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uario\Desktop\7. Barreiras\1. Quadras cobertas\2. Quadra coberta_Escola Tarcilio Vieira de Melo - São Pedro\2. Medições\2. Medições\1. Medições\"/>
    </mc:Choice>
  </mc:AlternateContent>
  <bookViews>
    <workbookView xWindow="0" yWindow="0" windowWidth="20490" windowHeight="7155" activeTab="1"/>
  </bookViews>
  <sheets>
    <sheet name="BM 01" sheetId="29" r:id="rId1"/>
    <sheet name="BM 02" sheetId="30" r:id="rId2"/>
  </sheets>
  <externalReferences>
    <externalReference r:id="rId3"/>
  </externalReferences>
  <definedNames>
    <definedName name="_xlnm._FilterDatabase" localSheetId="0" hidden="1">'BM 01'!$A$11:$P$120</definedName>
    <definedName name="_xlnm._FilterDatabase" localSheetId="1" hidden="1">'BM 02'!$A$11:$P$120</definedName>
    <definedName name="AccessDatabase" hidden="1">"D:\Arquivos do excel\Planilha modelo1.mdb"</definedName>
    <definedName name="af" localSheetId="0">#REF!</definedName>
    <definedName name="af" localSheetId="1">#REF!</definedName>
    <definedName name="af">#REF!</definedName>
    <definedName name="ag" localSheetId="0">#REF!</definedName>
    <definedName name="ag" localSheetId="1">#REF!</definedName>
    <definedName name="ag">#REF!</definedName>
    <definedName name="_xlnm.Print_Area" localSheetId="0">'BM 01'!$A$1:$P$127</definedName>
    <definedName name="_xlnm.Print_Area" localSheetId="1">'BM 02'!$A$1:$P$127</definedName>
    <definedName name="Area_deb1100sao" localSheetId="0">#REF!</definedName>
    <definedName name="Area_deb1100sao" localSheetId="1">#REF!</definedName>
    <definedName name="Area_deb1100sao">#REF!</definedName>
    <definedName name="BALTO" localSheetId="0">#REF!</definedName>
    <definedName name="BALTO" localSheetId="1">#REF!</definedName>
    <definedName name="BALTO">#REF!</definedName>
    <definedName name="CFF.qtde.itens" localSheetId="0">MAX(OFFSET(#REF!,0,0,#REF!),13)</definedName>
    <definedName name="CFF.qtde.itens" localSheetId="1">MAX(OFFSET(#REF!,0,0,#REF!),13)</definedName>
    <definedName name="CFF.qtde.itens">MAX(OFFSET(#REF!,0,0,#REF!),13)</definedName>
    <definedName name="CFF.qtde.itens.atual">MAX([1]CFF!$A$13:$A$42)</definedName>
    <definedName name="CFF.qtde.parcelas">MATCH(MAX([1]CFF!$G$41:$AT$41),[1]CFF!$G$41:$AT$41,0)</definedName>
    <definedName name="CFF.ultima.linha">[1]CFF!$C$51</definedName>
    <definedName name="cho" localSheetId="0">#REF!</definedName>
    <definedName name="cho" localSheetId="1">#REF!</definedName>
    <definedName name="cho">#REF!</definedName>
    <definedName name="ci" localSheetId="0">#REF!</definedName>
    <definedName name="ci" localSheetId="1">#REF!</definedName>
    <definedName name="ci">#REF!</definedName>
    <definedName name="Dados.Lista.Acompanhamento">[1]DADOS!$P$142:$P$143</definedName>
    <definedName name="Dados.Lista.BDI">[1]DADOS!$E$128:$E$132</definedName>
    <definedName name="Dados.Lista.Localidade">[1]DADOS!$L$127:$L$154</definedName>
    <definedName name="Dados.Lista.RegimeExecução">[1]DADOS!$P$135:$P$140</definedName>
    <definedName name="Dados.Lista.TipoOrç">[1]DADOS!$P$127:$P$131</definedName>
    <definedName name="Import.BDI" localSheetId="0">#REF!</definedName>
    <definedName name="Import.BDI" localSheetId="1">#REF!</definedName>
    <definedName name="Import.BDI">#REF!</definedName>
    <definedName name="Import.CNPJ">[1]DADOS!$H$41</definedName>
    <definedName name="Import.Código" localSheetId="0">#REF!</definedName>
    <definedName name="Import.Código" localSheetId="1">#REF!</definedName>
    <definedName name="Import.Código">#REF!</definedName>
    <definedName name="Import.CustoUnitário" localSheetId="0">#REF!</definedName>
    <definedName name="Import.CustoUnitário" localSheetId="1">#REF!</definedName>
    <definedName name="Import.CustoUnitário">#REF!</definedName>
    <definedName name="Import.Descrição" localSheetId="0">#REF!</definedName>
    <definedName name="Import.Descrição" localSheetId="1">#REF!</definedName>
    <definedName name="Import.Descrição">#REF!</definedName>
    <definedName name="Import.Empresa">[1]DADOS!$C$41</definedName>
    <definedName name="Import.Fonte" localSheetId="0">#REF!</definedName>
    <definedName name="Import.Fonte" localSheetId="1">#REF!</definedName>
    <definedName name="Import.Fonte">#REF!</definedName>
    <definedName name="Import.Item" localSheetId="0">#REF!</definedName>
    <definedName name="Import.Item" localSheetId="1">#REF!</definedName>
    <definedName name="Import.Item">#REF!</definedName>
    <definedName name="Import.Nível" localSheetId="0">#REF!</definedName>
    <definedName name="Import.Nível" localSheetId="1">#REF!</definedName>
    <definedName name="Import.Nível">#REF!</definedName>
    <definedName name="Import.PreçoTotal" localSheetId="0">#REF!</definedName>
    <definedName name="Import.PreçoTotal" localSheetId="1">#REF!</definedName>
    <definedName name="Import.PreçoTotal">#REF!</definedName>
    <definedName name="Import.PreçoUnitário" localSheetId="0">#REF!</definedName>
    <definedName name="Import.PreçoUnitário" localSheetId="1">#REF!</definedName>
    <definedName name="Import.PreçoUnitário">#REF!</definedName>
    <definedName name="Import.Proponente">[1]DADOS!$A$26</definedName>
    <definedName name="Import.Quantidade" localSheetId="0">#REF!</definedName>
    <definedName name="Import.Quantidade" localSheetId="1">#REF!</definedName>
    <definedName name="Import.Quantidade">#REF!</definedName>
    <definedName name="Import.Unidade" localSheetId="0">#REF!</definedName>
    <definedName name="Import.Unidade" localSheetId="1">#REF!</definedName>
    <definedName name="Import.Unidade">#REF!</definedName>
    <definedName name="jazida5" localSheetId="0">#REF!</definedName>
    <definedName name="jazida5" localSheetId="1">#REF!</definedName>
    <definedName name="jazida5">#REF!</definedName>
    <definedName name="jazida6" localSheetId="0">#REF!</definedName>
    <definedName name="jazida6" localSheetId="1">#REF!</definedName>
    <definedName name="jazida6">#REF!</definedName>
    <definedName name="LinhaEncargosSociais" localSheetId="0">#REF!</definedName>
    <definedName name="LinhaEncargosSociais" localSheetId="1">#REF!</definedName>
    <definedName name="LinhaEncargosSociais">#REF!</definedName>
    <definedName name="ListaPreços" localSheetId="0">OFFSET(#REF!,1,0,COUNTA(#REF!)-2,1)</definedName>
    <definedName name="ListaPreços" localSheetId="1">OFFSET(#REF!,1,0,COUNTA(#REF!)-2,1)</definedName>
    <definedName name="ListaPreços">OFFSET(#REF!,1,0,COUNTA(#REF!)-2,1)</definedName>
    <definedName name="listasit" localSheetId="0">OFFSET(#REF!,0,IF(#REF!=#REF!,0,1),IF(#REF!=#REF!,1,6),1)</definedName>
    <definedName name="listasit" localSheetId="1">OFFSET(#REF!,0,IF(#REF!=#REF!,0,1),IF(#REF!=#REF!,1,6),1)</definedName>
    <definedName name="listasit">OFFSET(#REF!,0,IF(#REF!=#REF!,0,1),IF(#REF!=#REF!,1,6),1)</definedName>
    <definedName name="ls" localSheetId="0">#REF!</definedName>
    <definedName name="ls" localSheetId="1">#REF!</definedName>
    <definedName name="ls">#REF!</definedName>
    <definedName name="lub" localSheetId="0">#REF!</definedName>
    <definedName name="lub" localSheetId="1">#REF!</definedName>
    <definedName name="lub">#REF!</definedName>
    <definedName name="meio" localSheetId="0">#REF!</definedName>
    <definedName name="meio" localSheetId="1">#REF!</definedName>
    <definedName name="meio">#REF!</definedName>
    <definedName name="od" localSheetId="0">#REF!</definedName>
    <definedName name="od" localSheetId="1">#REF!</definedName>
    <definedName name="od">#REF!</definedName>
    <definedName name="of" localSheetId="0">#REF!</definedName>
    <definedName name="of" localSheetId="1">#REF!</definedName>
    <definedName name="of">#REF!</definedName>
    <definedName name="ok" localSheetId="0">#REF!</definedName>
    <definedName name="ok" localSheetId="1">#REF!</definedName>
    <definedName name="ok">#REF!</definedName>
    <definedName name="pdm" localSheetId="0">#REF!</definedName>
    <definedName name="pdm" localSheetId="1">#REF!</definedName>
    <definedName name="pdm">#REF!</definedName>
    <definedName name="pedra" localSheetId="0">#REF!</definedName>
    <definedName name="pedra" localSheetId="1">#REF!</definedName>
    <definedName name="pedra">#REF!</definedName>
    <definedName name="PLQ.qtde.frentes">COUNTA([1]PLQ!$F$14:$BC$14)</definedName>
    <definedName name="PLQ.ultima.linha">[1]PLQ!$B$49</definedName>
    <definedName name="PO.Col.BDI" localSheetId="0">#REF!</definedName>
    <definedName name="PO.Col.BDI" localSheetId="1">#REF!</definedName>
    <definedName name="PO.Col.BDI">#REF!</definedName>
    <definedName name="PO.Col.Descrição" localSheetId="0">#REF!</definedName>
    <definedName name="PO.Col.Descrição" localSheetId="1">#REF!</definedName>
    <definedName name="PO.Col.Descrição">#REF!</definedName>
    <definedName name="PO.Col.Nível" localSheetId="0">#REF!</definedName>
    <definedName name="PO.Col.Nível" localSheetId="1">#REF!</definedName>
    <definedName name="PO.Col.Nível">#REF!</definedName>
    <definedName name="PO.Col.QTD" localSheetId="0">#REF!</definedName>
    <definedName name="PO.Col.QTD" localSheetId="1">#REF!</definedName>
    <definedName name="PO.Col.QTD">#REF!</definedName>
    <definedName name="PO.Col.Tipo" localSheetId="0">#REF!</definedName>
    <definedName name="PO.Col.Tipo" localSheetId="1">#REF!</definedName>
    <definedName name="PO.Col.Tipo">#REF!</definedName>
    <definedName name="PO.Dados" localSheetId="0">#REF!</definedName>
    <definedName name="PO.Dados" localSheetId="1">#REF!</definedName>
    <definedName name="PO.Dados">#REF!</definedName>
    <definedName name="PO.I.Global" localSheetId="0">#REF!</definedName>
    <definedName name="PO.I.Global" localSheetId="1">#REF!</definedName>
    <definedName name="PO.I.Global">#REF!</definedName>
    <definedName name="PO.I.Lote" localSheetId="0">#REF!</definedName>
    <definedName name="PO.I.Lote" localSheetId="1">#REF!</definedName>
    <definedName name="PO.I.Lote">#REF!</definedName>
    <definedName name="PO.LinhaPadrão" localSheetId="0">#REF!</definedName>
    <definedName name="PO.LinhaPadrão" localSheetId="1">#REF!</definedName>
    <definedName name="PO.LinhaPadrão">#REF!</definedName>
    <definedName name="PO.Lista.Fonte" localSheetId="0">#REF!</definedName>
    <definedName name="PO.Lista.Fonte" localSheetId="1">#REF!</definedName>
    <definedName name="PO.Lista.Fonte">#REF!</definedName>
    <definedName name="PO.NúmeroNível" localSheetId="0">#REF!*1000^4+#REF!*1000^3+#REF!*1000^2+#REF!*1000^1+#REF!*1000^0</definedName>
    <definedName name="PO.NúmeroNível" localSheetId="1">#REF!*1000^4+#REF!*1000^3+#REF!*1000^2+#REF!*1000^1+#REF!*1000^0</definedName>
    <definedName name="PO.NúmeroNível">#REF!*1000^4+#REF!*1000^3+#REF!*1000^2+#REF!*1000^1+#REF!*1000^0</definedName>
    <definedName name="PO.Unitarios" localSheetId="0">#REF!</definedName>
    <definedName name="PO.Unitarios" localSheetId="1">#REF!</definedName>
    <definedName name="PO.Unitarios">#REF!</definedName>
    <definedName name="PO.Unitarios.bkp1" localSheetId="0">#REF!</definedName>
    <definedName name="PO.Unitarios.bkp1" localSheetId="1">#REF!</definedName>
    <definedName name="PO.Unitarios.bkp1">#REF!</definedName>
    <definedName name="PO.Unitarios.bkp2" localSheetId="0">#REF!</definedName>
    <definedName name="PO.Unitarios.bkp2" localSheetId="1">#REF!</definedName>
    <definedName name="PO.Unitarios.bkp2">#REF!</definedName>
    <definedName name="port" localSheetId="0">#REF!</definedName>
    <definedName name="port" localSheetId="1">#REF!</definedName>
    <definedName name="port">#REF!</definedName>
    <definedName name="PREF" localSheetId="0">#REF!</definedName>
    <definedName name="PREF" localSheetId="1">#REF!</definedName>
    <definedName name="PREF">#REF!</definedName>
    <definedName name="ruas" localSheetId="0">#REF!</definedName>
    <definedName name="ruas" localSheetId="1">#REF!</definedName>
    <definedName name="ruas">#REF!</definedName>
    <definedName name="S" localSheetId="0">#REF!</definedName>
    <definedName name="S" localSheetId="1">#REF!</definedName>
    <definedName name="S">#REF!</definedName>
    <definedName name="se" localSheetId="0">#REF!</definedName>
    <definedName name="se" localSheetId="1">#REF!</definedName>
    <definedName name="se">#REF!</definedName>
    <definedName name="sx" localSheetId="0">#REF!</definedName>
    <definedName name="sx" localSheetId="1">#REF!</definedName>
    <definedName name="sx">#REF!</definedName>
    <definedName name="tb100cm" localSheetId="0">#REF!</definedName>
    <definedName name="tb100cm" localSheetId="1">#REF!</definedName>
    <definedName name="tb100cm">#REF!</definedName>
    <definedName name="TipoOrçamento">IF(OR([1]DADOS!$A$31=[1]DADOS!$P$130,[1]DADOS!$A$31=[1]DADOS!$P$131),"LICITADO","BASE")</definedName>
    <definedName name="_xlnm.Print_Titles" localSheetId="0">'BM 01'!$1:$10</definedName>
    <definedName name="_xlnm.Print_Titles" localSheetId="1">'BM 02'!$1:$10</definedName>
    <definedName name="total" localSheetId="0">#REF!</definedName>
    <definedName name="total" localSheetId="1">#REF!</definedName>
    <definedName name="total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30" l="1"/>
  <c r="K76" i="30" l="1"/>
  <c r="K86" i="30"/>
  <c r="K93" i="30"/>
  <c r="K98" i="30"/>
  <c r="K100" i="30"/>
  <c r="K114" i="30"/>
  <c r="K116" i="30"/>
  <c r="K118" i="30"/>
  <c r="K110" i="30"/>
  <c r="K82" i="30"/>
  <c r="H101" i="30"/>
  <c r="T7" i="30"/>
  <c r="J118" i="29"/>
  <c r="J116" i="29"/>
  <c r="J114" i="29"/>
  <c r="J110" i="29"/>
  <c r="J100" i="29"/>
  <c r="J98" i="29"/>
  <c r="J93" i="29"/>
  <c r="J89" i="29"/>
  <c r="J86" i="29"/>
  <c r="J82" i="29"/>
  <c r="J110" i="30"/>
  <c r="J118" i="30"/>
  <c r="J116" i="30"/>
  <c r="J114" i="30"/>
  <c r="J98" i="30"/>
  <c r="J93" i="30"/>
  <c r="P49" i="30"/>
  <c r="J75" i="29" l="1"/>
  <c r="H39" i="30" l="1"/>
  <c r="H38" i="30"/>
  <c r="H88" i="30" l="1"/>
  <c r="I88" i="30" s="1"/>
  <c r="H22" i="30"/>
  <c r="I22" i="30" s="1"/>
  <c r="H24" i="30"/>
  <c r="H13" i="30"/>
  <c r="H12" i="30"/>
  <c r="O85" i="30"/>
  <c r="O87" i="30"/>
  <c r="O92" i="30"/>
  <c r="O93" i="30"/>
  <c r="O94" i="30"/>
  <c r="O95" i="30"/>
  <c r="O96" i="30"/>
  <c r="O97" i="30"/>
  <c r="O98" i="30"/>
  <c r="O99" i="30"/>
  <c r="O102" i="30"/>
  <c r="O103" i="30"/>
  <c r="O104" i="30"/>
  <c r="O105" i="30"/>
  <c r="O106" i="30"/>
  <c r="O107" i="30"/>
  <c r="O108" i="30"/>
  <c r="O109" i="30"/>
  <c r="O110" i="30"/>
  <c r="O111" i="30"/>
  <c r="O112" i="30"/>
  <c r="O113" i="30"/>
  <c r="O114" i="30"/>
  <c r="O115" i="30"/>
  <c r="O116" i="30"/>
  <c r="O117" i="30"/>
  <c r="O119" i="30"/>
  <c r="O120" i="30"/>
  <c r="O84" i="30"/>
  <c r="O14" i="30"/>
  <c r="O15" i="30"/>
  <c r="O16" i="30"/>
  <c r="O17" i="30"/>
  <c r="O18" i="30"/>
  <c r="O21" i="30"/>
  <c r="O25" i="30"/>
  <c r="O26" i="30"/>
  <c r="O27" i="30"/>
  <c r="O28" i="30"/>
  <c r="O29" i="30"/>
  <c r="O30" i="30"/>
  <c r="O31" i="30"/>
  <c r="O32" i="30"/>
  <c r="O34" i="30"/>
  <c r="O35" i="30"/>
  <c r="O36" i="30"/>
  <c r="O37" i="30"/>
  <c r="O40" i="30"/>
  <c r="O41" i="30"/>
  <c r="O42" i="30"/>
  <c r="O43" i="30"/>
  <c r="O44" i="30"/>
  <c r="O48" i="30"/>
  <c r="O49" i="30"/>
  <c r="O50" i="30"/>
  <c r="O51" i="30"/>
  <c r="O52" i="30"/>
  <c r="O53" i="30"/>
  <c r="O54" i="30"/>
  <c r="O55" i="30"/>
  <c r="O56" i="30"/>
  <c r="O57" i="30"/>
  <c r="O58" i="30"/>
  <c r="O59" i="30"/>
  <c r="O60" i="30"/>
  <c r="O61" i="30"/>
  <c r="O63" i="30"/>
  <c r="O64" i="30"/>
  <c r="O65" i="30"/>
  <c r="O67" i="30"/>
  <c r="O68" i="30"/>
  <c r="O69" i="30"/>
  <c r="O70" i="30"/>
  <c r="O71" i="30"/>
  <c r="O72" i="30"/>
  <c r="O73" i="30"/>
  <c r="O74" i="30"/>
  <c r="O76" i="30"/>
  <c r="O77" i="30"/>
  <c r="O78" i="30"/>
  <c r="O79" i="30"/>
  <c r="O80" i="30"/>
  <c r="O81" i="30"/>
  <c r="O82" i="30"/>
  <c r="K14" i="30"/>
  <c r="K28" i="30"/>
  <c r="K120" i="30"/>
  <c r="K119" i="30"/>
  <c r="K117" i="30"/>
  <c r="K115" i="30"/>
  <c r="K113" i="30"/>
  <c r="K112" i="30"/>
  <c r="K111" i="30"/>
  <c r="K109" i="30"/>
  <c r="K108" i="30"/>
  <c r="K107" i="30"/>
  <c r="K106" i="30"/>
  <c r="K105" i="30"/>
  <c r="K104" i="30"/>
  <c r="K103" i="30"/>
  <c r="K102" i="30"/>
  <c r="K99" i="30"/>
  <c r="K97" i="30"/>
  <c r="K96" i="30"/>
  <c r="K95" i="30"/>
  <c r="K94" i="30"/>
  <c r="K92" i="30"/>
  <c r="K87" i="30"/>
  <c r="K85" i="30"/>
  <c r="K84" i="30"/>
  <c r="K81" i="30"/>
  <c r="K80" i="30"/>
  <c r="K79" i="30"/>
  <c r="K78" i="30"/>
  <c r="K77" i="30"/>
  <c r="K74" i="30"/>
  <c r="K73" i="30"/>
  <c r="K72" i="30"/>
  <c r="K71" i="30"/>
  <c r="K70" i="30"/>
  <c r="K69" i="30"/>
  <c r="K68" i="30"/>
  <c r="K67" i="30"/>
  <c r="K65" i="30"/>
  <c r="K64" i="30"/>
  <c r="K63" i="30"/>
  <c r="K61" i="30"/>
  <c r="K60" i="30"/>
  <c r="K59" i="30"/>
  <c r="K58" i="30"/>
  <c r="K57" i="30"/>
  <c r="K55" i="30"/>
  <c r="K54" i="30"/>
  <c r="K53" i="30"/>
  <c r="K52" i="30"/>
  <c r="K51" i="30"/>
  <c r="K50" i="30"/>
  <c r="K49" i="30"/>
  <c r="K48" i="30"/>
  <c r="K44" i="30"/>
  <c r="K43" i="30"/>
  <c r="K42" i="30"/>
  <c r="K41" i="30"/>
  <c r="K40" i="30"/>
  <c r="K39" i="30"/>
  <c r="O39" i="30" s="1"/>
  <c r="K37" i="30"/>
  <c r="K36" i="30"/>
  <c r="K35" i="30"/>
  <c r="K34" i="30"/>
  <c r="K32" i="30"/>
  <c r="K31" i="30"/>
  <c r="K30" i="30"/>
  <c r="K29" i="30"/>
  <c r="K27" i="30"/>
  <c r="K26" i="30"/>
  <c r="K25" i="30"/>
  <c r="K21" i="30"/>
  <c r="K18" i="30"/>
  <c r="K17" i="30"/>
  <c r="K16" i="30"/>
  <c r="K15" i="30"/>
  <c r="I120" i="30"/>
  <c r="I119" i="30"/>
  <c r="I117" i="30"/>
  <c r="I115" i="30"/>
  <c r="I113" i="30"/>
  <c r="I112" i="30"/>
  <c r="I111" i="30"/>
  <c r="I109" i="30"/>
  <c r="I108" i="30"/>
  <c r="I107" i="30"/>
  <c r="I106" i="30"/>
  <c r="I105" i="30"/>
  <c r="I104" i="30"/>
  <c r="I103" i="30"/>
  <c r="I102" i="30"/>
  <c r="I101" i="30"/>
  <c r="I99" i="30"/>
  <c r="I97" i="30"/>
  <c r="I96" i="30"/>
  <c r="I95" i="30"/>
  <c r="I94" i="30"/>
  <c r="I92" i="30"/>
  <c r="I91" i="30"/>
  <c r="I90" i="30"/>
  <c r="I87" i="30"/>
  <c r="I85" i="30"/>
  <c r="I84" i="30"/>
  <c r="I81" i="30"/>
  <c r="I80" i="30"/>
  <c r="I79" i="30"/>
  <c r="I78" i="30"/>
  <c r="I77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1" i="30"/>
  <c r="I60" i="30"/>
  <c r="I59" i="30"/>
  <c r="I58" i="30"/>
  <c r="I57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2" i="30"/>
  <c r="I31" i="30"/>
  <c r="I30" i="30"/>
  <c r="I29" i="30"/>
  <c r="I16" i="30"/>
  <c r="I17" i="30"/>
  <c r="I18" i="30"/>
  <c r="I21" i="30"/>
  <c r="I25" i="30"/>
  <c r="I26" i="30"/>
  <c r="I27" i="30"/>
  <c r="I20" i="30"/>
  <c r="I15" i="30"/>
  <c r="H112" i="30"/>
  <c r="H113" i="30"/>
  <c r="H102" i="30"/>
  <c r="H103" i="30"/>
  <c r="H104" i="30"/>
  <c r="H105" i="30"/>
  <c r="H106" i="30"/>
  <c r="H107" i="30"/>
  <c r="H108" i="30"/>
  <c r="H109" i="30"/>
  <c r="H97" i="30"/>
  <c r="H96" i="30"/>
  <c r="H95" i="30"/>
  <c r="H94" i="30"/>
  <c r="H92" i="30"/>
  <c r="H87" i="30"/>
  <c r="H85" i="30"/>
  <c r="H84" i="30"/>
  <c r="H81" i="30"/>
  <c r="H80" i="30"/>
  <c r="H79" i="30"/>
  <c r="H78" i="30"/>
  <c r="H77" i="30"/>
  <c r="H74" i="30"/>
  <c r="H73" i="30"/>
  <c r="H72" i="30"/>
  <c r="H71" i="30"/>
  <c r="H70" i="30"/>
  <c r="H69" i="30"/>
  <c r="H68" i="30"/>
  <c r="H67" i="30"/>
  <c r="J67" i="30" s="1"/>
  <c r="H65" i="30"/>
  <c r="H64" i="30"/>
  <c r="H63" i="30"/>
  <c r="H61" i="30"/>
  <c r="H60" i="30"/>
  <c r="H59" i="30"/>
  <c r="H58" i="30"/>
  <c r="J58" i="30" s="1"/>
  <c r="H57" i="30"/>
  <c r="H55" i="30"/>
  <c r="H54" i="30"/>
  <c r="H53" i="30"/>
  <c r="H52" i="30"/>
  <c r="H51" i="30"/>
  <c r="H50" i="30"/>
  <c r="H49" i="30"/>
  <c r="H48" i="30"/>
  <c r="H44" i="30"/>
  <c r="J44" i="30" s="1"/>
  <c r="H43" i="30"/>
  <c r="H42" i="30"/>
  <c r="H41" i="30"/>
  <c r="H40" i="30"/>
  <c r="H37" i="30"/>
  <c r="H36" i="30"/>
  <c r="H35" i="30"/>
  <c r="H34" i="30"/>
  <c r="H32" i="30"/>
  <c r="H31" i="30"/>
  <c r="H30" i="30"/>
  <c r="H29" i="30"/>
  <c r="H27" i="30"/>
  <c r="H26" i="30"/>
  <c r="H25" i="30"/>
  <c r="H21" i="30"/>
  <c r="H18" i="30"/>
  <c r="H17" i="30"/>
  <c r="H16" i="30"/>
  <c r="H15" i="30"/>
  <c r="H120" i="30"/>
  <c r="G120" i="30"/>
  <c r="F120" i="30"/>
  <c r="J120" i="30" s="1"/>
  <c r="H119" i="30"/>
  <c r="F119" i="30"/>
  <c r="X118" i="30"/>
  <c r="Y118" i="30" s="1"/>
  <c r="H117" i="30"/>
  <c r="F117" i="30"/>
  <c r="G117" i="30" s="1"/>
  <c r="X116" i="30"/>
  <c r="Y116" i="30" s="1"/>
  <c r="J115" i="30"/>
  <c r="H115" i="30"/>
  <c r="F115" i="30"/>
  <c r="G115" i="30" s="1"/>
  <c r="X114" i="30"/>
  <c r="Y114" i="30" s="1"/>
  <c r="F113" i="30"/>
  <c r="G113" i="30" s="1"/>
  <c r="M113" i="30" s="1"/>
  <c r="G112" i="30"/>
  <c r="F112" i="30"/>
  <c r="J112" i="30" s="1"/>
  <c r="N112" i="30" s="1"/>
  <c r="J111" i="30"/>
  <c r="H111" i="30"/>
  <c r="F111" i="30"/>
  <c r="G111" i="30" s="1"/>
  <c r="X110" i="30"/>
  <c r="Y110" i="30" s="1"/>
  <c r="F109" i="30"/>
  <c r="G109" i="30" s="1"/>
  <c r="M109" i="30" s="1"/>
  <c r="G108" i="30"/>
  <c r="F108" i="30"/>
  <c r="J108" i="30" s="1"/>
  <c r="N108" i="30" s="1"/>
  <c r="J107" i="30"/>
  <c r="F107" i="30"/>
  <c r="G107" i="30" s="1"/>
  <c r="M107" i="30" s="1"/>
  <c r="M106" i="30"/>
  <c r="G106" i="30"/>
  <c r="F106" i="30"/>
  <c r="J106" i="30" s="1"/>
  <c r="F105" i="30"/>
  <c r="G105" i="30" s="1"/>
  <c r="M105" i="30" s="1"/>
  <c r="G104" i="30"/>
  <c r="F104" i="30"/>
  <c r="J104" i="30" s="1"/>
  <c r="F103" i="30"/>
  <c r="G102" i="30"/>
  <c r="F102" i="30"/>
  <c r="J102" i="30" s="1"/>
  <c r="N102" i="30" s="1"/>
  <c r="F101" i="30"/>
  <c r="G101" i="30" s="1"/>
  <c r="X100" i="30"/>
  <c r="Y100" i="30" s="1"/>
  <c r="H99" i="30"/>
  <c r="F99" i="30"/>
  <c r="X98" i="30"/>
  <c r="Y98" i="30" s="1"/>
  <c r="F97" i="30"/>
  <c r="G96" i="30"/>
  <c r="F96" i="30"/>
  <c r="J96" i="30" s="1"/>
  <c r="N96" i="30" s="1"/>
  <c r="J95" i="30"/>
  <c r="F95" i="30"/>
  <c r="G95" i="30" s="1"/>
  <c r="M95" i="30" s="1"/>
  <c r="G94" i="30"/>
  <c r="F94" i="30"/>
  <c r="X93" i="30"/>
  <c r="Y93" i="30" s="1"/>
  <c r="M92" i="30"/>
  <c r="G92" i="30"/>
  <c r="F92" i="30"/>
  <c r="J92" i="30" s="1"/>
  <c r="J91" i="30"/>
  <c r="K91" i="30" s="1"/>
  <c r="O91" i="30" s="1"/>
  <c r="F91" i="30"/>
  <c r="G91" i="30" s="1"/>
  <c r="M91" i="30" s="1"/>
  <c r="G90" i="30"/>
  <c r="M90" i="30" s="1"/>
  <c r="F90" i="30"/>
  <c r="J90" i="30" s="1"/>
  <c r="N90" i="30" s="1"/>
  <c r="Y89" i="30"/>
  <c r="X89" i="30"/>
  <c r="G89" i="30"/>
  <c r="G88" i="30"/>
  <c r="F88" i="30"/>
  <c r="M87" i="30"/>
  <c r="F87" i="30"/>
  <c r="G87" i="30" s="1"/>
  <c r="X86" i="30"/>
  <c r="Y86" i="30" s="1"/>
  <c r="G85" i="30"/>
  <c r="F85" i="30"/>
  <c r="J85" i="30" s="1"/>
  <c r="F84" i="30"/>
  <c r="G84" i="30" s="1"/>
  <c r="X83" i="30"/>
  <c r="Y83" i="30" s="1"/>
  <c r="M83" i="30"/>
  <c r="Y82" i="30"/>
  <c r="X82" i="30"/>
  <c r="F81" i="30"/>
  <c r="Y80" i="30"/>
  <c r="X80" i="30"/>
  <c r="F80" i="30"/>
  <c r="M79" i="30"/>
  <c r="F79" i="30"/>
  <c r="G79" i="30" s="1"/>
  <c r="G78" i="30"/>
  <c r="M78" i="30" s="1"/>
  <c r="F78" i="30"/>
  <c r="X77" i="30"/>
  <c r="Y77" i="30" s="1"/>
  <c r="F77" i="30"/>
  <c r="G77" i="30" s="1"/>
  <c r="F74" i="30"/>
  <c r="G74" i="30" s="1"/>
  <c r="M74" i="30" s="1"/>
  <c r="F73" i="30"/>
  <c r="G73" i="30" s="1"/>
  <c r="M73" i="30" s="1"/>
  <c r="G72" i="30"/>
  <c r="M72" i="30" s="1"/>
  <c r="F72" i="30"/>
  <c r="G71" i="30"/>
  <c r="F71" i="30"/>
  <c r="J71" i="30" s="1"/>
  <c r="J70" i="30"/>
  <c r="F70" i="30"/>
  <c r="G70" i="30" s="1"/>
  <c r="F69" i="30"/>
  <c r="G69" i="30" s="1"/>
  <c r="M69" i="30" s="1"/>
  <c r="G68" i="30"/>
  <c r="M68" i="30" s="1"/>
  <c r="F68" i="30"/>
  <c r="J68" i="30" s="1"/>
  <c r="F67" i="30"/>
  <c r="G67" i="30" s="1"/>
  <c r="F66" i="30"/>
  <c r="G66" i="30" s="1"/>
  <c r="J65" i="30"/>
  <c r="F65" i="30"/>
  <c r="G65" i="30" s="1"/>
  <c r="G64" i="30"/>
  <c r="F64" i="30"/>
  <c r="J64" i="30" s="1"/>
  <c r="G63" i="30"/>
  <c r="M63" i="30" s="1"/>
  <c r="F63" i="30"/>
  <c r="G61" i="30"/>
  <c r="F61" i="30"/>
  <c r="J61" i="30" s="1"/>
  <c r="N61" i="30" s="1"/>
  <c r="M60" i="30"/>
  <c r="F60" i="30"/>
  <c r="G60" i="30" s="1"/>
  <c r="M59" i="30"/>
  <c r="G59" i="30"/>
  <c r="F59" i="30"/>
  <c r="F58" i="30"/>
  <c r="G58" i="30" s="1"/>
  <c r="J57" i="30"/>
  <c r="F57" i="30"/>
  <c r="G57" i="30" s="1"/>
  <c r="M55" i="30"/>
  <c r="J55" i="30"/>
  <c r="F55" i="30"/>
  <c r="G55" i="30" s="1"/>
  <c r="L55" i="30" s="1"/>
  <c r="M54" i="30"/>
  <c r="G54" i="30"/>
  <c r="F54" i="30"/>
  <c r="M53" i="30"/>
  <c r="J53" i="30"/>
  <c r="F53" i="30"/>
  <c r="G53" i="30" s="1"/>
  <c r="M52" i="30"/>
  <c r="G52" i="30"/>
  <c r="F52" i="30"/>
  <c r="F51" i="30"/>
  <c r="G50" i="30"/>
  <c r="F50" i="30"/>
  <c r="J50" i="30" s="1"/>
  <c r="N50" i="30" s="1"/>
  <c r="M49" i="30"/>
  <c r="F49" i="30"/>
  <c r="G49" i="30" s="1"/>
  <c r="M48" i="30"/>
  <c r="G48" i="30"/>
  <c r="F48" i="30"/>
  <c r="J47" i="30"/>
  <c r="K47" i="30" s="1"/>
  <c r="O47" i="30" s="1"/>
  <c r="F47" i="30"/>
  <c r="G47" i="30" s="1"/>
  <c r="J46" i="30"/>
  <c r="K46" i="30" s="1"/>
  <c r="O46" i="30" s="1"/>
  <c r="F46" i="30"/>
  <c r="G46" i="30" s="1"/>
  <c r="F45" i="30"/>
  <c r="F44" i="30"/>
  <c r="G44" i="30" s="1"/>
  <c r="F43" i="30"/>
  <c r="G42" i="30"/>
  <c r="M42" i="30" s="1"/>
  <c r="F42" i="30"/>
  <c r="J42" i="30" s="1"/>
  <c r="G41" i="30"/>
  <c r="M41" i="30" s="1"/>
  <c r="F41" i="30"/>
  <c r="F40" i="30"/>
  <c r="G40" i="30" s="1"/>
  <c r="J39" i="30"/>
  <c r="F39" i="30"/>
  <c r="G39" i="30" s="1"/>
  <c r="M39" i="30" s="1"/>
  <c r="G38" i="30"/>
  <c r="M38" i="30" s="1"/>
  <c r="F38" i="30"/>
  <c r="J38" i="30" s="1"/>
  <c r="N38" i="30" s="1"/>
  <c r="F37" i="30"/>
  <c r="J37" i="30" s="1"/>
  <c r="G36" i="30"/>
  <c r="F36" i="30"/>
  <c r="F35" i="30"/>
  <c r="J35" i="30" s="1"/>
  <c r="G34" i="30"/>
  <c r="M34" i="30" s="1"/>
  <c r="F34" i="30"/>
  <c r="F32" i="30"/>
  <c r="G32" i="30" s="1"/>
  <c r="M32" i="30" s="1"/>
  <c r="G31" i="30"/>
  <c r="M31" i="30" s="1"/>
  <c r="F31" i="30"/>
  <c r="J30" i="30"/>
  <c r="G30" i="30"/>
  <c r="F30" i="30"/>
  <c r="J29" i="30"/>
  <c r="F29" i="30"/>
  <c r="G29" i="30" s="1"/>
  <c r="M29" i="30" s="1"/>
  <c r="G28" i="30"/>
  <c r="M28" i="30" s="1"/>
  <c r="F27" i="30"/>
  <c r="G27" i="30" s="1"/>
  <c r="G26" i="30"/>
  <c r="M26" i="30" s="1"/>
  <c r="F26" i="30"/>
  <c r="F25" i="30"/>
  <c r="G25" i="30" s="1"/>
  <c r="F24" i="30"/>
  <c r="G24" i="30" s="1"/>
  <c r="G23" i="30"/>
  <c r="M23" i="30" s="1"/>
  <c r="F23" i="30"/>
  <c r="F22" i="30"/>
  <c r="G22" i="30" s="1"/>
  <c r="F21" i="30"/>
  <c r="J21" i="30" s="1"/>
  <c r="F20" i="30"/>
  <c r="G20" i="30" s="1"/>
  <c r="G18" i="30"/>
  <c r="M18" i="30" s="1"/>
  <c r="F18" i="30"/>
  <c r="J18" i="30" s="1"/>
  <c r="F17" i="30"/>
  <c r="G17" i="30" s="1"/>
  <c r="F16" i="30"/>
  <c r="G16" i="30" s="1"/>
  <c r="F15" i="30"/>
  <c r="J15" i="30" s="1"/>
  <c r="F13" i="30"/>
  <c r="F12" i="30"/>
  <c r="G12" i="30" s="1"/>
  <c r="S11" i="30"/>
  <c r="J89" i="30" l="1"/>
  <c r="K90" i="30"/>
  <c r="K38" i="30"/>
  <c r="O38" i="30" s="1"/>
  <c r="P38" i="30" s="1"/>
  <c r="J88" i="30"/>
  <c r="J94" i="30"/>
  <c r="N91" i="30"/>
  <c r="P91" i="30" s="1"/>
  <c r="J78" i="30"/>
  <c r="N71" i="30"/>
  <c r="L53" i="30"/>
  <c r="N55" i="30"/>
  <c r="J36" i="30"/>
  <c r="L36" i="30" s="1"/>
  <c r="M16" i="30"/>
  <c r="M20" i="30"/>
  <c r="N18" i="30"/>
  <c r="P18" i="30" s="1"/>
  <c r="L18" i="30"/>
  <c r="M24" i="30"/>
  <c r="M25" i="30"/>
  <c r="M22" i="30"/>
  <c r="M12" i="30"/>
  <c r="M17" i="30"/>
  <c r="J22" i="30"/>
  <c r="K22" i="30" s="1"/>
  <c r="O22" i="30" s="1"/>
  <c r="M77" i="30"/>
  <c r="L95" i="30"/>
  <c r="N95" i="30"/>
  <c r="P95" i="30" s="1"/>
  <c r="G15" i="30"/>
  <c r="J25" i="30"/>
  <c r="M27" i="30"/>
  <c r="L39" i="30"/>
  <c r="N39" i="30"/>
  <c r="P39" i="30" s="1"/>
  <c r="J41" i="30"/>
  <c r="N46" i="30"/>
  <c r="L46" i="30"/>
  <c r="N57" i="30"/>
  <c r="L57" i="30"/>
  <c r="N58" i="30"/>
  <c r="M65" i="30"/>
  <c r="L65" i="30"/>
  <c r="G13" i="30"/>
  <c r="G11" i="30" s="1"/>
  <c r="G21" i="30"/>
  <c r="N29" i="30"/>
  <c r="P29" i="30" s="1"/>
  <c r="J31" i="30"/>
  <c r="G35" i="30"/>
  <c r="G37" i="30"/>
  <c r="N37" i="30" s="1"/>
  <c r="L44" i="30"/>
  <c r="M44" i="30"/>
  <c r="M46" i="30"/>
  <c r="P46" i="30" s="1"/>
  <c r="L50" i="30"/>
  <c r="M57" i="30"/>
  <c r="P57" i="30" s="1"/>
  <c r="G56" i="30"/>
  <c r="M64" i="30"/>
  <c r="L64" i="30"/>
  <c r="N70" i="30"/>
  <c r="N92" i="30"/>
  <c r="P92" i="30"/>
  <c r="J17" i="30"/>
  <c r="M30" i="30"/>
  <c r="L30" i="30"/>
  <c r="N30" i="30"/>
  <c r="M36" i="30"/>
  <c r="N68" i="30"/>
  <c r="P68" i="30" s="1"/>
  <c r="L68" i="30"/>
  <c r="M71" i="30"/>
  <c r="P71" i="30" s="1"/>
  <c r="L71" i="30"/>
  <c r="G81" i="30"/>
  <c r="J81" i="30"/>
  <c r="G86" i="30"/>
  <c r="M88" i="30"/>
  <c r="J16" i="30"/>
  <c r="L29" i="30"/>
  <c r="N47" i="30"/>
  <c r="L47" i="30"/>
  <c r="M67" i="30"/>
  <c r="J101" i="30"/>
  <c r="J20" i="30"/>
  <c r="K20" i="30" s="1"/>
  <c r="O20" i="30" s="1"/>
  <c r="J26" i="30"/>
  <c r="J27" i="30"/>
  <c r="J34" i="30"/>
  <c r="N36" i="30"/>
  <c r="M40" i="30"/>
  <c r="G43" i="30"/>
  <c r="J43" i="30"/>
  <c r="G45" i="30"/>
  <c r="J45" i="30"/>
  <c r="K45" i="30" s="1"/>
  <c r="O45" i="30" s="1"/>
  <c r="M47" i="30"/>
  <c r="P47" i="30" s="1"/>
  <c r="M50" i="30"/>
  <c r="P50" i="30" s="1"/>
  <c r="J51" i="30"/>
  <c r="G51" i="30"/>
  <c r="P55" i="30"/>
  <c r="M58" i="30"/>
  <c r="P58" i="30" s="1"/>
  <c r="L58" i="30"/>
  <c r="L61" i="30"/>
  <c r="M61" i="30"/>
  <c r="P61" i="30" s="1"/>
  <c r="G62" i="30"/>
  <c r="J63" i="30"/>
  <c r="N67" i="30"/>
  <c r="L67" i="30"/>
  <c r="M85" i="30"/>
  <c r="L85" i="30"/>
  <c r="N89" i="30"/>
  <c r="M89" i="30"/>
  <c r="L107" i="30"/>
  <c r="N107" i="30"/>
  <c r="P107" i="30" s="1"/>
  <c r="N115" i="30"/>
  <c r="J32" i="30"/>
  <c r="L38" i="30"/>
  <c r="J40" i="30"/>
  <c r="J52" i="30"/>
  <c r="J54" i="30"/>
  <c r="L70" i="30"/>
  <c r="M70" i="30"/>
  <c r="P70" i="30" s="1"/>
  <c r="L78" i="30"/>
  <c r="N78" i="30"/>
  <c r="P78" i="30" s="1"/>
  <c r="J84" i="30"/>
  <c r="G99" i="30"/>
  <c r="J99" i="30"/>
  <c r="J113" i="30"/>
  <c r="G119" i="30"/>
  <c r="J119" i="30"/>
  <c r="J48" i="30"/>
  <c r="J49" i="30"/>
  <c r="J59" i="30"/>
  <c r="J60" i="30"/>
  <c r="J66" i="30"/>
  <c r="K66" i="30" s="1"/>
  <c r="O66" i="30" s="1"/>
  <c r="J72" i="30"/>
  <c r="J80" i="30"/>
  <c r="G80" i="30"/>
  <c r="G76" i="30" s="1"/>
  <c r="G97" i="30"/>
  <c r="G93" i="30" s="1"/>
  <c r="J97" i="30"/>
  <c r="G103" i="30"/>
  <c r="J103" i="30"/>
  <c r="N111" i="30"/>
  <c r="N42" i="30"/>
  <c r="P42" i="30" s="1"/>
  <c r="L42" i="30"/>
  <c r="M66" i="30"/>
  <c r="M84" i="30"/>
  <c r="G82" i="30"/>
  <c r="N85" i="30"/>
  <c r="N88" i="30"/>
  <c r="J109" i="30"/>
  <c r="J74" i="30"/>
  <c r="L74" i="30" s="1"/>
  <c r="J79" i="30"/>
  <c r="L108" i="30"/>
  <c r="M108" i="30"/>
  <c r="P108" i="30" s="1"/>
  <c r="L112" i="30"/>
  <c r="M112" i="30"/>
  <c r="P112" i="30" s="1"/>
  <c r="M117" i="30"/>
  <c r="G116" i="30"/>
  <c r="J69" i="30"/>
  <c r="J73" i="30"/>
  <c r="J77" i="30"/>
  <c r="J87" i="30"/>
  <c r="L91" i="30"/>
  <c r="M94" i="30"/>
  <c r="L96" i="30"/>
  <c r="M96" i="30"/>
  <c r="P96" i="30" s="1"/>
  <c r="L102" i="30"/>
  <c r="M102" i="30"/>
  <c r="P102" i="30" s="1"/>
  <c r="N104" i="30"/>
  <c r="G110" i="30"/>
  <c r="M111" i="30"/>
  <c r="G114" i="30"/>
  <c r="M115" i="30"/>
  <c r="P115" i="30" s="1"/>
  <c r="N120" i="30"/>
  <c r="L92" i="30"/>
  <c r="M101" i="30"/>
  <c r="G100" i="30"/>
  <c r="L104" i="30"/>
  <c r="M104" i="30"/>
  <c r="J105" i="30"/>
  <c r="N106" i="30"/>
  <c r="P106" i="30" s="1"/>
  <c r="L106" i="30"/>
  <c r="J117" i="30"/>
  <c r="L120" i="30"/>
  <c r="M120" i="30"/>
  <c r="P120" i="30" s="1"/>
  <c r="S11" i="29"/>
  <c r="T11" i="29"/>
  <c r="U11" i="29" s="1"/>
  <c r="O3" i="29"/>
  <c r="O90" i="30" l="1"/>
  <c r="P90" i="30" s="1"/>
  <c r="K89" i="30"/>
  <c r="L90" i="30"/>
  <c r="J100" i="30"/>
  <c r="J75" i="30" s="1"/>
  <c r="K101" i="30"/>
  <c r="J86" i="30"/>
  <c r="N86" i="30" s="1"/>
  <c r="K88" i="30"/>
  <c r="P104" i="30"/>
  <c r="N94" i="30"/>
  <c r="P94" i="30" s="1"/>
  <c r="L94" i="30"/>
  <c r="J56" i="30"/>
  <c r="N56" i="30" s="1"/>
  <c r="P30" i="30"/>
  <c r="M93" i="30"/>
  <c r="L93" i="30"/>
  <c r="N93" i="30"/>
  <c r="M11" i="30"/>
  <c r="M76" i="30"/>
  <c r="G75" i="30"/>
  <c r="N80" i="30"/>
  <c r="L113" i="30"/>
  <c r="N113" i="30"/>
  <c r="P113" i="30" s="1"/>
  <c r="L84" i="30"/>
  <c r="N84" i="30"/>
  <c r="J82" i="30"/>
  <c r="L40" i="30"/>
  <c r="N40" i="30"/>
  <c r="M45" i="30"/>
  <c r="N26" i="30"/>
  <c r="P26" i="30" s="1"/>
  <c r="L26" i="30"/>
  <c r="L16" i="30"/>
  <c r="N16" i="30"/>
  <c r="M56" i="30"/>
  <c r="P56" i="30" s="1"/>
  <c r="M100" i="30"/>
  <c r="M114" i="30"/>
  <c r="L69" i="30"/>
  <c r="N69" i="30"/>
  <c r="P69" i="30" s="1"/>
  <c r="L79" i="30"/>
  <c r="N79" i="30"/>
  <c r="P79" i="30" s="1"/>
  <c r="N103" i="30"/>
  <c r="L66" i="30"/>
  <c r="N66" i="30"/>
  <c r="N48" i="30"/>
  <c r="P48" i="30" s="1"/>
  <c r="L48" i="30"/>
  <c r="G98" i="30"/>
  <c r="M99" i="30"/>
  <c r="P85" i="30"/>
  <c r="J62" i="30"/>
  <c r="N62" i="30" s="1"/>
  <c r="N63" i="30"/>
  <c r="P63" i="30" s="1"/>
  <c r="N51" i="30"/>
  <c r="L43" i="30"/>
  <c r="N43" i="30"/>
  <c r="J33" i="30"/>
  <c r="N20" i="30"/>
  <c r="P20" i="30" s="1"/>
  <c r="M81" i="30"/>
  <c r="P81" i="30" s="1"/>
  <c r="P36" i="30"/>
  <c r="L17" i="30"/>
  <c r="N17" i="30"/>
  <c r="N31" i="30"/>
  <c r="P31" i="30" s="1"/>
  <c r="L21" i="30"/>
  <c r="M21" i="30"/>
  <c r="N25" i="30"/>
  <c r="L25" i="30"/>
  <c r="L109" i="30"/>
  <c r="N109" i="30"/>
  <c r="P109" i="30" s="1"/>
  <c r="M97" i="30"/>
  <c r="L49" i="30"/>
  <c r="N49" i="30"/>
  <c r="M51" i="30"/>
  <c r="P51" i="30" s="1"/>
  <c r="L51" i="30"/>
  <c r="L81" i="30"/>
  <c r="N81" i="30"/>
  <c r="M35" i="30"/>
  <c r="L35" i="30"/>
  <c r="P27" i="30"/>
  <c r="L105" i="30"/>
  <c r="N105" i="30"/>
  <c r="P105" i="30" s="1"/>
  <c r="P111" i="30"/>
  <c r="L87" i="30"/>
  <c r="N87" i="30"/>
  <c r="P87" i="30" s="1"/>
  <c r="M116" i="30"/>
  <c r="P66" i="30"/>
  <c r="L111" i="30"/>
  <c r="M103" i="30"/>
  <c r="P103" i="30" s="1"/>
  <c r="L103" i="30"/>
  <c r="L60" i="30"/>
  <c r="N60" i="30"/>
  <c r="P60" i="30" s="1"/>
  <c r="N119" i="30"/>
  <c r="N54" i="30"/>
  <c r="P54" i="30" s="1"/>
  <c r="L54" i="30"/>
  <c r="L115" i="30"/>
  <c r="M43" i="30"/>
  <c r="G33" i="30"/>
  <c r="P67" i="30"/>
  <c r="M86" i="30"/>
  <c r="M13" i="30"/>
  <c r="L41" i="30"/>
  <c r="N41" i="30"/>
  <c r="P41" i="30" s="1"/>
  <c r="L22" i="30"/>
  <c r="N22" i="30"/>
  <c r="P17" i="30"/>
  <c r="P25" i="30"/>
  <c r="J14" i="30"/>
  <c r="P16" i="30"/>
  <c r="L73" i="30"/>
  <c r="N73" i="30"/>
  <c r="P73" i="30" s="1"/>
  <c r="P84" i="30"/>
  <c r="L99" i="30"/>
  <c r="N99" i="30"/>
  <c r="N117" i="30"/>
  <c r="P117" i="30" s="1"/>
  <c r="M110" i="30"/>
  <c r="J76" i="30"/>
  <c r="N77" i="30"/>
  <c r="P77" i="30" s="1"/>
  <c r="M82" i="30"/>
  <c r="L97" i="30"/>
  <c r="N97" i="30"/>
  <c r="M80" i="30"/>
  <c r="P80" i="30" s="1"/>
  <c r="L80" i="30"/>
  <c r="N72" i="30"/>
  <c r="P72" i="30" s="1"/>
  <c r="L72" i="30"/>
  <c r="N59" i="30"/>
  <c r="P59" i="30" s="1"/>
  <c r="L59" i="30"/>
  <c r="G118" i="30"/>
  <c r="N118" i="30" s="1"/>
  <c r="M119" i="30"/>
  <c r="L119" i="30"/>
  <c r="N52" i="30"/>
  <c r="P52" i="30" s="1"/>
  <c r="L52" i="30"/>
  <c r="L32" i="30"/>
  <c r="N32" i="30"/>
  <c r="P32" i="30" s="1"/>
  <c r="M62" i="30"/>
  <c r="L45" i="30"/>
  <c r="N45" i="30"/>
  <c r="P40" i="30"/>
  <c r="L27" i="30"/>
  <c r="N27" i="30"/>
  <c r="N100" i="30"/>
  <c r="N101" i="30"/>
  <c r="M37" i="30"/>
  <c r="P37" i="30" s="1"/>
  <c r="L37" i="30"/>
  <c r="J28" i="30"/>
  <c r="N28" i="30" s="1"/>
  <c r="P28" i="30" s="1"/>
  <c r="M15" i="30"/>
  <c r="G14" i="30"/>
  <c r="L15" i="30"/>
  <c r="P22" i="30"/>
  <c r="N21" i="30"/>
  <c r="G19" i="30"/>
  <c r="H24" i="29"/>
  <c r="H23" i="29"/>
  <c r="H13" i="29"/>
  <c r="H12" i="29"/>
  <c r="I78" i="29"/>
  <c r="K75" i="30" l="1"/>
  <c r="L89" i="30"/>
  <c r="O89" i="30"/>
  <c r="P89" i="30" s="1"/>
  <c r="O101" i="30"/>
  <c r="P101" i="30" s="1"/>
  <c r="O100" i="30"/>
  <c r="P100" i="30" s="1"/>
  <c r="O88" i="30"/>
  <c r="P88" i="30" s="1"/>
  <c r="L88" i="30"/>
  <c r="L14" i="30"/>
  <c r="L82" i="30"/>
  <c r="N82" i="30"/>
  <c r="P82" i="30" s="1"/>
  <c r="L77" i="30"/>
  <c r="L117" i="30"/>
  <c r="N14" i="30"/>
  <c r="M33" i="30"/>
  <c r="P21" i="30"/>
  <c r="L20" i="30"/>
  <c r="P99" i="30"/>
  <c r="P45" i="30"/>
  <c r="L101" i="30"/>
  <c r="N76" i="30"/>
  <c r="P76" i="30" s="1"/>
  <c r="K56" i="30"/>
  <c r="L56" i="30" s="1"/>
  <c r="M75" i="30"/>
  <c r="M14" i="30"/>
  <c r="P119" i="30"/>
  <c r="N116" i="30"/>
  <c r="P116" i="30" s="1"/>
  <c r="P97" i="30"/>
  <c r="K33" i="30"/>
  <c r="L34" i="30"/>
  <c r="K62" i="30"/>
  <c r="L63" i="30"/>
  <c r="L98" i="30"/>
  <c r="M98" i="30"/>
  <c r="N98" i="30"/>
  <c r="M19" i="30"/>
  <c r="M118" i="30"/>
  <c r="P43" i="30"/>
  <c r="L31" i="30"/>
  <c r="L28" i="30"/>
  <c r="O3" i="30"/>
  <c r="P93" i="30"/>
  <c r="H84" i="29"/>
  <c r="H85" i="29"/>
  <c r="L62" i="30" l="1"/>
  <c r="O62" i="30"/>
  <c r="P62" i="30" s="1"/>
  <c r="L100" i="30"/>
  <c r="L33" i="30"/>
  <c r="O33" i="30"/>
  <c r="O86" i="30"/>
  <c r="P86" i="30" s="1"/>
  <c r="L86" i="30"/>
  <c r="N114" i="30"/>
  <c r="P114" i="30" s="1"/>
  <c r="N110" i="30"/>
  <c r="P110" i="30" s="1"/>
  <c r="P14" i="30"/>
  <c r="M10" i="30"/>
  <c r="L76" i="30"/>
  <c r="L116" i="30"/>
  <c r="P98" i="30"/>
  <c r="N75" i="30"/>
  <c r="T11" i="30"/>
  <c r="U11" i="30" s="1"/>
  <c r="H79" i="29"/>
  <c r="H77" i="29"/>
  <c r="L114" i="30" l="1"/>
  <c r="L110" i="30"/>
  <c r="H119" i="29"/>
  <c r="I119" i="29" s="1"/>
  <c r="F119" i="29"/>
  <c r="G119" i="29" s="1"/>
  <c r="H120" i="29"/>
  <c r="I120" i="29" s="1"/>
  <c r="F120" i="29"/>
  <c r="G120" i="29" s="1"/>
  <c r="X118" i="29"/>
  <c r="Y118" i="29" s="1"/>
  <c r="I118" i="29"/>
  <c r="H117" i="29"/>
  <c r="I117" i="29" s="1"/>
  <c r="F117" i="29"/>
  <c r="G117" i="29" s="1"/>
  <c r="G116" i="29" s="1"/>
  <c r="X116" i="29"/>
  <c r="Y116" i="29" s="1"/>
  <c r="I116" i="29"/>
  <c r="H115" i="29"/>
  <c r="I115" i="29" s="1"/>
  <c r="F115" i="29"/>
  <c r="G115" i="29" s="1"/>
  <c r="G114" i="29" s="1"/>
  <c r="X114" i="29"/>
  <c r="Y114" i="29" s="1"/>
  <c r="I114" i="29"/>
  <c r="H113" i="29"/>
  <c r="I113" i="29" s="1"/>
  <c r="F113" i="29"/>
  <c r="G113" i="29" s="1"/>
  <c r="H112" i="29"/>
  <c r="I112" i="29" s="1"/>
  <c r="F112" i="29"/>
  <c r="H111" i="29"/>
  <c r="I111" i="29" s="1"/>
  <c r="F111" i="29"/>
  <c r="G111" i="29" s="1"/>
  <c r="X110" i="29"/>
  <c r="Y110" i="29" s="1"/>
  <c r="I110" i="29"/>
  <c r="H104" i="29"/>
  <c r="I104" i="29" s="1"/>
  <c r="F104" i="29"/>
  <c r="G104" i="29" s="1"/>
  <c r="H109" i="29"/>
  <c r="I109" i="29" s="1"/>
  <c r="F109" i="29"/>
  <c r="G109" i="29" s="1"/>
  <c r="H108" i="29"/>
  <c r="I108" i="29" s="1"/>
  <c r="F108" i="29"/>
  <c r="H107" i="29"/>
  <c r="I107" i="29" s="1"/>
  <c r="F107" i="29"/>
  <c r="G107" i="29" s="1"/>
  <c r="M107" i="29" s="1"/>
  <c r="H106" i="29"/>
  <c r="I106" i="29" s="1"/>
  <c r="F106" i="29"/>
  <c r="H105" i="29"/>
  <c r="I105" i="29" s="1"/>
  <c r="F105" i="29"/>
  <c r="J105" i="29" s="1"/>
  <c r="H103" i="29"/>
  <c r="I103" i="29" s="1"/>
  <c r="F103" i="29"/>
  <c r="G103" i="29" s="1"/>
  <c r="H102" i="29"/>
  <c r="I102" i="29" s="1"/>
  <c r="F102" i="29"/>
  <c r="G102" i="29" s="1"/>
  <c r="H101" i="29"/>
  <c r="I101" i="29" s="1"/>
  <c r="F101" i="29"/>
  <c r="G101" i="29" s="1"/>
  <c r="X100" i="29"/>
  <c r="Y100" i="29" s="1"/>
  <c r="I100" i="29"/>
  <c r="H99" i="29"/>
  <c r="I99" i="29" s="1"/>
  <c r="F99" i="29"/>
  <c r="G99" i="29" s="1"/>
  <c r="G98" i="29" s="1"/>
  <c r="X98" i="29"/>
  <c r="Y98" i="29" s="1"/>
  <c r="K98" i="29"/>
  <c r="I98" i="29"/>
  <c r="H96" i="29"/>
  <c r="I96" i="29" s="1"/>
  <c r="F96" i="29"/>
  <c r="G96" i="29" s="1"/>
  <c r="H97" i="29"/>
  <c r="I97" i="29" s="1"/>
  <c r="F97" i="29"/>
  <c r="G97" i="29" s="1"/>
  <c r="M97" i="29" s="1"/>
  <c r="H95" i="29"/>
  <c r="I95" i="29" s="1"/>
  <c r="F95" i="29"/>
  <c r="G95" i="29" s="1"/>
  <c r="H94" i="29"/>
  <c r="I94" i="29" s="1"/>
  <c r="F94" i="29"/>
  <c r="G94" i="29" s="1"/>
  <c r="X93" i="29"/>
  <c r="Y93" i="29" s="1"/>
  <c r="K93" i="29"/>
  <c r="I93" i="29"/>
  <c r="H91" i="29"/>
  <c r="I91" i="29" s="1"/>
  <c r="F91" i="29"/>
  <c r="G91" i="29" s="1"/>
  <c r="H92" i="29"/>
  <c r="I92" i="29" s="1"/>
  <c r="F92" i="29"/>
  <c r="G92" i="29" s="1"/>
  <c r="H90" i="29"/>
  <c r="I90" i="29" s="1"/>
  <c r="F90" i="29"/>
  <c r="J90" i="29" s="1"/>
  <c r="X89" i="29"/>
  <c r="Y89" i="29" s="1"/>
  <c r="K89" i="29"/>
  <c r="I89" i="29"/>
  <c r="H88" i="29"/>
  <c r="I88" i="29" s="1"/>
  <c r="F88" i="29"/>
  <c r="G88" i="29" s="1"/>
  <c r="H87" i="29"/>
  <c r="I87" i="29" s="1"/>
  <c r="F87" i="29"/>
  <c r="G87" i="29" s="1"/>
  <c r="X86" i="29"/>
  <c r="Y86" i="29" s="1"/>
  <c r="K86" i="29"/>
  <c r="I86" i="29"/>
  <c r="I84" i="29"/>
  <c r="F84" i="29"/>
  <c r="G84" i="29" s="1"/>
  <c r="X83" i="29"/>
  <c r="Y83" i="29" s="1"/>
  <c r="M8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85" i="29"/>
  <c r="F81" i="29"/>
  <c r="F80" i="29"/>
  <c r="F79" i="29"/>
  <c r="F78" i="29"/>
  <c r="F77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1" i="29"/>
  <c r="F60" i="29"/>
  <c r="F59" i="29"/>
  <c r="F58" i="29"/>
  <c r="F57" i="29"/>
  <c r="F32" i="29"/>
  <c r="F31" i="29"/>
  <c r="F30" i="29"/>
  <c r="F29" i="29"/>
  <c r="F27" i="29"/>
  <c r="F26" i="29"/>
  <c r="F25" i="29"/>
  <c r="F24" i="29"/>
  <c r="F23" i="29"/>
  <c r="F22" i="29"/>
  <c r="F21" i="29"/>
  <c r="F20" i="29"/>
  <c r="F18" i="29"/>
  <c r="F17" i="29"/>
  <c r="F16" i="29"/>
  <c r="F15" i="29"/>
  <c r="F13" i="29"/>
  <c r="F12" i="29"/>
  <c r="J23" i="30" l="1"/>
  <c r="J12" i="30"/>
  <c r="J24" i="30"/>
  <c r="J13" i="30"/>
  <c r="G93" i="29"/>
  <c r="G118" i="29"/>
  <c r="J108" i="29"/>
  <c r="K108" i="29" s="1"/>
  <c r="M87" i="29"/>
  <c r="G86" i="29"/>
  <c r="M111" i="29"/>
  <c r="M119" i="29"/>
  <c r="J119" i="29"/>
  <c r="M120" i="29"/>
  <c r="J120" i="29"/>
  <c r="M117" i="29"/>
  <c r="J117" i="29"/>
  <c r="M115" i="29"/>
  <c r="J115" i="29"/>
  <c r="J112" i="29"/>
  <c r="J111" i="29"/>
  <c r="N111" i="29" s="1"/>
  <c r="O111" i="29" s="1"/>
  <c r="G112" i="29"/>
  <c r="M112" i="29" s="1"/>
  <c r="M113" i="29"/>
  <c r="J113" i="29"/>
  <c r="J107" i="29"/>
  <c r="K107" i="29" s="1"/>
  <c r="L107" i="29" s="1"/>
  <c r="G108" i="29"/>
  <c r="M108" i="29" s="1"/>
  <c r="G105" i="29"/>
  <c r="M105" i="29" s="1"/>
  <c r="J106" i="29"/>
  <c r="K106" i="29" s="1"/>
  <c r="M104" i="29"/>
  <c r="J104" i="29"/>
  <c r="M109" i="29"/>
  <c r="G106" i="29"/>
  <c r="J109" i="29"/>
  <c r="M102" i="29"/>
  <c r="K105" i="29"/>
  <c r="M101" i="29"/>
  <c r="M103" i="29"/>
  <c r="J103" i="29"/>
  <c r="J102" i="29"/>
  <c r="J101" i="29"/>
  <c r="M99" i="29"/>
  <c r="J99" i="29"/>
  <c r="J97" i="29"/>
  <c r="K97" i="29" s="1"/>
  <c r="L97" i="29" s="1"/>
  <c r="M96" i="29"/>
  <c r="J96" i="29"/>
  <c r="M94" i="29"/>
  <c r="N97" i="29"/>
  <c r="O97" i="29" s="1"/>
  <c r="P97" i="29" s="1"/>
  <c r="M95" i="29"/>
  <c r="J95" i="29"/>
  <c r="J94" i="29"/>
  <c r="G90" i="29"/>
  <c r="N90" i="29" s="1"/>
  <c r="O90" i="29" s="1"/>
  <c r="M91" i="29"/>
  <c r="J91" i="29"/>
  <c r="M92" i="29"/>
  <c r="K90" i="29"/>
  <c r="J92" i="29"/>
  <c r="J87" i="29"/>
  <c r="K87" i="29" s="1"/>
  <c r="L87" i="29" s="1"/>
  <c r="M88" i="29"/>
  <c r="J88" i="29"/>
  <c r="M84" i="29"/>
  <c r="J84" i="29"/>
  <c r="N13" i="30" l="1"/>
  <c r="N12" i="30"/>
  <c r="J11" i="30"/>
  <c r="N24" i="30"/>
  <c r="N23" i="30"/>
  <c r="J19" i="30"/>
  <c r="N19" i="30" s="1"/>
  <c r="N112" i="29"/>
  <c r="O112" i="29" s="1"/>
  <c r="P112" i="29" s="1"/>
  <c r="N107" i="29"/>
  <c r="O107" i="29" s="1"/>
  <c r="P107" i="29" s="1"/>
  <c r="K112" i="29"/>
  <c r="L105" i="29"/>
  <c r="N87" i="29"/>
  <c r="O87" i="29" s="1"/>
  <c r="P87" i="29" s="1"/>
  <c r="L90" i="29"/>
  <c r="G100" i="29"/>
  <c r="L86" i="29"/>
  <c r="M86" i="29"/>
  <c r="N86" i="29"/>
  <c r="O86" i="29" s="1"/>
  <c r="M90" i="29"/>
  <c r="P90" i="29" s="1"/>
  <c r="G89" i="29"/>
  <c r="L89" i="29" s="1"/>
  <c r="P111" i="29"/>
  <c r="G110" i="29"/>
  <c r="K119" i="29"/>
  <c r="L119" i="29" s="1"/>
  <c r="N119" i="29"/>
  <c r="O119" i="29" s="1"/>
  <c r="P119" i="29" s="1"/>
  <c r="K120" i="29"/>
  <c r="N120" i="29"/>
  <c r="O120" i="29" s="1"/>
  <c r="P120" i="29" s="1"/>
  <c r="N118" i="29"/>
  <c r="O118" i="29" s="1"/>
  <c r="M118" i="29"/>
  <c r="M116" i="29"/>
  <c r="K117" i="29"/>
  <c r="N117" i="29"/>
  <c r="O117" i="29" s="1"/>
  <c r="P117" i="29" s="1"/>
  <c r="K115" i="29"/>
  <c r="N115" i="29"/>
  <c r="O115" i="29" s="1"/>
  <c r="P115" i="29" s="1"/>
  <c r="L112" i="29"/>
  <c r="K111" i="29"/>
  <c r="L111" i="29" s="1"/>
  <c r="K113" i="29"/>
  <c r="L113" i="29" s="1"/>
  <c r="N113" i="29"/>
  <c r="O113" i="29" s="1"/>
  <c r="P113" i="29" s="1"/>
  <c r="N105" i="29"/>
  <c r="O105" i="29" s="1"/>
  <c r="P105" i="29" s="1"/>
  <c r="N108" i="29"/>
  <c r="O108" i="29" s="1"/>
  <c r="P108" i="29" s="1"/>
  <c r="L108" i="29"/>
  <c r="K104" i="29"/>
  <c r="L104" i="29" s="1"/>
  <c r="N104" i="29"/>
  <c r="O104" i="29" s="1"/>
  <c r="P104" i="29" s="1"/>
  <c r="M106" i="29"/>
  <c r="L106" i="29"/>
  <c r="N106" i="29"/>
  <c r="O106" i="29" s="1"/>
  <c r="K109" i="29"/>
  <c r="L109" i="29" s="1"/>
  <c r="N109" i="29"/>
  <c r="O109" i="29" s="1"/>
  <c r="P109" i="29" s="1"/>
  <c r="K101" i="29"/>
  <c r="N101" i="29"/>
  <c r="O101" i="29" s="1"/>
  <c r="P101" i="29" s="1"/>
  <c r="K103" i="29"/>
  <c r="L103" i="29" s="1"/>
  <c r="N103" i="29"/>
  <c r="O103" i="29" s="1"/>
  <c r="P103" i="29" s="1"/>
  <c r="K102" i="29"/>
  <c r="L102" i="29" s="1"/>
  <c r="N102" i="29"/>
  <c r="O102" i="29" s="1"/>
  <c r="P102" i="29" s="1"/>
  <c r="M100" i="29"/>
  <c r="K99" i="29"/>
  <c r="L99" i="29" s="1"/>
  <c r="N99" i="29"/>
  <c r="O99" i="29" s="1"/>
  <c r="P99" i="29" s="1"/>
  <c r="K96" i="29"/>
  <c r="L96" i="29" s="1"/>
  <c r="N96" i="29"/>
  <c r="O96" i="29" s="1"/>
  <c r="P96" i="29" s="1"/>
  <c r="K95" i="29"/>
  <c r="L95" i="29" s="1"/>
  <c r="N95" i="29"/>
  <c r="O95" i="29" s="1"/>
  <c r="P95" i="29" s="1"/>
  <c r="M93" i="29"/>
  <c r="L93" i="29"/>
  <c r="K94" i="29"/>
  <c r="L94" i="29" s="1"/>
  <c r="N94" i="29"/>
  <c r="O94" i="29" s="1"/>
  <c r="P94" i="29" s="1"/>
  <c r="N93" i="29"/>
  <c r="O93" i="29" s="1"/>
  <c r="K91" i="29"/>
  <c r="L91" i="29" s="1"/>
  <c r="N91" i="29"/>
  <c r="O91" i="29" s="1"/>
  <c r="P91" i="29" s="1"/>
  <c r="K92" i="29"/>
  <c r="L92" i="29" s="1"/>
  <c r="N92" i="29"/>
  <c r="O92" i="29" s="1"/>
  <c r="P92" i="29" s="1"/>
  <c r="K88" i="29"/>
  <c r="L88" i="29" s="1"/>
  <c r="N88" i="29"/>
  <c r="O88" i="29" s="1"/>
  <c r="P88" i="29" s="1"/>
  <c r="K84" i="29"/>
  <c r="L84" i="29" s="1"/>
  <c r="N84" i="29"/>
  <c r="O84" i="29" s="1"/>
  <c r="P84" i="29" s="1"/>
  <c r="K7" i="30" l="1"/>
  <c r="O5" i="30" s="1"/>
  <c r="N11" i="30"/>
  <c r="P118" i="29"/>
  <c r="N89" i="29"/>
  <c r="O89" i="29" s="1"/>
  <c r="M89" i="29"/>
  <c r="N100" i="29"/>
  <c r="O100" i="29" s="1"/>
  <c r="P100" i="29" s="1"/>
  <c r="P86" i="29"/>
  <c r="N116" i="29"/>
  <c r="O116" i="29" s="1"/>
  <c r="P116" i="29" s="1"/>
  <c r="M114" i="29"/>
  <c r="K118" i="29"/>
  <c r="L118" i="29" s="1"/>
  <c r="L120" i="29"/>
  <c r="M110" i="29"/>
  <c r="N98" i="29"/>
  <c r="O98" i="29" s="1"/>
  <c r="L117" i="29"/>
  <c r="L115" i="29"/>
  <c r="L101" i="29"/>
  <c r="K100" i="29"/>
  <c r="L100" i="29" s="1"/>
  <c r="P106" i="29"/>
  <c r="P93" i="29"/>
  <c r="O7" i="30" l="1"/>
  <c r="K116" i="29"/>
  <c r="L116" i="29" s="1"/>
  <c r="N114" i="29"/>
  <c r="O114" i="29" s="1"/>
  <c r="P114" i="29" s="1"/>
  <c r="P89" i="29"/>
  <c r="M98" i="29"/>
  <c r="P98" i="29" s="1"/>
  <c r="L98" i="29"/>
  <c r="O8" i="30" l="1"/>
  <c r="O6" i="30"/>
  <c r="O9" i="30" s="1"/>
  <c r="K114" i="29"/>
  <c r="K110" i="29" s="1"/>
  <c r="L110" i="29" s="1"/>
  <c r="N110" i="29"/>
  <c r="O110" i="29" s="1"/>
  <c r="P110" i="29" s="1"/>
  <c r="L114" i="29" l="1"/>
  <c r="I79" i="29"/>
  <c r="H81" i="29"/>
  <c r="I85" i="29"/>
  <c r="I77" i="29"/>
  <c r="H65" i="29"/>
  <c r="I65" i="29" s="1"/>
  <c r="H66" i="29"/>
  <c r="I66" i="29" s="1"/>
  <c r="H67" i="29"/>
  <c r="I67" i="29" s="1"/>
  <c r="H68" i="29"/>
  <c r="I68" i="29" s="1"/>
  <c r="H69" i="29"/>
  <c r="I69" i="29" s="1"/>
  <c r="H70" i="29"/>
  <c r="I70" i="29" s="1"/>
  <c r="H71" i="29"/>
  <c r="I71" i="29" s="1"/>
  <c r="H72" i="29"/>
  <c r="I72" i="29" s="1"/>
  <c r="H73" i="29"/>
  <c r="I73" i="29" s="1"/>
  <c r="H74" i="29"/>
  <c r="H63" i="29"/>
  <c r="H58" i="29"/>
  <c r="H59" i="29"/>
  <c r="H60" i="29"/>
  <c r="H61" i="29"/>
  <c r="H57" i="29"/>
  <c r="H35" i="29"/>
  <c r="I35" i="29" s="1"/>
  <c r="H36" i="29"/>
  <c r="I36" i="29" s="1"/>
  <c r="H37" i="29"/>
  <c r="I37" i="29" s="1"/>
  <c r="H38" i="29"/>
  <c r="I38" i="29" s="1"/>
  <c r="H39" i="29"/>
  <c r="I39" i="29" s="1"/>
  <c r="H40" i="29"/>
  <c r="I40" i="29" s="1"/>
  <c r="H41" i="29"/>
  <c r="I41" i="29" s="1"/>
  <c r="H42" i="29"/>
  <c r="I42" i="29" s="1"/>
  <c r="H43" i="29"/>
  <c r="I43" i="29" s="1"/>
  <c r="H44" i="29"/>
  <c r="I44" i="29" s="1"/>
  <c r="H45" i="29"/>
  <c r="I45" i="29" s="1"/>
  <c r="H46" i="29"/>
  <c r="I46" i="29" s="1"/>
  <c r="H47" i="29"/>
  <c r="I47" i="29" s="1"/>
  <c r="H48" i="29"/>
  <c r="I48" i="29" s="1"/>
  <c r="H49" i="29"/>
  <c r="I49" i="29" s="1"/>
  <c r="H50" i="29"/>
  <c r="I50" i="29" s="1"/>
  <c r="H51" i="29"/>
  <c r="I51" i="29" s="1"/>
  <c r="H52" i="29"/>
  <c r="I52" i="29" s="1"/>
  <c r="H53" i="29"/>
  <c r="I53" i="29" s="1"/>
  <c r="H54" i="29"/>
  <c r="I54" i="29" s="1"/>
  <c r="H55" i="29"/>
  <c r="I55" i="29" s="1"/>
  <c r="H30" i="29"/>
  <c r="H31" i="29"/>
  <c r="H32" i="29"/>
  <c r="H21" i="29"/>
  <c r="H22" i="29"/>
  <c r="H25" i="29"/>
  <c r="H26" i="29"/>
  <c r="H27" i="29"/>
  <c r="H16" i="29"/>
  <c r="I16" i="29" s="1"/>
  <c r="H17" i="29"/>
  <c r="I17" i="29" s="1"/>
  <c r="H18" i="29"/>
  <c r="I18" i="29" s="1"/>
  <c r="H15" i="29"/>
  <c r="I15" i="29" s="1"/>
  <c r="I13" i="29"/>
  <c r="I13" i="30" s="1"/>
  <c r="X77" i="29"/>
  <c r="Y77" i="29" s="1"/>
  <c r="G77" i="29"/>
  <c r="X82" i="29"/>
  <c r="Y82" i="29" s="1"/>
  <c r="G72" i="29"/>
  <c r="M72" i="29" s="1"/>
  <c r="G71" i="29"/>
  <c r="G70" i="29"/>
  <c r="G68" i="29"/>
  <c r="G66" i="29"/>
  <c r="G65" i="29"/>
  <c r="M65" i="29" s="1"/>
  <c r="G64" i="29"/>
  <c r="O65" i="29"/>
  <c r="O64" i="29"/>
  <c r="H64" i="29"/>
  <c r="I64" i="29" s="1"/>
  <c r="G55" i="29"/>
  <c r="M55" i="29" s="1"/>
  <c r="G54" i="29"/>
  <c r="M54" i="29" s="1"/>
  <c r="G53" i="29"/>
  <c r="G52" i="29"/>
  <c r="M52" i="29" s="1"/>
  <c r="G51" i="29"/>
  <c r="G50" i="29"/>
  <c r="G48" i="29"/>
  <c r="M48" i="29" s="1"/>
  <c r="G46" i="29"/>
  <c r="G45" i="29"/>
  <c r="G41" i="29"/>
  <c r="G40" i="29"/>
  <c r="G39" i="29"/>
  <c r="M39" i="29" s="1"/>
  <c r="G38" i="29"/>
  <c r="M38" i="29" s="1"/>
  <c r="G37" i="29"/>
  <c r="M37" i="29" s="1"/>
  <c r="G36" i="29"/>
  <c r="O53" i="29"/>
  <c r="G49" i="29"/>
  <c r="M49" i="29" s="1"/>
  <c r="O44" i="29"/>
  <c r="G43" i="29"/>
  <c r="O35" i="29"/>
  <c r="G35" i="29"/>
  <c r="M35" i="29" s="1"/>
  <c r="G18" i="29"/>
  <c r="G16" i="29"/>
  <c r="G15" i="29"/>
  <c r="G13" i="29"/>
  <c r="O15" i="29"/>
  <c r="M77" i="29" l="1"/>
  <c r="J42" i="29"/>
  <c r="K42" i="29" s="1"/>
  <c r="J77" i="29"/>
  <c r="N77" i="29" s="1"/>
  <c r="O77" i="29" s="1"/>
  <c r="G79" i="29"/>
  <c r="J79" i="29"/>
  <c r="G78" i="29"/>
  <c r="J78" i="29"/>
  <c r="J65" i="29"/>
  <c r="K65" i="29" s="1"/>
  <c r="L65" i="29" s="1"/>
  <c r="J67" i="29"/>
  <c r="K67" i="29" s="1"/>
  <c r="J69" i="29"/>
  <c r="K69" i="29" s="1"/>
  <c r="J47" i="29"/>
  <c r="K47" i="29" s="1"/>
  <c r="J73" i="29"/>
  <c r="K73" i="29" s="1"/>
  <c r="J72" i="29"/>
  <c r="N72" i="29" s="1"/>
  <c r="O72" i="29" s="1"/>
  <c r="P72" i="29" s="1"/>
  <c r="G85" i="29"/>
  <c r="G82" i="29" s="1"/>
  <c r="J85" i="29"/>
  <c r="K82" i="29" s="1"/>
  <c r="J71" i="29"/>
  <c r="K71" i="29" s="1"/>
  <c r="L71" i="29" s="1"/>
  <c r="G67" i="29"/>
  <c r="M64" i="29"/>
  <c r="M68" i="29"/>
  <c r="N71" i="29"/>
  <c r="O71" i="29" s="1"/>
  <c r="M66" i="29"/>
  <c r="M70" i="29"/>
  <c r="J66" i="29"/>
  <c r="J70" i="29"/>
  <c r="J64" i="29"/>
  <c r="K64" i="29" s="1"/>
  <c r="L64" i="29" s="1"/>
  <c r="J68" i="29"/>
  <c r="G69" i="29"/>
  <c r="M71" i="29"/>
  <c r="G73" i="29"/>
  <c r="J46" i="29"/>
  <c r="K46" i="29" s="1"/>
  <c r="L46" i="29" s="1"/>
  <c r="J44" i="29"/>
  <c r="K44" i="29" s="1"/>
  <c r="G44" i="29"/>
  <c r="M44" i="29" s="1"/>
  <c r="G42" i="29"/>
  <c r="M42" i="29" s="1"/>
  <c r="J51" i="29"/>
  <c r="N51" i="29" s="1"/>
  <c r="O51" i="29" s="1"/>
  <c r="J41" i="29"/>
  <c r="K41" i="29" s="1"/>
  <c r="L41" i="29" s="1"/>
  <c r="J52" i="29"/>
  <c r="M41" i="29"/>
  <c r="M36" i="29"/>
  <c r="M51" i="29"/>
  <c r="M40" i="29"/>
  <c r="M43" i="29"/>
  <c r="M45" i="29"/>
  <c r="M50" i="29"/>
  <c r="M53" i="29"/>
  <c r="G47" i="29"/>
  <c r="J35" i="29"/>
  <c r="K35" i="29" s="1"/>
  <c r="L35" i="29" s="1"/>
  <c r="J36" i="29"/>
  <c r="J37" i="29"/>
  <c r="M46" i="29"/>
  <c r="J54" i="29"/>
  <c r="J38" i="29"/>
  <c r="J40" i="29"/>
  <c r="J48" i="29"/>
  <c r="J50" i="29"/>
  <c r="J49" i="29"/>
  <c r="J53" i="29"/>
  <c r="K53" i="29" s="1"/>
  <c r="L53" i="29" s="1"/>
  <c r="J55" i="29"/>
  <c r="J39" i="29"/>
  <c r="J43" i="29"/>
  <c r="J45" i="29"/>
  <c r="M18" i="29"/>
  <c r="J16" i="29"/>
  <c r="G17" i="29"/>
  <c r="G14" i="29" s="1"/>
  <c r="J17" i="29"/>
  <c r="J15" i="29"/>
  <c r="J18" i="29"/>
  <c r="P77" i="29" l="1"/>
  <c r="K77" i="29"/>
  <c r="L77" i="29" s="1"/>
  <c r="K15" i="29"/>
  <c r="L15" i="29" s="1"/>
  <c r="J14" i="29"/>
  <c r="K72" i="29"/>
  <c r="L72" i="29" s="1"/>
  <c r="N73" i="29"/>
  <c r="O73" i="29" s="1"/>
  <c r="N46" i="29"/>
  <c r="O46" i="29" s="1"/>
  <c r="P46" i="29" s="1"/>
  <c r="K51" i="29"/>
  <c r="L51" i="29" s="1"/>
  <c r="P51" i="29"/>
  <c r="N67" i="29"/>
  <c r="O67" i="29" s="1"/>
  <c r="N41" i="29"/>
  <c r="O41" i="29" s="1"/>
  <c r="P41" i="29" s="1"/>
  <c r="M79" i="29"/>
  <c r="M78" i="29"/>
  <c r="K79" i="29"/>
  <c r="L79" i="29" s="1"/>
  <c r="N79" i="29"/>
  <c r="O79" i="29" s="1"/>
  <c r="K78" i="29"/>
  <c r="L78" i="29" s="1"/>
  <c r="N78" i="29"/>
  <c r="O78" i="29" s="1"/>
  <c r="L67" i="29"/>
  <c r="M67" i="29"/>
  <c r="M82" i="29"/>
  <c r="L82" i="29"/>
  <c r="K85" i="29"/>
  <c r="L85" i="29" s="1"/>
  <c r="N85" i="29"/>
  <c r="O85" i="29" s="1"/>
  <c r="N82" i="29"/>
  <c r="O82" i="29" s="1"/>
  <c r="M85" i="29"/>
  <c r="P71" i="29"/>
  <c r="K68" i="29"/>
  <c r="L68" i="29" s="1"/>
  <c r="N68" i="29"/>
  <c r="O68" i="29" s="1"/>
  <c r="P68" i="29" s="1"/>
  <c r="K70" i="29"/>
  <c r="L70" i="29" s="1"/>
  <c r="N70" i="29"/>
  <c r="O70" i="29" s="1"/>
  <c r="P70" i="29" s="1"/>
  <c r="L69" i="29"/>
  <c r="M69" i="29"/>
  <c r="L73" i="29"/>
  <c r="M73" i="29"/>
  <c r="P73" i="29" s="1"/>
  <c r="N66" i="29"/>
  <c r="O66" i="29" s="1"/>
  <c r="P66" i="29" s="1"/>
  <c r="K66" i="29"/>
  <c r="L66" i="29" s="1"/>
  <c r="N69" i="29"/>
  <c r="O69" i="29" s="1"/>
  <c r="L44" i="29"/>
  <c r="N42" i="29"/>
  <c r="O42" i="29" s="1"/>
  <c r="P42" i="29" s="1"/>
  <c r="N52" i="29"/>
  <c r="O52" i="29" s="1"/>
  <c r="P52" i="29" s="1"/>
  <c r="K52" i="29"/>
  <c r="L52" i="29" s="1"/>
  <c r="L42" i="29"/>
  <c r="K45" i="29"/>
  <c r="L45" i="29" s="1"/>
  <c r="N45" i="29"/>
  <c r="O45" i="29" s="1"/>
  <c r="P45" i="29" s="1"/>
  <c r="K55" i="29"/>
  <c r="L55" i="29" s="1"/>
  <c r="N55" i="29"/>
  <c r="O55" i="29" s="1"/>
  <c r="P55" i="29" s="1"/>
  <c r="N48" i="29"/>
  <c r="O48" i="29" s="1"/>
  <c r="P48" i="29" s="1"/>
  <c r="K48" i="29"/>
  <c r="L48" i="29" s="1"/>
  <c r="K43" i="29"/>
  <c r="L43" i="29" s="1"/>
  <c r="N43" i="29"/>
  <c r="O43" i="29" s="1"/>
  <c r="P43" i="29" s="1"/>
  <c r="K39" i="29"/>
  <c r="L39" i="29" s="1"/>
  <c r="N39" i="29"/>
  <c r="O39" i="29" s="1"/>
  <c r="P39" i="29" s="1"/>
  <c r="K49" i="29"/>
  <c r="L49" i="29" s="1"/>
  <c r="N49" i="29"/>
  <c r="O49" i="29" s="1"/>
  <c r="P49" i="29" s="1"/>
  <c r="K50" i="29"/>
  <c r="L50" i="29" s="1"/>
  <c r="N50" i="29"/>
  <c r="O50" i="29" s="1"/>
  <c r="P50" i="29" s="1"/>
  <c r="K40" i="29"/>
  <c r="L40" i="29" s="1"/>
  <c r="N40" i="29"/>
  <c r="O40" i="29" s="1"/>
  <c r="P40" i="29" s="1"/>
  <c r="K37" i="29"/>
  <c r="L37" i="29" s="1"/>
  <c r="N37" i="29"/>
  <c r="O37" i="29" s="1"/>
  <c r="P37" i="29" s="1"/>
  <c r="N38" i="29"/>
  <c r="O38" i="29" s="1"/>
  <c r="P38" i="29" s="1"/>
  <c r="K38" i="29"/>
  <c r="L38" i="29" s="1"/>
  <c r="M47" i="29"/>
  <c r="L47" i="29"/>
  <c r="N47" i="29"/>
  <c r="O47" i="29" s="1"/>
  <c r="N54" i="29"/>
  <c r="O54" i="29" s="1"/>
  <c r="P54" i="29" s="1"/>
  <c r="K54" i="29"/>
  <c r="L54" i="29" s="1"/>
  <c r="K36" i="29"/>
  <c r="L36" i="29" s="1"/>
  <c r="N36" i="29"/>
  <c r="O36" i="29" s="1"/>
  <c r="P36" i="29" s="1"/>
  <c r="M17" i="29"/>
  <c r="K16" i="29"/>
  <c r="L16" i="29" s="1"/>
  <c r="N16" i="29"/>
  <c r="O16" i="29" s="1"/>
  <c r="M15" i="29"/>
  <c r="M16" i="29"/>
  <c r="K18" i="29"/>
  <c r="L18" i="29" s="1"/>
  <c r="N18" i="29"/>
  <c r="O18" i="29" s="1"/>
  <c r="P18" i="29" s="1"/>
  <c r="K17" i="29"/>
  <c r="L17" i="29" s="1"/>
  <c r="N17" i="29"/>
  <c r="O17" i="29" s="1"/>
  <c r="P67" i="29" l="1"/>
  <c r="K14" i="29"/>
  <c r="P79" i="29"/>
  <c r="P78" i="29"/>
  <c r="P82" i="29"/>
  <c r="P85" i="29"/>
  <c r="P69" i="29"/>
  <c r="P47" i="29"/>
  <c r="P16" i="29"/>
  <c r="P17" i="29"/>
  <c r="H34" i="29" l="1"/>
  <c r="H29" i="29"/>
  <c r="I27" i="29"/>
  <c r="I26" i="29"/>
  <c r="I25" i="29"/>
  <c r="I24" i="29"/>
  <c r="I24" i="30" s="1"/>
  <c r="H20" i="29"/>
  <c r="G25" i="29" l="1"/>
  <c r="J25" i="29"/>
  <c r="G24" i="29"/>
  <c r="J24" i="29"/>
  <c r="G27" i="29"/>
  <c r="J27" i="29"/>
  <c r="G26" i="29"/>
  <c r="J26" i="29"/>
  <c r="K25" i="29" l="1"/>
  <c r="N25" i="29"/>
  <c r="O25" i="29" s="1"/>
  <c r="M25" i="29"/>
  <c r="K26" i="29"/>
  <c r="N26" i="29"/>
  <c r="O26" i="29" s="1"/>
  <c r="M26" i="29"/>
  <c r="K27" i="29"/>
  <c r="N27" i="29"/>
  <c r="O27" i="29" s="1"/>
  <c r="K24" i="29"/>
  <c r="K24" i="30" s="1"/>
  <c r="N24" i="29"/>
  <c r="O24" i="29" s="1"/>
  <c r="M27" i="29"/>
  <c r="M24" i="29"/>
  <c r="O24" i="30" l="1"/>
  <c r="P24" i="30" s="1"/>
  <c r="L24" i="30"/>
  <c r="P25" i="29"/>
  <c r="L25" i="29"/>
  <c r="L27" i="29"/>
  <c r="L24" i="29"/>
  <c r="L26" i="29"/>
  <c r="P24" i="29"/>
  <c r="P27" i="29"/>
  <c r="P26" i="29"/>
  <c r="I12" i="29" l="1"/>
  <c r="I12" i="30" s="1"/>
  <c r="I81" i="29" l="1"/>
  <c r="X80" i="29"/>
  <c r="Y80" i="29" s="1"/>
  <c r="I80" i="29"/>
  <c r="I74" i="29"/>
  <c r="I63" i="29"/>
  <c r="I61" i="29"/>
  <c r="I60" i="29"/>
  <c r="I59" i="29"/>
  <c r="I58" i="29"/>
  <c r="I57" i="29"/>
  <c r="I34" i="29"/>
  <c r="I32" i="29"/>
  <c r="I31" i="29"/>
  <c r="I30" i="29"/>
  <c r="I29" i="29"/>
  <c r="I23" i="29"/>
  <c r="I23" i="30" s="1"/>
  <c r="I22" i="29"/>
  <c r="I21" i="29"/>
  <c r="I20" i="29"/>
  <c r="G57" i="29" l="1"/>
  <c r="G20" i="29"/>
  <c r="G63" i="29"/>
  <c r="J57" i="29" l="1"/>
  <c r="N57" i="29" s="1"/>
  <c r="O57" i="29" s="1"/>
  <c r="J63" i="29"/>
  <c r="N63" i="29" s="1"/>
  <c r="O63" i="29" s="1"/>
  <c r="J21" i="29"/>
  <c r="K21" i="29" s="1"/>
  <c r="G21" i="29"/>
  <c r="M21" i="29" s="1"/>
  <c r="J59" i="29"/>
  <c r="K59" i="29" s="1"/>
  <c r="G59" i="29"/>
  <c r="M59" i="29" s="1"/>
  <c r="J20" i="29"/>
  <c r="G12" i="29"/>
  <c r="G58" i="29"/>
  <c r="G60" i="29"/>
  <c r="G29" i="29"/>
  <c r="G61" i="29"/>
  <c r="M61" i="29" s="1"/>
  <c r="G80" i="29"/>
  <c r="G30" i="29"/>
  <c r="G34" i="29"/>
  <c r="G33" i="29" s="1"/>
  <c r="M63" i="29"/>
  <c r="M20" i="29"/>
  <c r="M57" i="29"/>
  <c r="K57" i="29" l="1"/>
  <c r="L57" i="29" s="1"/>
  <c r="K63" i="29"/>
  <c r="L63" i="29" s="1"/>
  <c r="J12" i="29"/>
  <c r="N12" i="29" s="1"/>
  <c r="O12" i="29" s="1"/>
  <c r="K20" i="29"/>
  <c r="J60" i="29"/>
  <c r="N60" i="29" s="1"/>
  <c r="O60" i="29" s="1"/>
  <c r="L21" i="29"/>
  <c r="J30" i="29"/>
  <c r="K30" i="29" s="1"/>
  <c r="L30" i="29" s="1"/>
  <c r="J61" i="29"/>
  <c r="N61" i="29" s="1"/>
  <c r="O61" i="29" s="1"/>
  <c r="P61" i="29" s="1"/>
  <c r="J80" i="29"/>
  <c r="J29" i="29"/>
  <c r="K29" i="29" s="1"/>
  <c r="L29" i="29" s="1"/>
  <c r="N20" i="29"/>
  <c r="O20" i="29" s="1"/>
  <c r="P20" i="29" s="1"/>
  <c r="N21" i="29"/>
  <c r="O21" i="29" s="1"/>
  <c r="P21" i="29" s="1"/>
  <c r="J13" i="29"/>
  <c r="K13" i="29" s="1"/>
  <c r="K13" i="30" s="1"/>
  <c r="M13" i="29"/>
  <c r="G56" i="29"/>
  <c r="J74" i="29"/>
  <c r="J62" i="29" s="1"/>
  <c r="G74" i="29"/>
  <c r="G62" i="29" s="1"/>
  <c r="M62" i="29" s="1"/>
  <c r="G23" i="29"/>
  <c r="J81" i="29"/>
  <c r="K81" i="29" s="1"/>
  <c r="G81" i="29"/>
  <c r="G76" i="29" s="1"/>
  <c r="G75" i="29" s="1"/>
  <c r="J22" i="29"/>
  <c r="K22" i="29" s="1"/>
  <c r="G22" i="29"/>
  <c r="J31" i="29"/>
  <c r="K31" i="29" s="1"/>
  <c r="G31" i="29"/>
  <c r="M31" i="29" s="1"/>
  <c r="J32" i="29"/>
  <c r="K32" i="29" s="1"/>
  <c r="G32" i="29"/>
  <c r="M32" i="29" s="1"/>
  <c r="N59" i="29"/>
  <c r="O59" i="29" s="1"/>
  <c r="P59" i="29" s="1"/>
  <c r="L59" i="29"/>
  <c r="J34" i="29"/>
  <c r="J23" i="29"/>
  <c r="K23" i="29" s="1"/>
  <c r="K23" i="30" s="1"/>
  <c r="M58" i="29"/>
  <c r="J58" i="29"/>
  <c r="K58" i="29" s="1"/>
  <c r="L58" i="29" s="1"/>
  <c r="P57" i="29"/>
  <c r="M33" i="29"/>
  <c r="M34" i="29"/>
  <c r="M30" i="29"/>
  <c r="M60" i="29"/>
  <c r="P63" i="29"/>
  <c r="M12" i="29"/>
  <c r="M80" i="29"/>
  <c r="M29" i="29"/>
  <c r="K19" i="30" l="1"/>
  <c r="O23" i="30"/>
  <c r="P23" i="30" s="1"/>
  <c r="L23" i="30"/>
  <c r="O13" i="30"/>
  <c r="P13" i="30" s="1"/>
  <c r="L13" i="30"/>
  <c r="O34" i="29"/>
  <c r="J33" i="29"/>
  <c r="J76" i="29"/>
  <c r="J19" i="29"/>
  <c r="K80" i="29"/>
  <c r="K76" i="29" s="1"/>
  <c r="G19" i="29"/>
  <c r="M19" i="29" s="1"/>
  <c r="K12" i="29"/>
  <c r="N80" i="29"/>
  <c r="O80" i="29" s="1"/>
  <c r="P80" i="29" s="1"/>
  <c r="N31" i="29"/>
  <c r="O31" i="29" s="1"/>
  <c r="P31" i="29" s="1"/>
  <c r="N29" i="29"/>
  <c r="O29" i="29" s="1"/>
  <c r="P29" i="29" s="1"/>
  <c r="K61" i="29"/>
  <c r="M81" i="29"/>
  <c r="L81" i="29"/>
  <c r="L23" i="29"/>
  <c r="J11" i="29"/>
  <c r="L20" i="29"/>
  <c r="K19" i="29"/>
  <c r="K60" i="29"/>
  <c r="N30" i="29"/>
  <c r="O30" i="29" s="1"/>
  <c r="P30" i="29" s="1"/>
  <c r="O74" i="29"/>
  <c r="N81" i="29"/>
  <c r="O81" i="29" s="1"/>
  <c r="J28" i="29"/>
  <c r="M74" i="29"/>
  <c r="O33" i="29"/>
  <c r="N32" i="29"/>
  <c r="O32" i="29" s="1"/>
  <c r="P32" i="29" s="1"/>
  <c r="G11" i="29"/>
  <c r="G28" i="29"/>
  <c r="M28" i="29" s="1"/>
  <c r="L32" i="29"/>
  <c r="N23" i="29"/>
  <c r="O23" i="29" s="1"/>
  <c r="L31" i="29"/>
  <c r="N14" i="29"/>
  <c r="O14" i="29" s="1"/>
  <c r="L13" i="29"/>
  <c r="N13" i="29"/>
  <c r="O13" i="29" s="1"/>
  <c r="P13" i="29" s="1"/>
  <c r="K74" i="29"/>
  <c r="K34" i="29"/>
  <c r="K33" i="29" s="1"/>
  <c r="M23" i="29"/>
  <c r="J56" i="29"/>
  <c r="N58" i="29"/>
  <c r="O58" i="29" s="1"/>
  <c r="P58" i="29" s="1"/>
  <c r="M56" i="29"/>
  <c r="P60" i="29"/>
  <c r="M22" i="29"/>
  <c r="P12" i="29"/>
  <c r="N22" i="29"/>
  <c r="O22" i="29" s="1"/>
  <c r="L22" i="29"/>
  <c r="M14" i="29"/>
  <c r="L14" i="29"/>
  <c r="N62" i="29"/>
  <c r="O62" i="29" s="1"/>
  <c r="P62" i="29" s="1"/>
  <c r="L12" i="29" l="1"/>
  <c r="K12" i="30"/>
  <c r="O19" i="30"/>
  <c r="P19" i="30" s="1"/>
  <c r="L19" i="30"/>
  <c r="K7" i="29"/>
  <c r="L19" i="29"/>
  <c r="M11" i="29"/>
  <c r="L80" i="29"/>
  <c r="M75" i="29"/>
  <c r="M76" i="29"/>
  <c r="N76" i="29"/>
  <c r="O76" i="29" s="1"/>
  <c r="N19" i="29"/>
  <c r="O19" i="29" s="1"/>
  <c r="P19" i="29" s="1"/>
  <c r="L74" i="29"/>
  <c r="K56" i="29"/>
  <c r="L56" i="29" s="1"/>
  <c r="L61" i="29"/>
  <c r="L33" i="29"/>
  <c r="P81" i="29"/>
  <c r="L60" i="29"/>
  <c r="M10" i="29"/>
  <c r="K62" i="29"/>
  <c r="L62" i="29" s="1"/>
  <c r="P23" i="29"/>
  <c r="L34" i="29"/>
  <c r="K28" i="29"/>
  <c r="L28" i="29" s="1"/>
  <c r="N28" i="29"/>
  <c r="O28" i="29" s="1"/>
  <c r="P28" i="29" s="1"/>
  <c r="K11" i="29"/>
  <c r="L11" i="29" s="1"/>
  <c r="N11" i="29"/>
  <c r="O11" i="29" s="1"/>
  <c r="P11" i="29" s="1"/>
  <c r="N56" i="29"/>
  <c r="O56" i="29" s="1"/>
  <c r="P56" i="29" s="1"/>
  <c r="P22" i="29"/>
  <c r="P14" i="29"/>
  <c r="O12" i="30" l="1"/>
  <c r="P12" i="30" s="1"/>
  <c r="L12" i="30"/>
  <c r="K11" i="30"/>
  <c r="O5" i="29"/>
  <c r="O7" i="29"/>
  <c r="L76" i="29"/>
  <c r="K75" i="29"/>
  <c r="L75" i="29" s="1"/>
  <c r="P76" i="29"/>
  <c r="N75" i="29"/>
  <c r="O75" i="29" s="1"/>
  <c r="P75" i="29" s="1"/>
  <c r="L11" i="30" l="1"/>
  <c r="O11" i="30"/>
  <c r="P11" i="30" s="1"/>
  <c r="O6" i="29"/>
  <c r="O9" i="29" s="1"/>
  <c r="O8" i="29"/>
  <c r="O118" i="30" l="1"/>
  <c r="P118" i="30" s="1"/>
  <c r="L75" i="30"/>
  <c r="L118" i="30"/>
  <c r="O75" i="30" l="1"/>
  <c r="P75" i="30" s="1"/>
</calcChain>
</file>

<file path=xl/sharedStrings.xml><?xml version="1.0" encoding="utf-8"?>
<sst xmlns="http://schemas.openxmlformats.org/spreadsheetml/2006/main" count="738" uniqueCount="269">
  <si>
    <t>ITEM</t>
  </si>
  <si>
    <t>CUSTO UNIT S/ BDI</t>
  </si>
  <si>
    <t>CUSTO UNIT C/ BDI</t>
  </si>
  <si>
    <t>SERVIÇOS PRELIMINARES</t>
  </si>
  <si>
    <t>M</t>
  </si>
  <si>
    <t>M3</t>
  </si>
  <si>
    <t>M2</t>
  </si>
  <si>
    <t>UN</t>
  </si>
  <si>
    <t>PINTURA</t>
  </si>
  <si>
    <t>____________________________________</t>
  </si>
  <si>
    <t>Adriano de Oliveira Miranda</t>
  </si>
  <si>
    <t>Eng. Civil / Resp. Técnico</t>
  </si>
  <si>
    <t/>
  </si>
  <si>
    <t>FÍSICO</t>
  </si>
  <si>
    <t>PREFEITURA MUNICIPAL DE BARREIRAS/BA</t>
  </si>
  <si>
    <t>DATA</t>
  </si>
  <si>
    <t>ACUMULADO</t>
  </si>
  <si>
    <t>KGN CONSTRUTORA E EMPREENDIMENTOS LTDA EPP</t>
  </si>
  <si>
    <t>SALDO</t>
  </si>
  <si>
    <t>MEDIDO (%)</t>
  </si>
  <si>
    <t>ACUMULADO (%)</t>
  </si>
  <si>
    <t>ESPECIFICAÇÃO DOS SERVIÇOS</t>
  </si>
  <si>
    <t>VALOR LICITADO</t>
  </si>
  <si>
    <t>FINACEIRO</t>
  </si>
  <si>
    <t>% TOTAL</t>
  </si>
  <si>
    <t>SALDO (%)</t>
  </si>
  <si>
    <t>QUANT.</t>
  </si>
  <si>
    <t>PREÇO TOTAL</t>
  </si>
  <si>
    <t>PERÍODO (%)</t>
  </si>
  <si>
    <t>SUBTOTAL SERVIÇOS PRELIMINARES</t>
  </si>
  <si>
    <t>___________________________________</t>
  </si>
  <si>
    <t>Eng. Civil / Fiscal da Prefeitura</t>
  </si>
  <si>
    <t>CREA-BA 051473081-1/D</t>
  </si>
  <si>
    <t>UNID.</t>
  </si>
  <si>
    <t>PERÍODO</t>
  </si>
  <si>
    <t xml:space="preserve">Nei Frederico de Souza Silva </t>
  </si>
  <si>
    <t>CREA: 101562139-2/D</t>
  </si>
  <si>
    <t>BOLETIM DE MEDIÇÃO Nº 01</t>
  </si>
  <si>
    <t>SUPERESTRUTURA</t>
  </si>
  <si>
    <t>1.</t>
  </si>
  <si>
    <t>VIGAS</t>
  </si>
  <si>
    <t>Forma plana chapa compensada plastificada, esp.= 12mm</t>
  </si>
  <si>
    <t>Concreto armado fck 25 MPa, usinado, inclusive lançamento</t>
  </si>
  <si>
    <t>2.</t>
  </si>
  <si>
    <t>PAREDES E PAINÉIS</t>
  </si>
  <si>
    <t>SUBTOTAL PAREDES E PAINÉIS</t>
  </si>
  <si>
    <t>Alvenaria de tijolo cerâmico (9x19x24)cm, e= 0,09m, com argamassa (traço 1:2:8 - cimento/cal/areia), junta de 2,0cm</t>
  </si>
  <si>
    <t>3.</t>
  </si>
  <si>
    <t>4.</t>
  </si>
  <si>
    <t>5.</t>
  </si>
  <si>
    <t>Estrutura de aço em arco vão de 30m</t>
  </si>
  <si>
    <t>Telha metálica em chapa galvanizada e=0.5mm</t>
  </si>
  <si>
    <t>ESQUADRIAS</t>
  </si>
  <si>
    <t>Porta de madeira (1,00x2,10 m) com bandeira (1,00x0,80 m) - inclusive ferragens, conforme projeto de esquadrias</t>
  </si>
  <si>
    <t>Porta de madeira (0,90x2,10 m) - inclusive ferragens, conforme projeto de esquadrias</t>
  </si>
  <si>
    <t>Porta de madeira - Banheiros e Sanitários (0,60 m) completa inclusive targeta metálica</t>
  </si>
  <si>
    <t>Porta de madeira - Banheiros e Sanitários (0,80 m) completa inclusive targeta metálica - WC PNE</t>
  </si>
  <si>
    <t>1.01</t>
  </si>
  <si>
    <t>1.02</t>
  </si>
  <si>
    <t>2.01</t>
  </si>
  <si>
    <t>2.02</t>
  </si>
  <si>
    <t>2.03</t>
  </si>
  <si>
    <t>2.04</t>
  </si>
  <si>
    <t>5.01</t>
  </si>
  <si>
    <t>5.02</t>
  </si>
  <si>
    <t>5.03</t>
  </si>
  <si>
    <t>5.04</t>
  </si>
  <si>
    <t>5.05</t>
  </si>
  <si>
    <t>SUBTOTAL ESQUADRIAS</t>
  </si>
  <si>
    <t>SUBTOTAL COBERTURA</t>
  </si>
  <si>
    <t>COBERTURA</t>
  </si>
  <si>
    <t>Chapisco c/ argamassa de cimento e areia s/ peneirar traço 1:3 esp.= 5mm p/ parede</t>
  </si>
  <si>
    <t>Reboco c/argamassa pré-fabricada, adesivo de alta resistência p/tinta epóxi esp= 5mmp/parede</t>
  </si>
  <si>
    <t>REVESTIMENTOS</t>
  </si>
  <si>
    <t>SUBTOTAL REVESTIMENTOS</t>
  </si>
  <si>
    <t>PISOS</t>
  </si>
  <si>
    <t>SUBTOTAL PISOS</t>
  </si>
  <si>
    <t>6.</t>
  </si>
  <si>
    <t>6.01</t>
  </si>
  <si>
    <t>6.02</t>
  </si>
  <si>
    <t>6.03</t>
  </si>
  <si>
    <t>6.04</t>
  </si>
  <si>
    <t>6.05</t>
  </si>
  <si>
    <t>Lastro de brita graduada apiloada (esp.=6 cm)</t>
  </si>
  <si>
    <t>Piso em concreto armado com tela e juntas de dilatação (esp.=10cm)</t>
  </si>
  <si>
    <t>Piso em concreto simples desempolado (esp.=5cm), inclusive contrapiso</t>
  </si>
  <si>
    <t>7.</t>
  </si>
  <si>
    <t>SUBTOTAL PINTURA</t>
  </si>
  <si>
    <t>7.01</t>
  </si>
  <si>
    <t>7.02</t>
  </si>
  <si>
    <t>7.03</t>
  </si>
  <si>
    <t>7.04</t>
  </si>
  <si>
    <t>7.05</t>
  </si>
  <si>
    <t>7.06</t>
  </si>
  <si>
    <t>7.07</t>
  </si>
  <si>
    <t>7.08</t>
  </si>
  <si>
    <t>Aplicação de selador acrílico</t>
  </si>
  <si>
    <t>Demarcação de quadra com tinta acrílica</t>
  </si>
  <si>
    <t>Emassamento de superfície, comaplicação de 02 demãosde massa acrílica</t>
  </si>
  <si>
    <t>Pintura c/ primer epoxi em estrutura de aço carbono 25 micra com revólver</t>
  </si>
  <si>
    <t>Pintura de acabamento com aplicação de 02 demaõs de tinta acrílica</t>
  </si>
  <si>
    <t>Pintura de piso com tinta à base de resina epóxi</t>
  </si>
  <si>
    <t>Pintura em tinta PVA latex (02 demãos), inclusive emassamento</t>
  </si>
  <si>
    <t>8.</t>
  </si>
  <si>
    <t>8.01</t>
  </si>
  <si>
    <t>8.02</t>
  </si>
  <si>
    <t>8.03</t>
  </si>
  <si>
    <t>8.04</t>
  </si>
  <si>
    <t>8.05</t>
  </si>
  <si>
    <t>8.06</t>
  </si>
  <si>
    <t>8.07</t>
  </si>
  <si>
    <t>8.08</t>
  </si>
  <si>
    <t>8.09</t>
  </si>
  <si>
    <t>8.10</t>
  </si>
  <si>
    <t>8.11</t>
  </si>
  <si>
    <t>Caixa d´água em fibra de vidro - cap. 3.000 litros</t>
  </si>
  <si>
    <t>Engate flexível plástico</t>
  </si>
  <si>
    <t>Flange para caixa dágua 25 mm</t>
  </si>
  <si>
    <t>Flange para caixa dágua 50 mm</t>
  </si>
  <si>
    <t>Torneira cromada para lavatório 1/2"</t>
  </si>
  <si>
    <t>Tubo PVC rígido soldável - 40 mm</t>
  </si>
  <si>
    <t>INSTALAÇÕES SANITÁRIAS</t>
  </si>
  <si>
    <t>SUBTOTAL INSTALAÇÕES SANITÁRIAS</t>
  </si>
  <si>
    <t>Caixa de inspeção de esgoto sifonada (60x60 cm)</t>
  </si>
  <si>
    <t>Sifão de copo para pia e lavatório 1" - 1.1/2"</t>
  </si>
  <si>
    <t>Tubo rígido c/ ponta lisa 100 mm</t>
  </si>
  <si>
    <t>DRENAGEM PLUVIAL</t>
  </si>
  <si>
    <t>SUBTOTAL DRENAGEM PLUVIAL</t>
  </si>
  <si>
    <t>Calha em chapa de aço galvanizado n° 24</t>
  </si>
  <si>
    <t>Tubo de queda - água pluvial DN=150 mm</t>
  </si>
  <si>
    <t>Joelho PVC 90° d=150 mm - tubulação pluvial</t>
  </si>
  <si>
    <t>Ralo hemisférico tipo "abacaxi" com tela de aço com funil de saída cônico</t>
  </si>
  <si>
    <t>Canaleta de concreto c/ tampa removível em chapa de aço (0,25 x 0,25 x 0,25m)</t>
  </si>
  <si>
    <t>INSTALAÇÕES ELÉTRICAS 127/220</t>
  </si>
  <si>
    <t>SUBTOTAL INSTALAÇÕES ELÉTRICAS 127/220</t>
  </si>
  <si>
    <t>Condulete em alumínio tipo T de 3/4", inclusive acessórios</t>
  </si>
  <si>
    <t>Condulete em alumínio tipo L de 3/4", inclusive acessórios</t>
  </si>
  <si>
    <t>Condulete em alumínio tipo TA de 3/4", inclusive acessórios</t>
  </si>
  <si>
    <t>Condulete em alumínio tipo XA de 3/4", inclusive acessórios</t>
  </si>
  <si>
    <t>Condutor de cobre unipolar, isolação em PVC/70ºC, camada de proteção em PVC, não propagador de chamas, classe de tensão 750V, encordoamento classe 5, flexível, com seção 16mm²</t>
  </si>
  <si>
    <t>Condutor de cobre unipolar, isolação em PVC/90ºC, camada de proteção em PVC, não propagador de chamas, classe de tensão 1000V, encordoamento classe 5, flexível, com seção 35 mm²</t>
  </si>
  <si>
    <t>Tomada 2p + t de embutir, 10 A, completa</t>
  </si>
  <si>
    <t>Tomada 2p + t para piso, 10 A, completa</t>
  </si>
  <si>
    <t>Interruptor 1 tecla simples</t>
  </si>
  <si>
    <t>Disjuntor termomagnetico monopolar 10 A, padrão DIN (linha branca)</t>
  </si>
  <si>
    <t>Disjuntor termomagnetico binopolar 20 A, padrão DIN (linha branca)</t>
  </si>
  <si>
    <t>Disjuntortermomagneticobinopolar 25 A, padrão DIN (linha branca)</t>
  </si>
  <si>
    <t>Disjuntor termomagnetico triopolar 150 A, padrão DIN (linha branca)</t>
  </si>
  <si>
    <t>Disjuntor termomagnetico triopolar 175 A, padrão DIN (linha  branca)</t>
  </si>
  <si>
    <t>Dispositivo residual diferencial - DR 125A In 30 mA</t>
  </si>
  <si>
    <t>Eletroduto de ferro galvanizado d= 1" - inclusive braçadeiras</t>
  </si>
  <si>
    <t>Eletrodutode ferro galvanizado d= 1.1/2" - inclusive braçadeiras</t>
  </si>
  <si>
    <t>Luminária calha sobrepor p/lamp.fluorescente 1x40w, completa, incl.reator eletronico e lampadas</t>
  </si>
  <si>
    <t>SISTEMA DE PROTEÇÃO CONTRA DESCARGAS ATMOSFÉRICAS (SPDA)</t>
  </si>
  <si>
    <t>SUBTOTAL SISTEMA DE PROTEÇÃO CONTRA DESCARGAS ATMOSFÉRICAS (SPDA)</t>
  </si>
  <si>
    <t>Caixa de inspeção 30x30x40 cm com tampa de ferro fundido</t>
  </si>
  <si>
    <t>Conector de bronze para haste 5/8"</t>
  </si>
  <si>
    <t>Cordoalha de cobre nu 35 mm²</t>
  </si>
  <si>
    <t>Tubo PVC 40 mm</t>
  </si>
  <si>
    <t>Terminal de pressão tipo prensa com 4 parafusos</t>
  </si>
  <si>
    <t>SERVIÇOS DIVERSOS</t>
  </si>
  <si>
    <t>SUBTOTAL SERVIÇOS DIVERSOS</t>
  </si>
  <si>
    <t>Alambrado com tela de arame galvanizado fio 12 bwg, malha 2", revestido em pvc, fixada com tubos de ferro galvanizado 2"</t>
  </si>
  <si>
    <t>Portão em tubo de ferro galvanizado 2" e tela dearame galvanizado fio 12 bwg, malha 2", revestido em pvc, inclusive dobradiças e fechadura</t>
  </si>
  <si>
    <t>Bancada em granito cinza andorinha para lavatório com testeiras - espessura 2cm, largura 50 cm, conforme projeto</t>
  </si>
  <si>
    <t>Banco deconcreto armado polido (l=0,45m) sem arestas,conforme projeto</t>
  </si>
  <si>
    <t>Barra de apoio para deficiente em ferro galvanizado de 11/2", l = 140cm (lavatório), inclusive parafusos de fixação e pintura</t>
  </si>
  <si>
    <t>Barra de apoio para deficiente em ferro galvanizado de 11/2", l = 80cm (bacia sanitária e mictório), inclusive parafusos de fixação e pintura</t>
  </si>
  <si>
    <t>Espelho plano 4mm</t>
  </si>
  <si>
    <t>Estrutura metálica c/ tabelas de basquete</t>
  </si>
  <si>
    <t>Cj</t>
  </si>
  <si>
    <t>Estrutura metálica de traves de futsal</t>
  </si>
  <si>
    <t>Estrutura metálica p/ rede de voley</t>
  </si>
  <si>
    <t>Soleira emgranito cinza andorinha, l = 15 cm, e = 2 cm</t>
  </si>
  <si>
    <t>Abrigo provisório c/ pavimento para alojamento e depósito</t>
  </si>
  <si>
    <t>Placa da obra - padrão governo federal</t>
  </si>
  <si>
    <t>Tapume em chapa de madeira compensada,  E= 6 mm, com pintura a cal  e reaproveitamento de 2X</t>
  </si>
  <si>
    <t>Chuveiro elétrico comum corpo plastico tipo ducha, fornecimento e instalação</t>
  </si>
  <si>
    <t>Limpeza geral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</si>
  <si>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</si>
  <si>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</si>
  <si>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</si>
  <si>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</si>
  <si>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</si>
  <si>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</si>
  <si>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</si>
  <si>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</si>
  <si>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</si>
  <si>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</si>
  <si>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</si>
  <si>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Luminária calha sobrepor p/lamp.fluorescente 2x40w, completa, incl. reator eletronico e lampadas</t>
  </si>
  <si>
    <t>5.21</t>
  </si>
  <si>
    <t>5.22</t>
  </si>
  <si>
    <t>5.06</t>
  </si>
  <si>
    <t>5.07</t>
  </si>
  <si>
    <t>5.08</t>
  </si>
  <si>
    <t>5.09</t>
  </si>
  <si>
    <t>Haste tipo Coopperweld 5/8" - 3 metros</t>
  </si>
  <si>
    <t>7.09</t>
  </si>
  <si>
    <t>7.10</t>
  </si>
  <si>
    <t>7.11</t>
  </si>
  <si>
    <t>7.12</t>
  </si>
  <si>
    <t>SERVIÇOS NÃO CONTEMPLADOS COM RECURSOS DO FNDE (REPAROS)</t>
  </si>
  <si>
    <t>SUBTOTAL SERVIÇOS NÃO CONTEMPLADOS COM RECURSOS DO FNDE (REPAROS)</t>
  </si>
  <si>
    <t>Demolição de concreto simples</t>
  </si>
  <si>
    <t>Carga e descarga mecanizada de entulho em caminhão basculante 6 m3</t>
  </si>
  <si>
    <t>8.01.01</t>
  </si>
  <si>
    <t>8.01.02</t>
  </si>
  <si>
    <t>8.01.03</t>
  </si>
  <si>
    <t>8.01.04</t>
  </si>
  <si>
    <t>8.01.05</t>
  </si>
  <si>
    <t>8.02.01</t>
  </si>
  <si>
    <t>8.02.02</t>
  </si>
  <si>
    <t>8.03.01</t>
  </si>
  <si>
    <t>8.03.02</t>
  </si>
  <si>
    <t>Elemento vazado de concreto (50x50x10cm) anti-chuva assentados com argamassa (Cimento e areia traço 1:3)</t>
  </si>
  <si>
    <t>8.04.01</t>
  </si>
  <si>
    <t>8.04.02</t>
  </si>
  <si>
    <t>8.04.03</t>
  </si>
  <si>
    <t>Revestimento ceramico de paredes PEI IV - Cerâmica 20 x 20 cm, inclusive rejuntamento - conforme projeto</t>
  </si>
  <si>
    <t>8.05.01</t>
  </si>
  <si>
    <t>8.05.02</t>
  </si>
  <si>
    <t>8.05.03</t>
  </si>
  <si>
    <t>8.05.04</t>
  </si>
  <si>
    <t>8.06.01</t>
  </si>
  <si>
    <t>Aplicação de mastique em juntas 2cm em arquibancada , inclusive abertura.</t>
  </si>
  <si>
    <t>8.07.01</t>
  </si>
  <si>
    <t>8.07.02</t>
  </si>
  <si>
    <t>8.07.03</t>
  </si>
  <si>
    <t>8.07.04</t>
  </si>
  <si>
    <t>8.07.05</t>
  </si>
  <si>
    <t>8.07.06</t>
  </si>
  <si>
    <t>8.07.07</t>
  </si>
  <si>
    <t>8.07.08</t>
  </si>
  <si>
    <t>8.07.09</t>
  </si>
  <si>
    <t>Torneira de bóia p/caixa d'agua em pvc d = 3/4\"\"\"</t>
  </si>
  <si>
    <t>8.08.01</t>
  </si>
  <si>
    <t>8.08.02</t>
  </si>
  <si>
    <t>8.08.03</t>
  </si>
  <si>
    <t>8.09.01</t>
  </si>
  <si>
    <t>8.10.01</t>
  </si>
  <si>
    <t>8.11.01</t>
  </si>
  <si>
    <t>8.11.02</t>
  </si>
  <si>
    <t>3.01</t>
  </si>
  <si>
    <t>3.02</t>
  </si>
  <si>
    <t>3.03</t>
  </si>
  <si>
    <t>3.04</t>
  </si>
  <si>
    <t>3.05</t>
  </si>
  <si>
    <t>3.06</t>
  </si>
  <si>
    <t>3.07</t>
  </si>
  <si>
    <t>3.08</t>
  </si>
  <si>
    <t>4.01</t>
  </si>
  <si>
    <t>4.02</t>
  </si>
  <si>
    <t>4.03</t>
  </si>
  <si>
    <t>4.04</t>
  </si>
  <si>
    <t>Luminária blindada p/ alta pressão, linha industrial projetor hermético para lâmpada de luz mista de 500 W, com proteção da lâmpada</t>
  </si>
  <si>
    <t>Vaso sanitario sifonado, para louca branca, com acessórios, inclusive assento plástico, anel de vedação, tubo PVC de ligação</t>
  </si>
  <si>
    <t>Vaso sanitario para deficientes físicos para válvula de descarga, em louca branca, com acessórios, inclusive assento, conjunto de fixação, anel de vedação, tubo PVC de ligação</t>
  </si>
  <si>
    <r>
      <t xml:space="preserve">Conclusão de Quadra Poliesportiva Coberta Padrão FNDE - </t>
    </r>
    <r>
      <rPr>
        <b/>
        <sz val="18"/>
        <color rgb="FFFF0000"/>
        <rFont val="Times New Roman"/>
        <family val="1"/>
      </rPr>
      <t>Escola Municipal Tarcílio Vieira de Melo</t>
    </r>
  </si>
  <si>
    <t>Junta de retração, serrada com disco diamantado, para pavimentos em placa de concreto, profund.= 5cm, inclusive preenchimento com mastique</t>
  </si>
  <si>
    <t>Esmalte sintético em estrutura de aço carbono 50 micra com revólver</t>
  </si>
  <si>
    <t>Condutor de cobre unipolar, isolaçãoem PVC/70ºC, camada de proteção em PVC, não propagador de chamas, classe de tensão 750V, encordoamento classe 5, flexível, com seção 2,5 mm²</t>
  </si>
  <si>
    <t>Condutor de cobre unipolar, isolação em PVC/70ºC, camada de proteção em PVC, não propagador de chamas, classe de tensão 750V, encordoamento classe 5, flexível, com seção 4 mm²</t>
  </si>
  <si>
    <t>CONTRATO</t>
  </si>
  <si>
    <t>VALOR DA MEDIÇÃO</t>
  </si>
  <si>
    <t>PERÍODO: 25/06/2019 A 20/01/2020</t>
  </si>
  <si>
    <t>BOLETIM DE MEDIÇÃO Nº 02</t>
  </si>
  <si>
    <t>PERÍODO: 21/01/2020 A 18/03/2020</t>
  </si>
  <si>
    <t>Banco de concreto armado polido (l=0,45m) sem arestas,conforme projeto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</si>
</sst>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00"/>
    <numFmt numFmtId="166" formatCode="_-[$R$-416]* #,##0.00_-;\-[$R$-416]* #,##0.00_-;_-[$R$-416]* &quot;-&quot;??_-;_-@_-"/>
    <numFmt numFmtId="167" formatCode="_(* #,##0.00_);_(* \(#,##0.00\);_(* &quot;-&quot;??_);_(@_)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ourier New"/>
      <family val="3"/>
    </font>
    <font>
      <b/>
      <sz val="22"/>
      <name val="Times New Roman"/>
      <family val="1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sz val="10"/>
      <color theme="1"/>
      <name val="Tahoma"/>
      <family val="2"/>
    </font>
    <font>
      <b/>
      <sz val="12"/>
      <color theme="1"/>
      <name val="Times New Roman"/>
      <family val="1"/>
    </font>
    <font>
      <sz val="10"/>
      <name val="Tahoma"/>
      <family val="2"/>
    </font>
    <font>
      <b/>
      <sz val="12"/>
      <color rgb="FF000000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2"/>
      <color rgb="FF000000"/>
      <name val="Courier New"/>
      <family val="3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  <font>
      <sz val="12"/>
      <name val="Courier New"/>
      <family val="3"/>
    </font>
    <font>
      <sz val="12"/>
      <color rgb="FF000000"/>
      <name val="Arial"/>
      <family val="2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/>
    <xf numFmtId="167" fontId="23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163">
    <xf numFmtId="0" fontId="0" fillId="0" borderId="0" xfId="0" applyFill="1" applyBorder="1" applyAlignment="1">
      <alignment horizontal="left" vertical="top"/>
    </xf>
    <xf numFmtId="0" fontId="1" fillId="0" borderId="0" xfId="5" applyAlignment="1">
      <alignment vertical="center" wrapText="1"/>
    </xf>
    <xf numFmtId="4" fontId="11" fillId="0" borderId="1" xfId="5" applyNumberFormat="1" applyFont="1" applyBorder="1" applyAlignment="1">
      <alignment horizontal="center" vertical="center" wrapText="1"/>
    </xf>
    <xf numFmtId="10" fontId="10" fillId="0" borderId="1" xfId="5" applyNumberFormat="1" applyFont="1" applyBorder="1" applyAlignment="1">
      <alignment horizontal="center" vertical="center" wrapText="1"/>
    </xf>
    <xf numFmtId="0" fontId="15" fillId="0" borderId="0" xfId="5" applyFont="1" applyAlignment="1">
      <alignment horizontal="center" vertical="center" wrapText="1"/>
    </xf>
    <xf numFmtId="9" fontId="10" fillId="0" borderId="1" xfId="7" applyFont="1" applyBorder="1" applyAlignment="1">
      <alignment horizontal="center" vertical="center" wrapText="1"/>
    </xf>
    <xf numFmtId="10" fontId="16" fillId="2" borderId="1" xfId="5" applyNumberFormat="1" applyFont="1" applyFill="1" applyBorder="1" applyAlignment="1">
      <alignment horizontal="center" vertical="center" wrapText="1"/>
    </xf>
    <xf numFmtId="10" fontId="16" fillId="0" borderId="1" xfId="5" applyNumberFormat="1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7" applyFont="1" applyBorder="1" applyAlignment="1">
      <alignment horizontal="center" vertical="center" wrapText="1"/>
    </xf>
    <xf numFmtId="0" fontId="21" fillId="0" borderId="0" xfId="5" applyFont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0" xfId="8" applyFont="1" applyAlignment="1">
      <alignment horizontal="left" vertical="center" wrapText="1"/>
    </xf>
    <xf numFmtId="0" fontId="1" fillId="0" borderId="0" xfId="5" applyBorder="1" applyAlignment="1">
      <alignment vertical="center" wrapText="1"/>
    </xf>
    <xf numFmtId="0" fontId="15" fillId="0" borderId="0" xfId="5" applyFont="1" applyBorder="1" applyAlignment="1">
      <alignment horizontal="center" vertical="center" wrapText="1"/>
    </xf>
    <xf numFmtId="10" fontId="19" fillId="0" borderId="1" xfId="7" applyNumberFormat="1" applyFont="1" applyBorder="1" applyAlignment="1">
      <alignment horizontal="center" vertical="center" wrapText="1"/>
    </xf>
    <xf numFmtId="10" fontId="19" fillId="2" borderId="1" xfId="8" applyNumberFormat="1" applyFont="1" applyFill="1" applyBorder="1" applyAlignment="1">
      <alignment horizontal="center" vertical="center" wrapText="1"/>
    </xf>
    <xf numFmtId="0" fontId="20" fillId="0" borderId="0" xfId="8" applyAlignment="1">
      <alignment wrapText="1"/>
    </xf>
    <xf numFmtId="10" fontId="22" fillId="0" borderId="1" xfId="7" applyNumberFormat="1" applyFont="1" applyBorder="1" applyAlignment="1">
      <alignment horizontal="center" vertical="center" wrapText="1"/>
    </xf>
    <xf numFmtId="10" fontId="22" fillId="2" borderId="1" xfId="8" applyNumberFormat="1" applyFont="1" applyFill="1" applyBorder="1" applyAlignment="1">
      <alignment horizontal="center" vertical="center" wrapText="1"/>
    </xf>
    <xf numFmtId="0" fontId="24" fillId="0" borderId="0" xfId="8" applyFont="1" applyAlignment="1">
      <alignment wrapText="1"/>
    </xf>
    <xf numFmtId="1" fontId="21" fillId="0" borderId="1" xfId="0" applyNumberFormat="1" applyFont="1" applyBorder="1" applyAlignment="1">
      <alignment horizontal="left" vertical="center" wrapText="1" shrinkToFit="1"/>
    </xf>
    <xf numFmtId="44" fontId="20" fillId="0" borderId="0" xfId="8" applyNumberFormat="1" applyAlignment="1">
      <alignment wrapText="1"/>
    </xf>
    <xf numFmtId="0" fontId="22" fillId="0" borderId="0" xfId="8" applyFont="1" applyAlignment="1">
      <alignment horizontal="center" vertical="center" wrapText="1"/>
    </xf>
    <xf numFmtId="10" fontId="26" fillId="0" borderId="0" xfId="8" applyNumberFormat="1" applyFont="1" applyAlignment="1">
      <alignment horizontal="center" vertical="center" wrapText="1"/>
    </xf>
    <xf numFmtId="0" fontId="27" fillId="0" borderId="0" xfId="5" applyFont="1" applyAlignment="1">
      <alignment vertical="center" wrapText="1"/>
    </xf>
    <xf numFmtId="0" fontId="27" fillId="0" borderId="0" xfId="5" applyFont="1" applyAlignment="1">
      <alignment horizontal="center" vertical="center" wrapText="1"/>
    </xf>
    <xf numFmtId="10" fontId="32" fillId="0" borderId="0" xfId="5" applyNumberFormat="1" applyFont="1" applyAlignment="1">
      <alignment horizontal="center" vertical="center" wrapText="1"/>
    </xf>
    <xf numFmtId="0" fontId="1" fillId="0" borderId="0" xfId="5" applyAlignment="1">
      <alignment wrapText="1"/>
    </xf>
    <xf numFmtId="166" fontId="8" fillId="0" borderId="1" xfId="5" applyNumberFormat="1" applyFont="1" applyBorder="1" applyAlignment="1">
      <alignment horizontal="center" vertical="center" wrapText="1"/>
    </xf>
    <xf numFmtId="164" fontId="10" fillId="2" borderId="1" xfId="4" applyNumberFormat="1" applyFont="1" applyFill="1" applyBorder="1" applyAlignment="1">
      <alignment horizontal="center" vertical="center" wrapText="1"/>
    </xf>
    <xf numFmtId="164" fontId="10" fillId="2" borderId="1" xfId="5" applyNumberFormat="1" applyFont="1" applyFill="1" applyBorder="1" applyAlignment="1">
      <alignment horizontal="center" vertical="center" wrapText="1"/>
    </xf>
    <xf numFmtId="164" fontId="11" fillId="2" borderId="1" xfId="9" applyNumberFormat="1" applyFont="1" applyFill="1" applyBorder="1" applyAlignment="1">
      <alignment horizontal="center" vertical="center" wrapText="1"/>
    </xf>
    <xf numFmtId="164" fontId="11" fillId="2" borderId="1" xfId="5" applyNumberFormat="1" applyFont="1" applyFill="1" applyBorder="1" applyAlignment="1">
      <alignment horizontal="center" vertical="center" wrapText="1"/>
    </xf>
    <xf numFmtId="164" fontId="10" fillId="2" borderId="1" xfId="9" applyNumberFormat="1" applyFont="1" applyFill="1" applyBorder="1" applyAlignment="1">
      <alignment horizontal="center" vertical="center" wrapText="1"/>
    </xf>
    <xf numFmtId="0" fontId="25" fillId="0" borderId="0" xfId="8" applyFont="1" applyAlignment="1">
      <alignment horizontal="center" vertical="center" wrapText="1"/>
    </xf>
    <xf numFmtId="164" fontId="25" fillId="0" borderId="0" xfId="8" applyNumberFormat="1" applyFont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164" fontId="31" fillId="0" borderId="0" xfId="5" applyNumberFormat="1" applyFont="1" applyAlignment="1">
      <alignment horizontal="center" vertical="center" wrapText="1"/>
    </xf>
    <xf numFmtId="0" fontId="27" fillId="0" borderId="0" xfId="5" applyFont="1"/>
    <xf numFmtId="0" fontId="34" fillId="0" borderId="0" xfId="5" applyFont="1" applyAlignment="1">
      <alignment vertical="center"/>
    </xf>
    <xf numFmtId="0" fontId="28" fillId="0" borderId="0" xfId="5" applyFont="1"/>
    <xf numFmtId="0" fontId="30" fillId="0" borderId="0" xfId="5" applyFont="1" applyAlignment="1">
      <alignment vertical="center"/>
    </xf>
    <xf numFmtId="0" fontId="21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164" fontId="10" fillId="0" borderId="1" xfId="9" applyNumberFormat="1" applyFont="1" applyFill="1" applyBorder="1" applyAlignment="1">
      <alignment horizontal="center" vertical="center" wrapText="1"/>
    </xf>
    <xf numFmtId="9" fontId="10" fillId="0" borderId="1" xfId="7" applyFont="1" applyFill="1" applyBorder="1" applyAlignment="1">
      <alignment horizontal="center" vertical="center" wrapText="1"/>
    </xf>
    <xf numFmtId="10" fontId="19" fillId="0" borderId="1" xfId="7" applyNumberFormat="1" applyFont="1" applyFill="1" applyBorder="1" applyAlignment="1">
      <alignment horizontal="center" vertical="center" wrapText="1"/>
    </xf>
    <xf numFmtId="0" fontId="24" fillId="0" borderId="0" xfId="8" applyFont="1" applyFill="1" applyAlignment="1">
      <alignment wrapText="1"/>
    </xf>
    <xf numFmtId="14" fontId="24" fillId="0" borderId="0" xfId="8" applyNumberFormat="1" applyFont="1" applyFill="1" applyAlignment="1">
      <alignment wrapText="1"/>
    </xf>
    <xf numFmtId="165" fontId="18" fillId="2" borderId="1" xfId="4" applyNumberFormat="1" applyFont="1" applyFill="1" applyBorder="1" applyAlignment="1">
      <alignment horizontal="left" vertical="center" wrapText="1" shrinkToFi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vertical="center" wrapText="1"/>
    </xf>
    <xf numFmtId="164" fontId="21" fillId="0" borderId="1" xfId="0" applyNumberFormat="1" applyFont="1" applyBorder="1" applyAlignment="1">
      <alignment horizontal="left" vertical="center" wrapText="1" shrinkToFit="1"/>
    </xf>
    <xf numFmtId="164" fontId="11" fillId="0" borderId="1" xfId="0" applyNumberFormat="1" applyFont="1" applyBorder="1" applyAlignment="1">
      <alignment horizontal="left" vertical="center" wrapText="1"/>
    </xf>
    <xf numFmtId="164" fontId="10" fillId="2" borderId="1" xfId="4" applyNumberFormat="1" applyFont="1" applyFill="1" applyBorder="1" applyAlignment="1">
      <alignment horizontal="left" vertical="center" wrapText="1"/>
    </xf>
    <xf numFmtId="0" fontId="27" fillId="0" borderId="0" xfId="5" applyFont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 shrinkToFit="1"/>
    </xf>
    <xf numFmtId="164" fontId="11" fillId="0" borderId="1" xfId="0" applyNumberFormat="1" applyFont="1" applyBorder="1" applyAlignment="1">
      <alignment horizontal="left" vertical="center"/>
    </xf>
    <xf numFmtId="164" fontId="11" fillId="2" borderId="1" xfId="9" applyNumberFormat="1" applyFont="1" applyFill="1" applyBorder="1" applyAlignment="1">
      <alignment horizontal="center" vertical="center"/>
    </xf>
    <xf numFmtId="164" fontId="11" fillId="2" borderId="1" xfId="5" applyNumberFormat="1" applyFont="1" applyFill="1" applyBorder="1" applyAlignment="1">
      <alignment horizontal="center" vertical="center"/>
    </xf>
    <xf numFmtId="9" fontId="11" fillId="0" borderId="1" xfId="7" applyFont="1" applyBorder="1" applyAlignment="1">
      <alignment horizontal="center" vertical="center"/>
    </xf>
    <xf numFmtId="10" fontId="22" fillId="0" borderId="1" xfId="7" applyNumberFormat="1" applyFont="1" applyBorder="1" applyAlignment="1">
      <alignment horizontal="center" vertical="center"/>
    </xf>
    <xf numFmtId="10" fontId="22" fillId="2" borderId="1" xfId="8" applyNumberFormat="1" applyFont="1" applyFill="1" applyBorder="1" applyAlignment="1">
      <alignment horizontal="center" vertical="center"/>
    </xf>
    <xf numFmtId="0" fontId="20" fillId="0" borderId="0" xfId="8" applyAlignment="1"/>
    <xf numFmtId="44" fontId="20" fillId="0" borderId="0" xfId="8" applyNumberFormat="1" applyAlignment="1"/>
    <xf numFmtId="164" fontId="10" fillId="0" borderId="1" xfId="4" applyNumberFormat="1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left" vertical="center" wrapText="1" shrinkToFit="1"/>
    </xf>
    <xf numFmtId="1" fontId="21" fillId="0" borderId="1" xfId="0" applyNumberFormat="1" applyFont="1" applyBorder="1" applyAlignment="1">
      <alignment horizontal="left" vertical="center" shrinkToFit="1"/>
    </xf>
    <xf numFmtId="164" fontId="10" fillId="0" borderId="1" xfId="5" applyNumberFormat="1" applyFont="1" applyBorder="1" applyAlignment="1">
      <alignment horizontal="center" vertical="center" wrapText="1"/>
    </xf>
    <xf numFmtId="164" fontId="22" fillId="0" borderId="0" xfId="8" applyNumberFormat="1" applyFont="1" applyAlignment="1">
      <alignment horizontal="left" vertical="center" wrapText="1"/>
    </xf>
    <xf numFmtId="164" fontId="21" fillId="0" borderId="0" xfId="0" applyNumberFormat="1" applyFont="1" applyAlignment="1">
      <alignment horizontal="left" vertical="center" wrapText="1"/>
    </xf>
    <xf numFmtId="164" fontId="27" fillId="0" borderId="0" xfId="5" applyNumberFormat="1" applyFont="1" applyAlignment="1">
      <alignment horizontal="left" vertical="center" wrapText="1"/>
    </xf>
    <xf numFmtId="0" fontId="1" fillId="0" borderId="0" xfId="5" quotePrefix="1" applyAlignment="1">
      <alignment horizontal="center" vertical="center" wrapText="1"/>
    </xf>
    <xf numFmtId="0" fontId="1" fillId="0" borderId="0" xfId="5" applyBorder="1" applyAlignment="1">
      <alignment horizontal="center" vertical="center" wrapText="1"/>
    </xf>
    <xf numFmtId="0" fontId="1" fillId="0" borderId="0" xfId="5" applyAlignment="1">
      <alignment horizontal="center" vertical="center" wrapText="1"/>
    </xf>
    <xf numFmtId="164" fontId="35" fillId="0" borderId="1" xfId="0" applyNumberFormat="1" applyFont="1" applyBorder="1" applyAlignment="1">
      <alignment horizontal="left" vertical="center" wrapText="1" shrinkToFit="1"/>
    </xf>
    <xf numFmtId="4" fontId="10" fillId="3" borderId="1" xfId="5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4" fontId="22" fillId="3" borderId="1" xfId="6" applyNumberFormat="1" applyFont="1" applyFill="1" applyBorder="1" applyAlignment="1">
      <alignment horizontal="right" vertical="center" wrapText="1"/>
    </xf>
    <xf numFmtId="4" fontId="19" fillId="2" borderId="1" xfId="6" applyNumberFormat="1" applyFont="1" applyFill="1" applyBorder="1" applyAlignment="1">
      <alignment horizontal="right" vertical="center" wrapText="1"/>
    </xf>
    <xf numFmtId="4" fontId="22" fillId="3" borderId="1" xfId="6" applyNumberFormat="1" applyFont="1" applyFill="1" applyBorder="1" applyAlignment="1">
      <alignment horizontal="right" vertical="center"/>
    </xf>
    <xf numFmtId="4" fontId="25" fillId="0" borderId="0" xfId="8" applyNumberFormat="1" applyFont="1" applyAlignment="1">
      <alignment horizontal="right" vertical="center" wrapText="1"/>
    </xf>
    <xf numFmtId="4" fontId="31" fillId="0" borderId="0" xfId="5" applyNumberFormat="1" applyFont="1" applyAlignment="1">
      <alignment horizontal="right" vertical="center" wrapText="1"/>
    </xf>
    <xf numFmtId="4" fontId="22" fillId="0" borderId="1" xfId="8" applyNumberFormat="1" applyFont="1" applyBorder="1" applyAlignment="1">
      <alignment horizontal="right" vertical="center" wrapText="1"/>
    </xf>
    <xf numFmtId="4" fontId="19" fillId="0" borderId="1" xfId="8" applyNumberFormat="1" applyFont="1" applyBorder="1" applyAlignment="1">
      <alignment horizontal="right" vertical="center" wrapText="1"/>
    </xf>
    <xf numFmtId="4" fontId="10" fillId="0" borderId="1" xfId="5" applyNumberFormat="1" applyFont="1" applyFill="1" applyBorder="1" applyAlignment="1">
      <alignment horizontal="right" vertical="center" wrapText="1"/>
    </xf>
    <xf numFmtId="4" fontId="22" fillId="0" borderId="1" xfId="8" applyNumberFormat="1" applyFont="1" applyBorder="1" applyAlignment="1">
      <alignment horizontal="right" vertical="center"/>
    </xf>
    <xf numFmtId="0" fontId="25" fillId="0" borderId="0" xfId="8" applyFont="1" applyAlignment="1">
      <alignment horizontal="right" vertical="center" wrapText="1"/>
    </xf>
    <xf numFmtId="0" fontId="31" fillId="0" borderId="0" xfId="5" applyFont="1" applyAlignment="1">
      <alignment horizontal="right" vertical="center" wrapText="1"/>
    </xf>
    <xf numFmtId="2" fontId="21" fillId="0" borderId="1" xfId="0" applyNumberFormat="1" applyFont="1" applyBorder="1" applyAlignment="1">
      <alignment horizontal="right" vertical="center" wrapText="1" shrinkToFit="1"/>
    </xf>
    <xf numFmtId="4" fontId="21" fillId="0" borderId="1" xfId="0" applyNumberFormat="1" applyFont="1" applyBorder="1" applyAlignment="1">
      <alignment horizontal="right" vertical="center" wrapText="1" shrinkToFit="1"/>
    </xf>
    <xf numFmtId="2" fontId="21" fillId="0" borderId="1" xfId="0" applyNumberFormat="1" applyFont="1" applyBorder="1" applyAlignment="1">
      <alignment horizontal="right" vertical="center" shrinkToFit="1"/>
    </xf>
    <xf numFmtId="0" fontId="22" fillId="0" borderId="0" xfId="8" applyFont="1" applyAlignment="1">
      <alignment horizontal="right" vertical="center" wrapText="1"/>
    </xf>
    <xf numFmtId="0" fontId="27" fillId="0" borderId="0" xfId="5" applyFont="1" applyAlignment="1">
      <alignment horizontal="right" vertical="center" wrapText="1"/>
    </xf>
    <xf numFmtId="0" fontId="10" fillId="0" borderId="1" xfId="5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/>
    </xf>
    <xf numFmtId="164" fontId="10" fillId="0" borderId="1" xfId="5" applyNumberFormat="1" applyFont="1" applyFill="1" applyBorder="1" applyAlignment="1">
      <alignment horizontal="center" vertical="center" wrapText="1"/>
    </xf>
    <xf numFmtId="164" fontId="25" fillId="0" borderId="0" xfId="8" applyNumberFormat="1" applyFont="1" applyFill="1" applyAlignment="1">
      <alignment horizontal="center" vertical="center" wrapText="1"/>
    </xf>
    <xf numFmtId="164" fontId="31" fillId="0" borderId="0" xfId="5" applyNumberFormat="1" applyFont="1" applyFill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164" fontId="20" fillId="0" borderId="0" xfId="8" applyNumberFormat="1" applyAlignment="1">
      <alignment wrapText="1"/>
    </xf>
    <xf numFmtId="10" fontId="24" fillId="0" borderId="0" xfId="10" applyNumberFormat="1" applyFont="1" applyAlignment="1">
      <alignment wrapText="1"/>
    </xf>
    <xf numFmtId="0" fontId="5" fillId="0" borderId="1" xfId="5" applyFont="1" applyBorder="1" applyAlignment="1">
      <alignment horizontal="center"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" fontId="19" fillId="3" borderId="1" xfId="6" applyNumberFormat="1" applyFont="1" applyFill="1" applyBorder="1" applyAlignment="1">
      <alignment horizontal="right" vertical="center"/>
    </xf>
    <xf numFmtId="44" fontId="24" fillId="0" borderId="0" xfId="8" applyNumberFormat="1" applyFont="1" applyAlignment="1">
      <alignment wrapText="1"/>
    </xf>
    <xf numFmtId="164" fontId="1" fillId="0" borderId="0" xfId="5" applyNumberFormat="1" applyBorder="1" applyAlignment="1">
      <alignment horizontal="center" vertical="center" wrapText="1"/>
    </xf>
    <xf numFmtId="0" fontId="27" fillId="0" borderId="0" xfId="5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5" applyFont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0" fillId="4" borderId="1" xfId="0" applyFont="1" applyFill="1" applyBorder="1" applyAlignment="1">
      <alignment horizontal="righ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right" vertical="center" wrapText="1"/>
    </xf>
    <xf numFmtId="10" fontId="11" fillId="0" borderId="1" xfId="7" applyNumberFormat="1" applyFont="1" applyBorder="1" applyAlignment="1">
      <alignment horizontal="center" vertical="center" wrapText="1"/>
    </xf>
    <xf numFmtId="44" fontId="11" fillId="0" borderId="0" xfId="6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4" fontId="10" fillId="0" borderId="1" xfId="5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44" fontId="11" fillId="0" borderId="1" xfId="6" applyFont="1" applyBorder="1" applyAlignment="1">
      <alignment horizontal="left" vertical="center" wrapText="1"/>
    </xf>
    <xf numFmtId="44" fontId="13" fillId="0" borderId="0" xfId="6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166" fontId="14" fillId="0" borderId="1" xfId="5" applyNumberFormat="1" applyFont="1" applyBorder="1" applyAlignment="1">
      <alignment horizontal="center" vertical="center" wrapText="1"/>
    </xf>
    <xf numFmtId="10" fontId="6" fillId="0" borderId="1" xfId="7" applyNumberFormat="1" applyFont="1" applyBorder="1" applyAlignment="1">
      <alignment horizontal="center" vertical="center" wrapText="1"/>
    </xf>
    <xf numFmtId="44" fontId="7" fillId="0" borderId="0" xfId="6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 wrapText="1"/>
    </xf>
    <xf numFmtId="10" fontId="6" fillId="0" borderId="1" xfId="5" applyNumberFormat="1" applyFont="1" applyBorder="1" applyAlignment="1">
      <alignment horizontal="center" vertical="center" wrapText="1"/>
    </xf>
    <xf numFmtId="14" fontId="6" fillId="0" borderId="1" xfId="5" applyNumberFormat="1" applyFont="1" applyBorder="1" applyAlignment="1">
      <alignment horizontal="center" vertical="center" wrapText="1"/>
    </xf>
    <xf numFmtId="10" fontId="7" fillId="0" borderId="1" xfId="5" applyNumberFormat="1" applyFont="1" applyBorder="1" applyAlignment="1">
      <alignment horizontal="center" vertical="center" wrapText="1"/>
    </xf>
    <xf numFmtId="44" fontId="7" fillId="0" borderId="1" xfId="6" applyFont="1" applyBorder="1" applyAlignment="1">
      <alignment horizontal="left" vertical="center" wrapText="1"/>
    </xf>
    <xf numFmtId="0" fontId="8" fillId="0" borderId="5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7" xfId="5" applyFont="1" applyBorder="1" applyAlignment="1">
      <alignment horizontal="center" vertical="center" wrapText="1"/>
    </xf>
    <xf numFmtId="0" fontId="8" fillId="0" borderId="8" xfId="5" applyFont="1" applyBorder="1" applyAlignment="1">
      <alignment horizontal="center" vertical="center" wrapText="1"/>
    </xf>
    <xf numFmtId="0" fontId="8" fillId="0" borderId="9" xfId="5" applyFont="1" applyBorder="1" applyAlignment="1">
      <alignment horizontal="center" vertical="center" wrapText="1"/>
    </xf>
    <xf numFmtId="0" fontId="8" fillId="0" borderId="10" xfId="5" applyFont="1" applyBorder="1" applyAlignment="1">
      <alignment horizontal="center" vertical="center" wrapText="1"/>
    </xf>
    <xf numFmtId="4" fontId="10" fillId="5" borderId="1" xfId="5" applyNumberFormat="1" applyFont="1" applyFill="1" applyBorder="1" applyAlignment="1">
      <alignment horizontal="center" vertical="center" wrapText="1"/>
    </xf>
    <xf numFmtId="4" fontId="22" fillId="5" borderId="1" xfId="6" applyNumberFormat="1" applyFont="1" applyFill="1" applyBorder="1" applyAlignment="1">
      <alignment horizontal="right" vertical="center" wrapText="1"/>
    </xf>
    <xf numFmtId="4" fontId="22" fillId="5" borderId="1" xfId="6" applyNumberFormat="1" applyFont="1" applyFill="1" applyBorder="1" applyAlignment="1">
      <alignment horizontal="right" vertical="center"/>
    </xf>
  </cellXfs>
  <cellStyles count="11">
    <cellStyle name="Moeda 2" xfId="3"/>
    <cellStyle name="Moeda 3" xfId="6"/>
    <cellStyle name="Normal" xfId="0" builtinId="0"/>
    <cellStyle name="Normal 2" xfId="2"/>
    <cellStyle name="Normal 2 3" xfId="8"/>
    <cellStyle name="Normal 3 3" xfId="5"/>
    <cellStyle name="Normal 4 2" xfId="4"/>
    <cellStyle name="Porcentagem" xfId="10" builtinId="5"/>
    <cellStyle name="Porcentagem 2" xfId="1"/>
    <cellStyle name="Porcentagem 3" xfId="7"/>
    <cellStyle name="Separador de milhares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riano\AppData\Roaming\Microsoft\Excel\C&#243;pia%20de%20Planilha%20modelo%20caixa%20(TSD%20-%20Can&#225;polis)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LQ"/>
      <sheetName val="CFF"/>
      <sheetName val="SINAPI"/>
      <sheetName val="composição administração"/>
      <sheetName val="composição rampas"/>
      <sheetName val="Composição Placa nome da rua"/>
      <sheetName val="Composição Placa Sinalização"/>
    </sheetNames>
    <sheetDataSet>
      <sheetData sheetId="0">
        <row r="26">
          <cell r="A26" t="str">
            <v>PREFEITURA MUNICIPAL DE CANÁPOLIS</v>
          </cell>
        </row>
        <row r="31">
          <cell r="A31" t="str">
            <v>Orçamento Base para Licitação</v>
          </cell>
        </row>
        <row r="127">
          <cell r="L127" t="str">
            <v>(Selecione uma Localidade)</v>
          </cell>
          <cell r="P127" t="str">
            <v>(Selecione o tipo de planilha orçamentária)</v>
          </cell>
        </row>
        <row r="128">
          <cell r="E128" t="str">
            <v>BDI 1</v>
          </cell>
          <cell r="L128" t="str">
            <v>Aracaju / SE</v>
          </cell>
          <cell r="P128" t="str">
            <v>Orçamento Base para Licitação</v>
          </cell>
        </row>
        <row r="129">
          <cell r="E129" t="str">
            <v>BDI 2</v>
          </cell>
          <cell r="L129" t="str">
            <v>Belém / PA</v>
          </cell>
          <cell r="P129" t="str">
            <v>Orçamento Base Reprogramado</v>
          </cell>
        </row>
        <row r="130">
          <cell r="E130" t="str">
            <v>BDI 3</v>
          </cell>
          <cell r="L130" t="str">
            <v>Belo Horizonte / MG</v>
          </cell>
          <cell r="P130" t="str">
            <v>Orçamento Licitado</v>
          </cell>
        </row>
        <row r="131">
          <cell r="E131" t="str">
            <v>BDI 4</v>
          </cell>
          <cell r="L131" t="str">
            <v>Boa Vista / RR</v>
          </cell>
          <cell r="P131" t="str">
            <v>Orçamento Licitado Reprogramado</v>
          </cell>
        </row>
        <row r="132">
          <cell r="E132" t="str">
            <v>BDI 5</v>
          </cell>
          <cell r="L132" t="str">
            <v>Brasília / DF</v>
          </cell>
        </row>
        <row r="133">
          <cell r="L133" t="str">
            <v>Campo Grande / MS</v>
          </cell>
        </row>
        <row r="134">
          <cell r="L134" t="str">
            <v>Cuiabá / MT</v>
          </cell>
        </row>
        <row r="135">
          <cell r="L135" t="str">
            <v>Curitiba / PR</v>
          </cell>
          <cell r="P135" t="str">
            <v>Empreitada preço global</v>
          </cell>
        </row>
        <row r="136">
          <cell r="L136" t="str">
            <v>Florianópolis / SC</v>
          </cell>
          <cell r="P136" t="str">
            <v>Empreitada preço unitário</v>
          </cell>
        </row>
        <row r="137">
          <cell r="L137" t="str">
            <v>Fortaleza / CE</v>
          </cell>
          <cell r="P137" t="str">
            <v>Empreitada integral</v>
          </cell>
        </row>
        <row r="138">
          <cell r="L138" t="str">
            <v>Goiânia / GO</v>
          </cell>
          <cell r="P138" t="str">
            <v>Tarefa</v>
          </cell>
        </row>
        <row r="139">
          <cell r="L139" t="str">
            <v>João Pessoa / PB</v>
          </cell>
          <cell r="P139" t="str">
            <v>Contratação Integrada</v>
          </cell>
        </row>
        <row r="140">
          <cell r="L140" t="str">
            <v>Macapá / AP</v>
          </cell>
          <cell r="P140" t="str">
            <v>Não se aplica</v>
          </cell>
        </row>
        <row r="141">
          <cell r="L141" t="str">
            <v>Maceió / AL</v>
          </cell>
        </row>
        <row r="142">
          <cell r="L142" t="str">
            <v>Manaus / AM</v>
          </cell>
          <cell r="P142" t="str">
            <v>BM</v>
          </cell>
        </row>
        <row r="143">
          <cell r="L143" t="str">
            <v>Natal / RN</v>
          </cell>
          <cell r="P143" t="str">
            <v>PLE</v>
          </cell>
        </row>
        <row r="144">
          <cell r="L144" t="str">
            <v>Palmas / TO</v>
          </cell>
        </row>
        <row r="145">
          <cell r="L145" t="str">
            <v>Porto Alegre / RS</v>
          </cell>
        </row>
        <row r="146">
          <cell r="L146" t="str">
            <v>Porto Velho / RO</v>
          </cell>
        </row>
        <row r="147">
          <cell r="L147" t="str">
            <v>Recife / PE</v>
          </cell>
        </row>
        <row r="148">
          <cell r="L148" t="str">
            <v>Rio Branco / AC</v>
          </cell>
        </row>
        <row r="149">
          <cell r="L149" t="str">
            <v>Rio de Janeiro / RJ</v>
          </cell>
        </row>
        <row r="150">
          <cell r="L150" t="str">
            <v>Salvador / BA</v>
          </cell>
        </row>
        <row r="151">
          <cell r="L151" t="str">
            <v>São Luís / MA</v>
          </cell>
        </row>
        <row r="152">
          <cell r="L152" t="str">
            <v>São Paulo / SP</v>
          </cell>
        </row>
        <row r="153">
          <cell r="L153" t="str">
            <v>Teresina / PI</v>
          </cell>
        </row>
        <row r="154">
          <cell r="L154" t="str">
            <v>Vitória / ES</v>
          </cell>
        </row>
      </sheetData>
      <sheetData sheetId="1" refreshError="1"/>
      <sheetData sheetId="2">
        <row r="14">
          <cell r="F14" t="str">
            <v>SERVIÇOS PRELIMINARES E ADMINISTRAÇÃO</v>
          </cell>
          <cell r="G14" t="str">
            <v>RUA PROJETADA 01</v>
          </cell>
          <cell r="H14" t="str">
            <v>RUA PROJETADA 02</v>
          </cell>
          <cell r="I14" t="str">
            <v>RUA PROJETADA 03</v>
          </cell>
          <cell r="J14" t="str">
            <v>RUA PROJETADA 04</v>
          </cell>
          <cell r="K14" t="str">
            <v>RUA PROJETADA 05</v>
          </cell>
          <cell r="L14" t="str">
            <v>RUA PROJETADA 09</v>
          </cell>
        </row>
      </sheetData>
      <sheetData sheetId="3">
        <row r="13">
          <cell r="A13">
            <v>1</v>
          </cell>
        </row>
        <row r="15">
          <cell r="A15">
            <v>2</v>
          </cell>
        </row>
        <row r="17">
          <cell r="A17">
            <v>3</v>
          </cell>
        </row>
        <row r="19">
          <cell r="A19">
            <v>4</v>
          </cell>
        </row>
        <row r="21">
          <cell r="A21">
            <v>5</v>
          </cell>
        </row>
        <row r="23">
          <cell r="A23">
            <v>6</v>
          </cell>
        </row>
        <row r="25">
          <cell r="A25">
            <v>7</v>
          </cell>
        </row>
        <row r="27">
          <cell r="A27">
            <v>8</v>
          </cell>
        </row>
        <row r="29">
          <cell r="A29">
            <v>9</v>
          </cell>
        </row>
        <row r="31">
          <cell r="A31">
            <v>10</v>
          </cell>
        </row>
        <row r="33">
          <cell r="A33">
            <v>11</v>
          </cell>
        </row>
        <row r="35">
          <cell r="A35">
            <v>12</v>
          </cell>
        </row>
        <row r="37">
          <cell r="A37">
            <v>13</v>
          </cell>
        </row>
        <row r="41">
          <cell r="G41">
            <v>0.20050094996614315</v>
          </cell>
          <cell r="H41">
            <v>0.42088771579587386</v>
          </cell>
          <cell r="I41">
            <v>0.64127448162560452</v>
          </cell>
          <cell r="J41">
            <v>0.86166124745533523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1</v>
          </cell>
          <cell r="T41">
            <v>1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8"/>
  <sheetViews>
    <sheetView showGridLines="0" topLeftCell="C9" zoomScale="90" zoomScaleNormal="90" zoomScalePageLayoutView="90" workbookViewId="0">
      <pane ySplit="2" topLeftCell="A77" activePane="bottomLeft" state="frozen"/>
      <selection activeCell="A9" sqref="A9"/>
      <selection pane="bottomLeft" activeCell="O87" sqref="O87"/>
    </sheetView>
  </sheetViews>
  <sheetFormatPr defaultColWidth="9.33203125" defaultRowHeight="15.75" x14ac:dyDescent="0.25"/>
  <cols>
    <col min="1" max="1" width="14" style="59" customWidth="1"/>
    <col min="2" max="2" width="70.83203125" style="27" customWidth="1"/>
    <col min="3" max="3" width="8.6640625" style="28" customWidth="1"/>
    <col min="4" max="4" width="12.5" style="102" customWidth="1"/>
    <col min="5" max="6" width="15.83203125" style="77" customWidth="1"/>
    <col min="7" max="7" width="20" style="77" bestFit="1" customWidth="1"/>
    <col min="8" max="8" width="18.83203125" style="91" customWidth="1"/>
    <col min="9" max="9" width="20.5" style="97" customWidth="1"/>
    <col min="10" max="10" width="20.6640625" style="40" customWidth="1"/>
    <col min="11" max="11" width="20.33203125" style="109" customWidth="1"/>
    <col min="12" max="12" width="24.5" style="40" customWidth="1"/>
    <col min="13" max="13" width="21.1640625" style="39" hidden="1" customWidth="1"/>
    <col min="14" max="14" width="25.1640625" style="29" customWidth="1"/>
    <col min="15" max="15" width="19.33203125" style="29" customWidth="1"/>
    <col min="16" max="16" width="14.1640625" style="29" bestFit="1" customWidth="1"/>
    <col min="17" max="17" width="9.33203125" style="30"/>
    <col min="18" max="18" width="15" style="30" bestFit="1" customWidth="1"/>
    <col min="19" max="19" width="14.83203125" style="30" bestFit="1" customWidth="1"/>
    <col min="20" max="20" width="16.83203125" style="30" bestFit="1" customWidth="1"/>
    <col min="21" max="21" width="14.5" style="30" bestFit="1" customWidth="1"/>
    <col min="22" max="16384" width="9.33203125" style="30"/>
  </cols>
  <sheetData>
    <row r="1" spans="1:21" s="1" customFormat="1" ht="9.9499999999999993" customHeight="1" x14ac:dyDescent="0.2">
      <c r="A1" s="148" t="s">
        <v>14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11"/>
      <c r="N1" s="150" t="s">
        <v>15</v>
      </c>
      <c r="O1" s="151">
        <v>43850</v>
      </c>
      <c r="P1" s="151"/>
      <c r="R1" s="15"/>
      <c r="S1" s="15"/>
      <c r="T1" s="15"/>
    </row>
    <row r="2" spans="1:21" s="1" customFormat="1" ht="9.9499999999999993" customHeight="1" x14ac:dyDescent="0.2">
      <c r="A2" s="148"/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11"/>
      <c r="N2" s="150"/>
      <c r="O2" s="151"/>
      <c r="P2" s="151"/>
      <c r="R2" s="15"/>
      <c r="S2" s="15"/>
      <c r="T2" s="15"/>
    </row>
    <row r="3" spans="1:21" s="1" customFormat="1" ht="15" customHeight="1" x14ac:dyDescent="0.2">
      <c r="A3" s="148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11"/>
      <c r="N3" s="152" t="s">
        <v>263</v>
      </c>
      <c r="O3" s="153">
        <f>G11+G14+G19+G28+G33+G56+G62+G75</f>
        <v>402210.68231109006</v>
      </c>
      <c r="P3" s="153"/>
      <c r="R3" s="147"/>
      <c r="S3" s="147"/>
      <c r="T3" s="15"/>
    </row>
    <row r="4" spans="1:21" s="1" customFormat="1" ht="15" customHeight="1" x14ac:dyDescent="0.2">
      <c r="A4" s="154" t="s">
        <v>258</v>
      </c>
      <c r="B4" s="155"/>
      <c r="C4" s="155"/>
      <c r="D4" s="155"/>
      <c r="E4" s="155"/>
      <c r="F4" s="155"/>
      <c r="G4" s="155"/>
      <c r="H4" s="155"/>
      <c r="I4" s="156"/>
      <c r="J4" s="154" t="s">
        <v>265</v>
      </c>
      <c r="K4" s="155"/>
      <c r="L4" s="156"/>
      <c r="M4" s="110"/>
      <c r="N4" s="152"/>
      <c r="O4" s="153"/>
      <c r="P4" s="153"/>
      <c r="R4" s="147"/>
      <c r="S4" s="147"/>
      <c r="T4" s="15"/>
    </row>
    <row r="5" spans="1:21" s="1" customFormat="1" ht="20.100000000000001" customHeight="1" x14ac:dyDescent="0.2">
      <c r="A5" s="157"/>
      <c r="B5" s="158"/>
      <c r="C5" s="158"/>
      <c r="D5" s="158"/>
      <c r="E5" s="158"/>
      <c r="F5" s="158"/>
      <c r="G5" s="158"/>
      <c r="H5" s="158"/>
      <c r="I5" s="159"/>
      <c r="J5" s="157"/>
      <c r="K5" s="158"/>
      <c r="L5" s="159"/>
      <c r="M5" s="110"/>
      <c r="N5" s="3" t="s">
        <v>16</v>
      </c>
      <c r="O5" s="141">
        <f>K7</f>
        <v>150517.23000000004</v>
      </c>
      <c r="P5" s="141"/>
      <c r="R5" s="147"/>
      <c r="S5" s="147"/>
      <c r="T5" s="15"/>
    </row>
    <row r="6" spans="1:21" s="80" customFormat="1" ht="20.100000000000001" customHeight="1" x14ac:dyDescent="0.2">
      <c r="A6" s="140" t="s">
        <v>17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13"/>
      <c r="N6" s="3" t="s">
        <v>18</v>
      </c>
      <c r="O6" s="141">
        <f>O3-O5</f>
        <v>251693.45231109002</v>
      </c>
      <c r="P6" s="141"/>
      <c r="Q6" s="78" t="s">
        <v>12</v>
      </c>
      <c r="R6" s="142"/>
      <c r="S6" s="142"/>
      <c r="T6" s="79"/>
    </row>
    <row r="7" spans="1:21" s="80" customFormat="1" ht="20.100000000000001" customHeight="1" x14ac:dyDescent="0.2">
      <c r="A7" s="143" t="s">
        <v>37</v>
      </c>
      <c r="B7" s="143"/>
      <c r="C7" s="143"/>
      <c r="D7" s="143"/>
      <c r="E7" s="143"/>
      <c r="F7" s="143"/>
      <c r="G7" s="143"/>
      <c r="H7" s="144" t="s">
        <v>264</v>
      </c>
      <c r="I7" s="144"/>
      <c r="J7" s="144"/>
      <c r="K7" s="145">
        <f>J11+J14+J19+J28+J33+J56+J62+J75</f>
        <v>150517.23000000004</v>
      </c>
      <c r="L7" s="145"/>
      <c r="M7" s="31"/>
      <c r="N7" s="112" t="s">
        <v>19</v>
      </c>
      <c r="O7" s="146">
        <f>K7/O3</f>
        <v>0.37422484439033971</v>
      </c>
      <c r="P7" s="146"/>
      <c r="R7" s="142"/>
      <c r="S7" s="142"/>
      <c r="T7" s="79"/>
    </row>
    <row r="8" spans="1:21" s="80" customFormat="1" ht="20.100000000000001" customHeight="1" x14ac:dyDescent="0.2">
      <c r="A8" s="143"/>
      <c r="B8" s="143"/>
      <c r="C8" s="143"/>
      <c r="D8" s="143"/>
      <c r="E8" s="143"/>
      <c r="F8" s="143"/>
      <c r="G8" s="143"/>
      <c r="H8" s="144"/>
      <c r="I8" s="144"/>
      <c r="J8" s="144"/>
      <c r="K8" s="145"/>
      <c r="L8" s="145"/>
      <c r="M8" s="2"/>
      <c r="N8" s="3" t="s">
        <v>20</v>
      </c>
      <c r="O8" s="136">
        <f>O5/O3</f>
        <v>0.37422484439033971</v>
      </c>
      <c r="P8" s="136"/>
      <c r="R8" s="79"/>
      <c r="S8" s="79"/>
      <c r="T8" s="79"/>
    </row>
    <row r="9" spans="1:21" s="4" customFormat="1" ht="26.25" customHeight="1" x14ac:dyDescent="0.2">
      <c r="A9" s="138" t="s">
        <v>0</v>
      </c>
      <c r="B9" s="138" t="s">
        <v>21</v>
      </c>
      <c r="C9" s="138" t="s">
        <v>33</v>
      </c>
      <c r="D9" s="139" t="s">
        <v>22</v>
      </c>
      <c r="E9" s="139"/>
      <c r="F9" s="139"/>
      <c r="G9" s="139"/>
      <c r="H9" s="139" t="s">
        <v>13</v>
      </c>
      <c r="I9" s="139"/>
      <c r="J9" s="139" t="s">
        <v>23</v>
      </c>
      <c r="K9" s="139"/>
      <c r="L9" s="139"/>
      <c r="M9" s="86" t="s">
        <v>24</v>
      </c>
      <c r="N9" s="3" t="s">
        <v>25</v>
      </c>
      <c r="O9" s="136">
        <f>O6/O3</f>
        <v>0.62577515560966024</v>
      </c>
      <c r="P9" s="136"/>
      <c r="R9" s="16"/>
      <c r="S9" s="137"/>
      <c r="T9" s="137"/>
    </row>
    <row r="10" spans="1:21" s="8" customFormat="1" ht="32.25" customHeight="1" x14ac:dyDescent="0.2">
      <c r="A10" s="138"/>
      <c r="B10" s="138"/>
      <c r="C10" s="138"/>
      <c r="D10" s="86" t="s">
        <v>26</v>
      </c>
      <c r="E10" s="74" t="s">
        <v>1</v>
      </c>
      <c r="F10" s="74" t="s">
        <v>2</v>
      </c>
      <c r="G10" s="74" t="s">
        <v>27</v>
      </c>
      <c r="H10" s="160" t="s">
        <v>34</v>
      </c>
      <c r="I10" s="86" t="s">
        <v>16</v>
      </c>
      <c r="J10" s="82" t="s">
        <v>34</v>
      </c>
      <c r="K10" s="103" t="s">
        <v>16</v>
      </c>
      <c r="L10" s="33" t="s">
        <v>18</v>
      </c>
      <c r="M10" s="5" t="e">
        <f>(#REF!+#REF!+#REF!+M14+#REF!+M19+#REF!+#REF!+#REF!+#REF!+#REF!+#REF!+#REF!+#REF!+#REF!+#REF!+#REF!+#REF!+#REF!)/19</f>
        <v>#REF!</v>
      </c>
      <c r="N10" s="3" t="s">
        <v>28</v>
      </c>
      <c r="O10" s="6" t="s">
        <v>20</v>
      </c>
      <c r="P10" s="7" t="s">
        <v>25</v>
      </c>
    </row>
    <row r="11" spans="1:21" s="22" customFormat="1" ht="31.5" customHeight="1" x14ac:dyDescent="0.25">
      <c r="A11" s="53" t="s">
        <v>39</v>
      </c>
      <c r="B11" s="55" t="s">
        <v>70</v>
      </c>
      <c r="C11" s="135" t="s">
        <v>69</v>
      </c>
      <c r="D11" s="135"/>
      <c r="E11" s="135"/>
      <c r="F11" s="135"/>
      <c r="G11" s="58">
        <f>SUM(G12:G13)</f>
        <v>186255.91622399999</v>
      </c>
      <c r="H11" s="87"/>
      <c r="I11" s="92"/>
      <c r="J11" s="32">
        <f>SUM(J12:J13)</f>
        <v>119570.2503564255</v>
      </c>
      <c r="K11" s="104">
        <f>SUM(K12:K13)</f>
        <v>119570.2503564255</v>
      </c>
      <c r="L11" s="33">
        <f t="shared" ref="L11:L23" si="0">G11-K11</f>
        <v>66685.665867574484</v>
      </c>
      <c r="M11" s="5">
        <f t="shared" ref="M11:M23" si="1">G11/G11</f>
        <v>1</v>
      </c>
      <c r="N11" s="17">
        <f t="shared" ref="N11:N23" si="2">J11/G11</f>
        <v>0.64196752930320233</v>
      </c>
      <c r="O11" s="18">
        <f t="shared" ref="O11:O23" si="3">N11</f>
        <v>0.64196752930320233</v>
      </c>
      <c r="P11" s="17">
        <f t="shared" ref="P11:P23" si="4">M11-O11</f>
        <v>0.35803247069679767</v>
      </c>
      <c r="R11" s="19"/>
      <c r="S11" s="19">
        <f>150517.23</f>
        <v>150517.23000000001</v>
      </c>
      <c r="T11" s="114">
        <f>S11-J75</f>
        <v>133810.83556080001</v>
      </c>
      <c r="U11" s="115">
        <f>T11/(G11+G23+G24)</f>
        <v>0.64196752930320222</v>
      </c>
    </row>
    <row r="12" spans="1:21" s="19" customFormat="1" x14ac:dyDescent="0.25">
      <c r="A12" s="23" t="s">
        <v>57</v>
      </c>
      <c r="B12" s="9" t="s">
        <v>50</v>
      </c>
      <c r="C12" s="10" t="s">
        <v>6</v>
      </c>
      <c r="D12" s="98">
        <v>1114</v>
      </c>
      <c r="E12" s="56">
        <v>94.1</v>
      </c>
      <c r="F12" s="56">
        <f>E12*1.2651</f>
        <v>119.04590999999998</v>
      </c>
      <c r="G12" s="57">
        <f t="shared" ref="G12:G13" si="5">D12*F12</f>
        <v>132617.14373999997</v>
      </c>
      <c r="H12" s="161">
        <f>D12*$U$11</f>
        <v>715.15182764376732</v>
      </c>
      <c r="I12" s="92">
        <f t="shared" ref="I12:I18" si="6">H12</f>
        <v>715.15182764376732</v>
      </c>
      <c r="J12" s="34">
        <f>F12*H12</f>
        <v>85135.900110015427</v>
      </c>
      <c r="K12" s="105">
        <f t="shared" ref="K12:K32" si="7">J12</f>
        <v>85135.900110015427</v>
      </c>
      <c r="L12" s="35">
        <f t="shared" si="0"/>
        <v>47481.243629984543</v>
      </c>
      <c r="M12" s="11">
        <f t="shared" si="1"/>
        <v>1</v>
      </c>
      <c r="N12" s="20">
        <f t="shared" si="2"/>
        <v>0.64196752930320233</v>
      </c>
      <c r="O12" s="21">
        <f t="shared" si="3"/>
        <v>0.64196752930320233</v>
      </c>
      <c r="P12" s="20">
        <f t="shared" si="4"/>
        <v>0.35803247069679767</v>
      </c>
    </row>
    <row r="13" spans="1:21" s="19" customFormat="1" x14ac:dyDescent="0.25">
      <c r="A13" s="23" t="s">
        <v>58</v>
      </c>
      <c r="B13" s="9" t="s">
        <v>51</v>
      </c>
      <c r="C13" s="10" t="s">
        <v>6</v>
      </c>
      <c r="D13" s="98">
        <v>1114</v>
      </c>
      <c r="E13" s="56">
        <v>38.06</v>
      </c>
      <c r="F13" s="56">
        <f>E13*1.2651</f>
        <v>48.149706000000002</v>
      </c>
      <c r="G13" s="57">
        <f t="shared" si="5"/>
        <v>53638.772484000001</v>
      </c>
      <c r="H13" s="161">
        <f>D13*$U$11</f>
        <v>715.15182764376732</v>
      </c>
      <c r="I13" s="92">
        <f t="shared" si="6"/>
        <v>715.15182764376732</v>
      </c>
      <c r="J13" s="34">
        <f>F13*H13</f>
        <v>34434.350246410067</v>
      </c>
      <c r="K13" s="105">
        <f t="shared" si="7"/>
        <v>34434.350246410067</v>
      </c>
      <c r="L13" s="35">
        <f t="shared" si="0"/>
        <v>19204.422237589934</v>
      </c>
      <c r="M13" s="11">
        <f t="shared" si="1"/>
        <v>1</v>
      </c>
      <c r="N13" s="20">
        <f t="shared" si="2"/>
        <v>0.64196752930320222</v>
      </c>
      <c r="O13" s="21">
        <f t="shared" si="3"/>
        <v>0.64196752930320222</v>
      </c>
      <c r="P13" s="20">
        <f t="shared" si="4"/>
        <v>0.35803247069679778</v>
      </c>
    </row>
    <row r="14" spans="1:21" s="19" customFormat="1" ht="31.5" customHeight="1" x14ac:dyDescent="0.25">
      <c r="A14" s="53" t="s">
        <v>43</v>
      </c>
      <c r="B14" s="55" t="s">
        <v>52</v>
      </c>
      <c r="C14" s="135" t="s">
        <v>68</v>
      </c>
      <c r="D14" s="135"/>
      <c r="E14" s="135"/>
      <c r="F14" s="135"/>
      <c r="G14" s="58">
        <f>SUM(G15:G18)</f>
        <v>5374.6002360000002</v>
      </c>
      <c r="H14" s="87"/>
      <c r="I14" s="92"/>
      <c r="J14" s="32">
        <f>SUM(J15:J18)</f>
        <v>0</v>
      </c>
      <c r="K14" s="104">
        <f>SUM(K15:K18)</f>
        <v>0</v>
      </c>
      <c r="L14" s="33">
        <f t="shared" si="0"/>
        <v>5374.6002360000002</v>
      </c>
      <c r="M14" s="5">
        <f t="shared" si="1"/>
        <v>1</v>
      </c>
      <c r="N14" s="17">
        <f t="shared" si="2"/>
        <v>0</v>
      </c>
      <c r="O14" s="18">
        <f t="shared" si="3"/>
        <v>0</v>
      </c>
      <c r="P14" s="17">
        <f t="shared" si="4"/>
        <v>1</v>
      </c>
    </row>
    <row r="15" spans="1:21" s="19" customFormat="1" ht="31.5" x14ac:dyDescent="0.25">
      <c r="A15" s="9" t="s">
        <v>59</v>
      </c>
      <c r="B15" s="9" t="s">
        <v>53</v>
      </c>
      <c r="C15" s="10" t="s">
        <v>7</v>
      </c>
      <c r="D15" s="98">
        <v>2</v>
      </c>
      <c r="E15" s="56">
        <v>711.1400000000001</v>
      </c>
      <c r="F15" s="56">
        <f>E15*1.2651</f>
        <v>899.66321400000004</v>
      </c>
      <c r="G15" s="57">
        <f t="shared" ref="G15:G17" si="8">D15*F15</f>
        <v>1799.3264280000001</v>
      </c>
      <c r="H15" s="87">
        <f>D15*0</f>
        <v>0</v>
      </c>
      <c r="I15" s="92">
        <f t="shared" ref="I15:I17" si="9">H15</f>
        <v>0</v>
      </c>
      <c r="J15" s="34">
        <f t="shared" ref="J15:J17" si="10">F15*H15</f>
        <v>0</v>
      </c>
      <c r="K15" s="105">
        <f t="shared" ref="K15:K17" si="11">J15</f>
        <v>0</v>
      </c>
      <c r="L15" s="35">
        <f t="shared" ref="L15:L17" si="12">G15-K15</f>
        <v>1799.3264280000001</v>
      </c>
      <c r="M15" s="11">
        <f t="shared" ref="M15:M17" si="13">G15/G15</f>
        <v>1</v>
      </c>
      <c r="N15" s="20">
        <v>0</v>
      </c>
      <c r="O15" s="21">
        <f t="shared" ref="O15:O17" si="14">N15</f>
        <v>0</v>
      </c>
      <c r="P15" s="20">
        <v>0</v>
      </c>
    </row>
    <row r="16" spans="1:21" s="19" customFormat="1" ht="31.5" x14ac:dyDescent="0.25">
      <c r="A16" s="9" t="s">
        <v>60</v>
      </c>
      <c r="B16" s="9" t="s">
        <v>54</v>
      </c>
      <c r="C16" s="10" t="s">
        <v>7</v>
      </c>
      <c r="D16" s="98">
        <v>1</v>
      </c>
      <c r="E16" s="56">
        <v>566.4</v>
      </c>
      <c r="F16" s="56">
        <f>E16*1.2651</f>
        <v>716.55263999999988</v>
      </c>
      <c r="G16" s="57">
        <f t="shared" si="8"/>
        <v>716.55263999999988</v>
      </c>
      <c r="H16" s="87">
        <f t="shared" ref="H16:H18" si="15">D16*0</f>
        <v>0</v>
      </c>
      <c r="I16" s="92">
        <f t="shared" si="9"/>
        <v>0</v>
      </c>
      <c r="J16" s="34">
        <f t="shared" si="10"/>
        <v>0</v>
      </c>
      <c r="K16" s="105">
        <f t="shared" si="11"/>
        <v>0</v>
      </c>
      <c r="L16" s="35">
        <f t="shared" si="12"/>
        <v>716.55263999999988</v>
      </c>
      <c r="M16" s="11">
        <f t="shared" si="13"/>
        <v>1</v>
      </c>
      <c r="N16" s="20">
        <f t="shared" ref="N16:N17" si="16">J16/G16</f>
        <v>0</v>
      </c>
      <c r="O16" s="21">
        <f t="shared" si="14"/>
        <v>0</v>
      </c>
      <c r="P16" s="20">
        <f t="shared" ref="P16:P17" si="17">M16-O16</f>
        <v>1</v>
      </c>
    </row>
    <row r="17" spans="1:16" s="19" customFormat="1" ht="31.5" customHeight="1" x14ac:dyDescent="0.25">
      <c r="A17" s="9" t="s">
        <v>61</v>
      </c>
      <c r="B17" s="9" t="s">
        <v>55</v>
      </c>
      <c r="C17" s="10" t="s">
        <v>7</v>
      </c>
      <c r="D17" s="98">
        <v>4</v>
      </c>
      <c r="E17" s="56">
        <v>394.95000000000005</v>
      </c>
      <c r="F17" s="56">
        <f>E17*1.2651</f>
        <v>499.65124500000002</v>
      </c>
      <c r="G17" s="57">
        <f t="shared" si="8"/>
        <v>1998.6049800000001</v>
      </c>
      <c r="H17" s="87">
        <f t="shared" si="15"/>
        <v>0</v>
      </c>
      <c r="I17" s="92">
        <f t="shared" si="9"/>
        <v>0</v>
      </c>
      <c r="J17" s="34">
        <f t="shared" si="10"/>
        <v>0</v>
      </c>
      <c r="K17" s="105">
        <f t="shared" si="11"/>
        <v>0</v>
      </c>
      <c r="L17" s="35">
        <f t="shared" si="12"/>
        <v>1998.6049800000001</v>
      </c>
      <c r="M17" s="11">
        <f t="shared" si="13"/>
        <v>1</v>
      </c>
      <c r="N17" s="20">
        <f t="shared" si="16"/>
        <v>0</v>
      </c>
      <c r="O17" s="21">
        <f t="shared" si="14"/>
        <v>0</v>
      </c>
      <c r="P17" s="20">
        <f t="shared" si="17"/>
        <v>1</v>
      </c>
    </row>
    <row r="18" spans="1:16" s="19" customFormat="1" ht="31.5" x14ac:dyDescent="0.25">
      <c r="A18" s="9" t="s">
        <v>62</v>
      </c>
      <c r="B18" s="9" t="s">
        <v>56</v>
      </c>
      <c r="C18" s="10" t="s">
        <v>7</v>
      </c>
      <c r="D18" s="98">
        <v>2</v>
      </c>
      <c r="E18" s="56">
        <v>339.94000000000005</v>
      </c>
      <c r="F18" s="56">
        <f>E18*1.2651</f>
        <v>430.05809400000004</v>
      </c>
      <c r="G18" s="57">
        <f>D18*F18</f>
        <v>860.11618800000008</v>
      </c>
      <c r="H18" s="87">
        <f t="shared" si="15"/>
        <v>0</v>
      </c>
      <c r="I18" s="92">
        <f t="shared" si="6"/>
        <v>0</v>
      </c>
      <c r="J18" s="34">
        <f>F18*H18</f>
        <v>0</v>
      </c>
      <c r="K18" s="105">
        <f t="shared" si="7"/>
        <v>0</v>
      </c>
      <c r="L18" s="35">
        <f t="shared" si="0"/>
        <v>860.11618800000008</v>
      </c>
      <c r="M18" s="11">
        <f t="shared" si="1"/>
        <v>1</v>
      </c>
      <c r="N18" s="20">
        <f t="shared" si="2"/>
        <v>0</v>
      </c>
      <c r="O18" s="21">
        <f t="shared" si="3"/>
        <v>0</v>
      </c>
      <c r="P18" s="20">
        <f t="shared" si="4"/>
        <v>1</v>
      </c>
    </row>
    <row r="19" spans="1:16" s="19" customFormat="1" ht="31.5" customHeight="1" x14ac:dyDescent="0.25">
      <c r="A19" s="53" t="s">
        <v>47</v>
      </c>
      <c r="B19" s="55" t="s">
        <v>8</v>
      </c>
      <c r="C19" s="135" t="s">
        <v>87</v>
      </c>
      <c r="D19" s="135"/>
      <c r="E19" s="135"/>
      <c r="F19" s="135"/>
      <c r="G19" s="58">
        <f>SUM(G20:G27)</f>
        <v>66840.546419999999</v>
      </c>
      <c r="H19" s="87"/>
      <c r="I19" s="92"/>
      <c r="J19" s="32">
        <f>SUM(J20:J27)</f>
        <v>14240.585204374525</v>
      </c>
      <c r="K19" s="104">
        <f>SUM(K20:K27)</f>
        <v>14240.585204374525</v>
      </c>
      <c r="L19" s="33">
        <f t="shared" si="0"/>
        <v>52599.961215625473</v>
      </c>
      <c r="M19" s="5">
        <f t="shared" si="1"/>
        <v>1</v>
      </c>
      <c r="N19" s="17">
        <f t="shared" si="2"/>
        <v>0.21305309377473108</v>
      </c>
      <c r="O19" s="18">
        <f t="shared" si="3"/>
        <v>0.21305309377473108</v>
      </c>
      <c r="P19" s="17">
        <f t="shared" si="4"/>
        <v>0.78694690622526897</v>
      </c>
    </row>
    <row r="20" spans="1:16" s="19" customFormat="1" x14ac:dyDescent="0.25">
      <c r="A20" s="9" t="s">
        <v>243</v>
      </c>
      <c r="B20" s="9" t="s">
        <v>96</v>
      </c>
      <c r="C20" s="10" t="s">
        <v>6</v>
      </c>
      <c r="D20" s="98">
        <v>847.2</v>
      </c>
      <c r="E20" s="56">
        <v>1.96</v>
      </c>
      <c r="F20" s="56">
        <f t="shared" ref="F20:F27" si="18">E20*1.2651</f>
        <v>2.4795959999999999</v>
      </c>
      <c r="G20" s="57">
        <f t="shared" ref="G20:G23" si="19">D20*F20</f>
        <v>2100.7137312</v>
      </c>
      <c r="H20" s="87">
        <f t="shared" ref="H20:H27" si="20">D20*0</f>
        <v>0</v>
      </c>
      <c r="I20" s="92">
        <f t="shared" ref="I20:I59" si="21">H20</f>
        <v>0</v>
      </c>
      <c r="J20" s="34">
        <f t="shared" ref="J20:J27" si="22">F20*H20</f>
        <v>0</v>
      </c>
      <c r="K20" s="105">
        <f t="shared" si="7"/>
        <v>0</v>
      </c>
      <c r="L20" s="35">
        <f t="shared" si="0"/>
        <v>2100.7137312</v>
      </c>
      <c r="M20" s="11">
        <f t="shared" si="1"/>
        <v>1</v>
      </c>
      <c r="N20" s="20">
        <f t="shared" si="2"/>
        <v>0</v>
      </c>
      <c r="O20" s="21">
        <f t="shared" si="3"/>
        <v>0</v>
      </c>
      <c r="P20" s="20">
        <f t="shared" si="4"/>
        <v>1</v>
      </c>
    </row>
    <row r="21" spans="1:16" s="19" customFormat="1" x14ac:dyDescent="0.25">
      <c r="A21" s="9" t="s">
        <v>244</v>
      </c>
      <c r="B21" s="9" t="s">
        <v>97</v>
      </c>
      <c r="C21" s="10" t="s">
        <v>4</v>
      </c>
      <c r="D21" s="98">
        <v>360</v>
      </c>
      <c r="E21" s="56">
        <v>6.4300000000000006</v>
      </c>
      <c r="F21" s="56">
        <f t="shared" si="18"/>
        <v>8.1345930000000006</v>
      </c>
      <c r="G21" s="57">
        <f t="shared" si="19"/>
        <v>2928.4534800000001</v>
      </c>
      <c r="H21" s="87">
        <f t="shared" si="20"/>
        <v>0</v>
      </c>
      <c r="I21" s="92">
        <f t="shared" si="21"/>
        <v>0</v>
      </c>
      <c r="J21" s="34">
        <f t="shared" si="22"/>
        <v>0</v>
      </c>
      <c r="K21" s="105">
        <f t="shared" si="7"/>
        <v>0</v>
      </c>
      <c r="L21" s="35">
        <f t="shared" si="0"/>
        <v>2928.4534800000001</v>
      </c>
      <c r="M21" s="11">
        <f t="shared" si="1"/>
        <v>1</v>
      </c>
      <c r="N21" s="20">
        <f t="shared" si="2"/>
        <v>0</v>
      </c>
      <c r="O21" s="21">
        <f t="shared" si="3"/>
        <v>0</v>
      </c>
      <c r="P21" s="20">
        <f t="shared" si="4"/>
        <v>1</v>
      </c>
    </row>
    <row r="22" spans="1:16" s="19" customFormat="1" ht="15.75" customHeight="1" x14ac:dyDescent="0.25">
      <c r="A22" s="9" t="s">
        <v>245</v>
      </c>
      <c r="B22" s="9" t="s">
        <v>98</v>
      </c>
      <c r="C22" s="10" t="s">
        <v>6</v>
      </c>
      <c r="D22" s="98">
        <v>88.6</v>
      </c>
      <c r="E22" s="56">
        <v>12.56</v>
      </c>
      <c r="F22" s="56">
        <f t="shared" si="18"/>
        <v>15.889655999999999</v>
      </c>
      <c r="G22" s="57">
        <f t="shared" si="19"/>
        <v>1407.8235215999998</v>
      </c>
      <c r="H22" s="87">
        <f t="shared" si="20"/>
        <v>0</v>
      </c>
      <c r="I22" s="92">
        <f t="shared" si="21"/>
        <v>0</v>
      </c>
      <c r="J22" s="34">
        <f t="shared" si="22"/>
        <v>0</v>
      </c>
      <c r="K22" s="105">
        <f t="shared" si="7"/>
        <v>0</v>
      </c>
      <c r="L22" s="35">
        <f t="shared" si="0"/>
        <v>1407.8235215999998</v>
      </c>
      <c r="M22" s="11">
        <f t="shared" si="1"/>
        <v>1</v>
      </c>
      <c r="N22" s="20">
        <f t="shared" si="2"/>
        <v>0</v>
      </c>
      <c r="O22" s="21">
        <f t="shared" si="3"/>
        <v>0</v>
      </c>
      <c r="P22" s="20">
        <f t="shared" si="4"/>
        <v>1</v>
      </c>
    </row>
    <row r="23" spans="1:16" s="19" customFormat="1" ht="15.75" customHeight="1" x14ac:dyDescent="0.25">
      <c r="A23" s="9" t="s">
        <v>246</v>
      </c>
      <c r="B23" s="9" t="s">
        <v>260</v>
      </c>
      <c r="C23" s="10" t="s">
        <v>6</v>
      </c>
      <c r="D23" s="98">
        <v>1114</v>
      </c>
      <c r="E23" s="56">
        <v>10.629999999999999</v>
      </c>
      <c r="F23" s="56">
        <f t="shared" si="18"/>
        <v>13.448012999999998</v>
      </c>
      <c r="G23" s="57">
        <f t="shared" si="19"/>
        <v>14981.086481999997</v>
      </c>
      <c r="H23" s="161">
        <f t="shared" ref="H23:H24" si="23">D23*$U$11</f>
        <v>715.15182764376732</v>
      </c>
      <c r="I23" s="92">
        <f t="shared" si="21"/>
        <v>715.15182764376732</v>
      </c>
      <c r="J23" s="34">
        <f t="shared" si="22"/>
        <v>9617.371075127141</v>
      </c>
      <c r="K23" s="105">
        <f t="shared" si="7"/>
        <v>9617.371075127141</v>
      </c>
      <c r="L23" s="35">
        <f t="shared" si="0"/>
        <v>5363.715406872856</v>
      </c>
      <c r="M23" s="11">
        <f t="shared" si="1"/>
        <v>1</v>
      </c>
      <c r="N23" s="20">
        <f t="shared" si="2"/>
        <v>0.64196752930320233</v>
      </c>
      <c r="O23" s="21">
        <f t="shared" si="3"/>
        <v>0.64196752930320233</v>
      </c>
      <c r="P23" s="20">
        <f t="shared" si="4"/>
        <v>0.35803247069679767</v>
      </c>
    </row>
    <row r="24" spans="1:16" s="19" customFormat="1" ht="31.5" x14ac:dyDescent="0.25">
      <c r="A24" s="9" t="s">
        <v>247</v>
      </c>
      <c r="B24" s="9" t="s">
        <v>99</v>
      </c>
      <c r="C24" s="10" t="s">
        <v>6</v>
      </c>
      <c r="D24" s="98">
        <v>1114</v>
      </c>
      <c r="E24" s="56">
        <v>5.1100000000000003</v>
      </c>
      <c r="F24" s="56">
        <f t="shared" si="18"/>
        <v>6.4646609999999995</v>
      </c>
      <c r="G24" s="57">
        <f t="shared" ref="G24:G27" si="24">D24*F24</f>
        <v>7201.6323539999994</v>
      </c>
      <c r="H24" s="161">
        <f t="shared" si="23"/>
        <v>715.15182764376732</v>
      </c>
      <c r="I24" s="92">
        <f t="shared" ref="I24:I27" si="25">H24</f>
        <v>715.15182764376732</v>
      </c>
      <c r="J24" s="34">
        <f t="shared" si="22"/>
        <v>4623.2141292473843</v>
      </c>
      <c r="K24" s="105">
        <f t="shared" ref="K24:K27" si="26">J24</f>
        <v>4623.2141292473843</v>
      </c>
      <c r="L24" s="35">
        <f t="shared" ref="L24:L27" si="27">G24-K24</f>
        <v>2578.4182247526151</v>
      </c>
      <c r="M24" s="11">
        <f t="shared" ref="M24:M27" si="28">G24/G24</f>
        <v>1</v>
      </c>
      <c r="N24" s="20">
        <f t="shared" ref="N24:N27" si="29">J24/G24</f>
        <v>0.64196752930320233</v>
      </c>
      <c r="O24" s="21">
        <f t="shared" ref="O24:O27" si="30">N24</f>
        <v>0.64196752930320233</v>
      </c>
      <c r="P24" s="20">
        <f t="shared" ref="P24:P27" si="31">M24-O24</f>
        <v>0.35803247069679767</v>
      </c>
    </row>
    <row r="25" spans="1:16" s="19" customFormat="1" ht="15.75" customHeight="1" x14ac:dyDescent="0.25">
      <c r="A25" s="9" t="s">
        <v>248</v>
      </c>
      <c r="B25" s="9" t="s">
        <v>100</v>
      </c>
      <c r="C25" s="10" t="s">
        <v>6</v>
      </c>
      <c r="D25" s="98">
        <v>847.2</v>
      </c>
      <c r="E25" s="56">
        <v>6.46</v>
      </c>
      <c r="F25" s="56">
        <f t="shared" si="18"/>
        <v>8.1725459999999988</v>
      </c>
      <c r="G25" s="57">
        <f t="shared" ref="G25" si="32">D25*F25</f>
        <v>6923.7809711999989</v>
      </c>
      <c r="H25" s="87">
        <f t="shared" si="20"/>
        <v>0</v>
      </c>
      <c r="I25" s="92">
        <f t="shared" ref="I25" si="33">H25</f>
        <v>0</v>
      </c>
      <c r="J25" s="34">
        <f t="shared" si="22"/>
        <v>0</v>
      </c>
      <c r="K25" s="105">
        <f t="shared" ref="K25" si="34">J25</f>
        <v>0</v>
      </c>
      <c r="L25" s="35">
        <f t="shared" ref="L25" si="35">G25-K25</f>
        <v>6923.7809711999989</v>
      </c>
      <c r="M25" s="11">
        <f t="shared" ref="M25" si="36">G25/G25</f>
        <v>1</v>
      </c>
      <c r="N25" s="20">
        <f t="shared" ref="N25" si="37">J25/G25</f>
        <v>0</v>
      </c>
      <c r="O25" s="21">
        <f t="shared" ref="O25" si="38">N25</f>
        <v>0</v>
      </c>
      <c r="P25" s="20">
        <f t="shared" ref="P25" si="39">M25-O25</f>
        <v>1</v>
      </c>
    </row>
    <row r="26" spans="1:16" s="19" customFormat="1" x14ac:dyDescent="0.25">
      <c r="A26" s="9" t="s">
        <v>249</v>
      </c>
      <c r="B26" s="9" t="s">
        <v>101</v>
      </c>
      <c r="C26" s="10" t="s">
        <v>6</v>
      </c>
      <c r="D26" s="98">
        <v>480</v>
      </c>
      <c r="E26" s="56">
        <v>39.54</v>
      </c>
      <c r="F26" s="56">
        <f t="shared" si="18"/>
        <v>50.022053999999997</v>
      </c>
      <c r="G26" s="57">
        <f t="shared" si="24"/>
        <v>24010.585919999998</v>
      </c>
      <c r="H26" s="87">
        <f t="shared" si="20"/>
        <v>0</v>
      </c>
      <c r="I26" s="92">
        <f t="shared" si="25"/>
        <v>0</v>
      </c>
      <c r="J26" s="34">
        <f t="shared" si="22"/>
        <v>0</v>
      </c>
      <c r="K26" s="105">
        <f t="shared" si="26"/>
        <v>0</v>
      </c>
      <c r="L26" s="35">
        <f t="shared" si="27"/>
        <v>24010.585919999998</v>
      </c>
      <c r="M26" s="11">
        <f t="shared" si="28"/>
        <v>1</v>
      </c>
      <c r="N26" s="20">
        <f t="shared" si="29"/>
        <v>0</v>
      </c>
      <c r="O26" s="21">
        <f t="shared" si="30"/>
        <v>0</v>
      </c>
      <c r="P26" s="20">
        <f t="shared" si="31"/>
        <v>1</v>
      </c>
    </row>
    <row r="27" spans="1:16" s="19" customFormat="1" ht="15.75" customHeight="1" x14ac:dyDescent="0.25">
      <c r="A27" s="9" t="s">
        <v>250</v>
      </c>
      <c r="B27" s="9" t="s">
        <v>102</v>
      </c>
      <c r="C27" s="10" t="s">
        <v>6</v>
      </c>
      <c r="D27" s="98">
        <v>476</v>
      </c>
      <c r="E27" s="56">
        <v>12.1</v>
      </c>
      <c r="F27" s="56">
        <f t="shared" si="18"/>
        <v>15.307709999999998</v>
      </c>
      <c r="G27" s="57">
        <f t="shared" si="24"/>
        <v>7286.4699599999994</v>
      </c>
      <c r="H27" s="87">
        <f t="shared" si="20"/>
        <v>0</v>
      </c>
      <c r="I27" s="92">
        <f t="shared" si="25"/>
        <v>0</v>
      </c>
      <c r="J27" s="34">
        <f t="shared" si="22"/>
        <v>0</v>
      </c>
      <c r="K27" s="105">
        <f t="shared" si="26"/>
        <v>0</v>
      </c>
      <c r="L27" s="35">
        <f t="shared" si="27"/>
        <v>7286.4699599999994</v>
      </c>
      <c r="M27" s="11">
        <f t="shared" si="28"/>
        <v>1</v>
      </c>
      <c r="N27" s="20">
        <f t="shared" si="29"/>
        <v>0</v>
      </c>
      <c r="O27" s="21">
        <f t="shared" si="30"/>
        <v>0</v>
      </c>
      <c r="P27" s="20">
        <f t="shared" si="31"/>
        <v>1</v>
      </c>
    </row>
    <row r="28" spans="1:16" s="22" customFormat="1" ht="31.5" customHeight="1" x14ac:dyDescent="0.25">
      <c r="A28" s="53" t="s">
        <v>48</v>
      </c>
      <c r="B28" s="54" t="s">
        <v>126</v>
      </c>
      <c r="C28" s="135" t="s">
        <v>127</v>
      </c>
      <c r="D28" s="135"/>
      <c r="E28" s="135"/>
      <c r="F28" s="135"/>
      <c r="G28" s="58">
        <f>SUM(G29:G32)</f>
        <v>3926.0607360000004</v>
      </c>
      <c r="H28" s="87"/>
      <c r="I28" s="93"/>
      <c r="J28" s="32">
        <f>SUM(J29:J32)</f>
        <v>0</v>
      </c>
      <c r="K28" s="104">
        <f>SUM(K29:K32)</f>
        <v>0</v>
      </c>
      <c r="L28" s="33">
        <f t="shared" ref="L28:L81" si="40">G28-K28</f>
        <v>3926.0607360000004</v>
      </c>
      <c r="M28" s="5">
        <f t="shared" ref="M28:M81" si="41">G28/G28</f>
        <v>1</v>
      </c>
      <c r="N28" s="17">
        <f t="shared" ref="N28:N81" si="42">J28/G28</f>
        <v>0</v>
      </c>
      <c r="O28" s="18">
        <f t="shared" ref="O28:O81" si="43">N28</f>
        <v>0</v>
      </c>
      <c r="P28" s="17">
        <f t="shared" ref="P28:P81" si="44">M28-O28</f>
        <v>1</v>
      </c>
    </row>
    <row r="29" spans="1:16" s="19" customFormat="1" x14ac:dyDescent="0.25">
      <c r="A29" s="23" t="s">
        <v>251</v>
      </c>
      <c r="B29" s="9" t="s">
        <v>128</v>
      </c>
      <c r="C29" s="10" t="s">
        <v>4</v>
      </c>
      <c r="D29" s="98">
        <v>72</v>
      </c>
      <c r="E29" s="56">
        <v>30.830000000000002</v>
      </c>
      <c r="F29" s="56">
        <f>E29*1.2651</f>
        <v>39.003033000000002</v>
      </c>
      <c r="G29" s="57">
        <f t="shared" ref="G29:G32" si="45">D29*F29</f>
        <v>2808.2183760000003</v>
      </c>
      <c r="H29" s="87">
        <f t="shared" ref="H29:H32" si="46">D29*0</f>
        <v>0</v>
      </c>
      <c r="I29" s="92">
        <f t="shared" si="21"/>
        <v>0</v>
      </c>
      <c r="J29" s="34">
        <f t="shared" ref="J29:J32" si="47">F29*H29</f>
        <v>0</v>
      </c>
      <c r="K29" s="105">
        <f t="shared" si="7"/>
        <v>0</v>
      </c>
      <c r="L29" s="35">
        <f t="shared" si="40"/>
        <v>2808.2183760000003</v>
      </c>
      <c r="M29" s="11">
        <f t="shared" si="41"/>
        <v>1</v>
      </c>
      <c r="N29" s="20">
        <f t="shared" si="42"/>
        <v>0</v>
      </c>
      <c r="O29" s="21">
        <f t="shared" si="43"/>
        <v>0</v>
      </c>
      <c r="P29" s="20">
        <f t="shared" si="44"/>
        <v>1</v>
      </c>
    </row>
    <row r="30" spans="1:16" s="19" customFormat="1" x14ac:dyDescent="0.25">
      <c r="A30" s="23" t="s">
        <v>252</v>
      </c>
      <c r="B30" s="9" t="s">
        <v>129</v>
      </c>
      <c r="C30" s="10" t="s">
        <v>4</v>
      </c>
      <c r="D30" s="98">
        <v>20</v>
      </c>
      <c r="E30" s="56">
        <v>27.299999999999997</v>
      </c>
      <c r="F30" s="56">
        <f>E30*1.2651</f>
        <v>34.537229999999994</v>
      </c>
      <c r="G30" s="57">
        <f t="shared" si="45"/>
        <v>690.74459999999988</v>
      </c>
      <c r="H30" s="87">
        <f t="shared" si="46"/>
        <v>0</v>
      </c>
      <c r="I30" s="92">
        <f t="shared" si="21"/>
        <v>0</v>
      </c>
      <c r="J30" s="34">
        <f t="shared" si="47"/>
        <v>0</v>
      </c>
      <c r="K30" s="105">
        <f t="shared" si="7"/>
        <v>0</v>
      </c>
      <c r="L30" s="35">
        <f t="shared" si="40"/>
        <v>690.74459999999988</v>
      </c>
      <c r="M30" s="11">
        <f t="shared" si="41"/>
        <v>1</v>
      </c>
      <c r="N30" s="20">
        <f t="shared" si="42"/>
        <v>0</v>
      </c>
      <c r="O30" s="21">
        <f t="shared" si="43"/>
        <v>0</v>
      </c>
      <c r="P30" s="20">
        <f t="shared" si="44"/>
        <v>1</v>
      </c>
    </row>
    <row r="31" spans="1:16" s="19" customFormat="1" x14ac:dyDescent="0.25">
      <c r="A31" s="23" t="s">
        <v>253</v>
      </c>
      <c r="B31" s="9" t="s">
        <v>130</v>
      </c>
      <c r="C31" s="10" t="s">
        <v>4</v>
      </c>
      <c r="D31" s="98">
        <v>4</v>
      </c>
      <c r="E31" s="56">
        <v>49.83</v>
      </c>
      <c r="F31" s="56">
        <f>E31*1.2651</f>
        <v>63.039932999999991</v>
      </c>
      <c r="G31" s="57">
        <f t="shared" si="45"/>
        <v>252.15973199999996</v>
      </c>
      <c r="H31" s="87">
        <f t="shared" si="46"/>
        <v>0</v>
      </c>
      <c r="I31" s="92">
        <f t="shared" si="21"/>
        <v>0</v>
      </c>
      <c r="J31" s="34">
        <f t="shared" si="47"/>
        <v>0</v>
      </c>
      <c r="K31" s="105">
        <f t="shared" si="7"/>
        <v>0</v>
      </c>
      <c r="L31" s="35">
        <f t="shared" si="40"/>
        <v>252.15973199999996</v>
      </c>
      <c r="M31" s="11">
        <f t="shared" si="41"/>
        <v>1</v>
      </c>
      <c r="N31" s="20">
        <f t="shared" si="42"/>
        <v>0</v>
      </c>
      <c r="O31" s="21">
        <f t="shared" si="43"/>
        <v>0</v>
      </c>
      <c r="P31" s="20">
        <f t="shared" si="44"/>
        <v>1</v>
      </c>
    </row>
    <row r="32" spans="1:16" s="19" customFormat="1" ht="15.75" customHeight="1" x14ac:dyDescent="0.25">
      <c r="A32" s="23" t="s">
        <v>254</v>
      </c>
      <c r="B32" s="9" t="s">
        <v>131</v>
      </c>
      <c r="C32" s="10" t="s">
        <v>7</v>
      </c>
      <c r="D32" s="98">
        <v>4</v>
      </c>
      <c r="E32" s="56">
        <v>34.57</v>
      </c>
      <c r="F32" s="56">
        <f>E32*1.2651</f>
        <v>43.734506999999994</v>
      </c>
      <c r="G32" s="57">
        <f t="shared" si="45"/>
        <v>174.93802799999997</v>
      </c>
      <c r="H32" s="87">
        <f t="shared" si="46"/>
        <v>0</v>
      </c>
      <c r="I32" s="92">
        <f t="shared" si="21"/>
        <v>0</v>
      </c>
      <c r="J32" s="34">
        <f t="shared" si="47"/>
        <v>0</v>
      </c>
      <c r="K32" s="105">
        <f t="shared" si="7"/>
        <v>0</v>
      </c>
      <c r="L32" s="35">
        <f t="shared" si="40"/>
        <v>174.93802799999997</v>
      </c>
      <c r="M32" s="11">
        <f t="shared" si="41"/>
        <v>1</v>
      </c>
      <c r="N32" s="20">
        <f t="shared" si="42"/>
        <v>0</v>
      </c>
      <c r="O32" s="21">
        <f t="shared" si="43"/>
        <v>0</v>
      </c>
      <c r="P32" s="20">
        <f t="shared" si="44"/>
        <v>1</v>
      </c>
    </row>
    <row r="33" spans="1:16" s="22" customFormat="1" ht="31.5" customHeight="1" x14ac:dyDescent="0.25">
      <c r="A33" s="53" t="s">
        <v>49</v>
      </c>
      <c r="B33" s="55" t="s">
        <v>133</v>
      </c>
      <c r="C33" s="135" t="s">
        <v>134</v>
      </c>
      <c r="D33" s="135"/>
      <c r="E33" s="135"/>
      <c r="F33" s="135"/>
      <c r="G33" s="58">
        <f>SUM(G34:G55)</f>
        <v>10238.682018</v>
      </c>
      <c r="H33" s="87"/>
      <c r="I33" s="93"/>
      <c r="J33" s="58">
        <f>SUM(J34:J55)</f>
        <v>0</v>
      </c>
      <c r="K33" s="71">
        <f>SUM(K34:K55)</f>
        <v>0</v>
      </c>
      <c r="L33" s="33">
        <f t="shared" si="40"/>
        <v>10238.682018</v>
      </c>
      <c r="M33" s="5">
        <f t="shared" si="41"/>
        <v>1</v>
      </c>
      <c r="N33" s="17">
        <v>0</v>
      </c>
      <c r="O33" s="18">
        <f t="shared" si="43"/>
        <v>0</v>
      </c>
      <c r="P33" s="17">
        <v>0</v>
      </c>
    </row>
    <row r="34" spans="1:16" s="19" customFormat="1" ht="15.75" customHeight="1" x14ac:dyDescent="0.25">
      <c r="A34" s="23" t="s">
        <v>63</v>
      </c>
      <c r="B34" s="9" t="s">
        <v>135</v>
      </c>
      <c r="C34" s="10" t="s">
        <v>7</v>
      </c>
      <c r="D34" s="98">
        <v>5</v>
      </c>
      <c r="E34" s="56">
        <v>10.11</v>
      </c>
      <c r="F34" s="56">
        <f t="shared" ref="F34:F55" si="48">E34*1.2651</f>
        <v>12.790160999999998</v>
      </c>
      <c r="G34" s="57">
        <f>D34*F34</f>
        <v>63.950804999999988</v>
      </c>
      <c r="H34" s="87">
        <f>D34*0</f>
        <v>0</v>
      </c>
      <c r="I34" s="92">
        <f t="shared" si="21"/>
        <v>0</v>
      </c>
      <c r="J34" s="34">
        <f>F34*H34</f>
        <v>0</v>
      </c>
      <c r="K34" s="105">
        <f t="shared" ref="K34:K81" si="49">J34</f>
        <v>0</v>
      </c>
      <c r="L34" s="35">
        <f t="shared" si="40"/>
        <v>63.950804999999988</v>
      </c>
      <c r="M34" s="11">
        <f t="shared" si="41"/>
        <v>1</v>
      </c>
      <c r="N34" s="20">
        <v>0</v>
      </c>
      <c r="O34" s="21">
        <f t="shared" si="43"/>
        <v>0</v>
      </c>
      <c r="P34" s="20">
        <v>0</v>
      </c>
    </row>
    <row r="35" spans="1:16" s="19" customFormat="1" x14ac:dyDescent="0.25">
      <c r="A35" s="23" t="s">
        <v>64</v>
      </c>
      <c r="B35" s="9" t="s">
        <v>136</v>
      </c>
      <c r="C35" s="10" t="s">
        <v>7</v>
      </c>
      <c r="D35" s="98">
        <v>5</v>
      </c>
      <c r="E35" s="56">
        <v>10.049999999999999</v>
      </c>
      <c r="F35" s="56">
        <f t="shared" si="48"/>
        <v>12.714254999999998</v>
      </c>
      <c r="G35" s="57">
        <f t="shared" ref="G35:G55" si="50">D35*F35</f>
        <v>63.571274999999986</v>
      </c>
      <c r="H35" s="87">
        <f t="shared" ref="H35:H55" si="51">D35*0</f>
        <v>0</v>
      </c>
      <c r="I35" s="92">
        <f t="shared" si="21"/>
        <v>0</v>
      </c>
      <c r="J35" s="34">
        <f t="shared" ref="J35:J55" si="52">F35*H35</f>
        <v>0</v>
      </c>
      <c r="K35" s="105">
        <f t="shared" si="49"/>
        <v>0</v>
      </c>
      <c r="L35" s="35">
        <f t="shared" si="40"/>
        <v>63.571274999999986</v>
      </c>
      <c r="M35" s="11">
        <f t="shared" si="41"/>
        <v>1</v>
      </c>
      <c r="N35" s="20">
        <v>0</v>
      </c>
      <c r="O35" s="21">
        <f t="shared" si="43"/>
        <v>0</v>
      </c>
      <c r="P35" s="20">
        <v>0</v>
      </c>
    </row>
    <row r="36" spans="1:16" s="19" customFormat="1" x14ac:dyDescent="0.25">
      <c r="A36" s="23" t="s">
        <v>65</v>
      </c>
      <c r="B36" s="9" t="s">
        <v>137</v>
      </c>
      <c r="C36" s="10" t="s">
        <v>7</v>
      </c>
      <c r="D36" s="98">
        <v>4</v>
      </c>
      <c r="E36" s="56">
        <v>11.69</v>
      </c>
      <c r="F36" s="56">
        <f t="shared" si="48"/>
        <v>14.789018999999998</v>
      </c>
      <c r="G36" s="57">
        <f t="shared" si="50"/>
        <v>59.156075999999992</v>
      </c>
      <c r="H36" s="87">
        <f t="shared" si="51"/>
        <v>0</v>
      </c>
      <c r="I36" s="92">
        <f t="shared" si="21"/>
        <v>0</v>
      </c>
      <c r="J36" s="34">
        <f t="shared" si="52"/>
        <v>0</v>
      </c>
      <c r="K36" s="105">
        <f t="shared" si="49"/>
        <v>0</v>
      </c>
      <c r="L36" s="35">
        <f t="shared" si="40"/>
        <v>59.156075999999992</v>
      </c>
      <c r="M36" s="11">
        <f t="shared" si="41"/>
        <v>1</v>
      </c>
      <c r="N36" s="20">
        <f t="shared" ref="N36:N43" si="53">J36/G36</f>
        <v>0</v>
      </c>
      <c r="O36" s="21">
        <f t="shared" si="43"/>
        <v>0</v>
      </c>
      <c r="P36" s="20">
        <f t="shared" ref="P36:P43" si="54">M36-O36</f>
        <v>1</v>
      </c>
    </row>
    <row r="37" spans="1:16" s="19" customFormat="1" x14ac:dyDescent="0.25">
      <c r="A37" s="23" t="s">
        <v>66</v>
      </c>
      <c r="B37" s="9" t="s">
        <v>138</v>
      </c>
      <c r="C37" s="10" t="s">
        <v>7</v>
      </c>
      <c r="D37" s="98">
        <v>1</v>
      </c>
      <c r="E37" s="56">
        <v>13.79</v>
      </c>
      <c r="F37" s="56">
        <f t="shared" si="48"/>
        <v>17.445728999999996</v>
      </c>
      <c r="G37" s="57">
        <f t="shared" si="50"/>
        <v>17.445728999999996</v>
      </c>
      <c r="H37" s="87">
        <f t="shared" si="51"/>
        <v>0</v>
      </c>
      <c r="I37" s="92">
        <f t="shared" si="21"/>
        <v>0</v>
      </c>
      <c r="J37" s="34">
        <f t="shared" si="52"/>
        <v>0</v>
      </c>
      <c r="K37" s="105">
        <f t="shared" si="49"/>
        <v>0</v>
      </c>
      <c r="L37" s="35">
        <f t="shared" si="40"/>
        <v>17.445728999999996</v>
      </c>
      <c r="M37" s="11">
        <f t="shared" si="41"/>
        <v>1</v>
      </c>
      <c r="N37" s="20">
        <f t="shared" si="53"/>
        <v>0</v>
      </c>
      <c r="O37" s="21">
        <f t="shared" si="43"/>
        <v>0</v>
      </c>
      <c r="P37" s="20">
        <f t="shared" si="54"/>
        <v>1</v>
      </c>
    </row>
    <row r="38" spans="1:16" s="19" customFormat="1" ht="47.25" x14ac:dyDescent="0.25">
      <c r="A38" s="23" t="s">
        <v>67</v>
      </c>
      <c r="B38" s="9" t="s">
        <v>261</v>
      </c>
      <c r="C38" s="10" t="s">
        <v>4</v>
      </c>
      <c r="D38" s="98">
        <v>130</v>
      </c>
      <c r="E38" s="56">
        <v>1.62</v>
      </c>
      <c r="F38" s="56">
        <f t="shared" si="48"/>
        <v>2.0494620000000001</v>
      </c>
      <c r="G38" s="57">
        <f t="shared" si="50"/>
        <v>266.43006000000003</v>
      </c>
      <c r="H38" s="87">
        <f t="shared" si="51"/>
        <v>0</v>
      </c>
      <c r="I38" s="92">
        <f t="shared" si="21"/>
        <v>0</v>
      </c>
      <c r="J38" s="34">
        <f t="shared" si="52"/>
        <v>0</v>
      </c>
      <c r="K38" s="105">
        <f t="shared" si="49"/>
        <v>0</v>
      </c>
      <c r="L38" s="35">
        <f t="shared" si="40"/>
        <v>266.43006000000003</v>
      </c>
      <c r="M38" s="11">
        <f t="shared" si="41"/>
        <v>1</v>
      </c>
      <c r="N38" s="20">
        <f t="shared" si="53"/>
        <v>0</v>
      </c>
      <c r="O38" s="21">
        <f t="shared" si="43"/>
        <v>0</v>
      </c>
      <c r="P38" s="20">
        <f t="shared" si="54"/>
        <v>1</v>
      </c>
    </row>
    <row r="39" spans="1:16" s="19" customFormat="1" ht="47.25" x14ac:dyDescent="0.25">
      <c r="A39" s="23" t="s">
        <v>193</v>
      </c>
      <c r="B39" s="9" t="s">
        <v>262</v>
      </c>
      <c r="C39" s="10" t="s">
        <v>4</v>
      </c>
      <c r="D39" s="98">
        <v>660</v>
      </c>
      <c r="E39" s="56">
        <v>2.83</v>
      </c>
      <c r="F39" s="56">
        <f t="shared" si="48"/>
        <v>3.5802329999999998</v>
      </c>
      <c r="G39" s="57">
        <f t="shared" si="50"/>
        <v>2362.9537799999998</v>
      </c>
      <c r="H39" s="87">
        <f t="shared" si="51"/>
        <v>0</v>
      </c>
      <c r="I39" s="92">
        <f t="shared" si="21"/>
        <v>0</v>
      </c>
      <c r="J39" s="34">
        <f t="shared" si="52"/>
        <v>0</v>
      </c>
      <c r="K39" s="105">
        <f t="shared" si="49"/>
        <v>0</v>
      </c>
      <c r="L39" s="35">
        <f t="shared" si="40"/>
        <v>2362.9537799999998</v>
      </c>
      <c r="M39" s="11">
        <f t="shared" si="41"/>
        <v>1</v>
      </c>
      <c r="N39" s="20">
        <f t="shared" si="53"/>
        <v>0</v>
      </c>
      <c r="O39" s="21">
        <f t="shared" si="43"/>
        <v>0</v>
      </c>
      <c r="P39" s="20">
        <f t="shared" si="54"/>
        <v>1</v>
      </c>
    </row>
    <row r="40" spans="1:16" s="19" customFormat="1" ht="47.25" x14ac:dyDescent="0.25">
      <c r="A40" s="23" t="s">
        <v>194</v>
      </c>
      <c r="B40" s="9" t="s">
        <v>139</v>
      </c>
      <c r="C40" s="10" t="s">
        <v>4</v>
      </c>
      <c r="D40" s="98">
        <v>14</v>
      </c>
      <c r="E40" s="56">
        <v>8.52</v>
      </c>
      <c r="F40" s="56">
        <f t="shared" si="48"/>
        <v>10.778651999999999</v>
      </c>
      <c r="G40" s="57">
        <f t="shared" si="50"/>
        <v>150.901128</v>
      </c>
      <c r="H40" s="87">
        <f t="shared" si="51"/>
        <v>0</v>
      </c>
      <c r="I40" s="92">
        <f t="shared" si="21"/>
        <v>0</v>
      </c>
      <c r="J40" s="34">
        <f t="shared" si="52"/>
        <v>0</v>
      </c>
      <c r="K40" s="105">
        <f t="shared" si="49"/>
        <v>0</v>
      </c>
      <c r="L40" s="35">
        <f t="shared" si="40"/>
        <v>150.901128</v>
      </c>
      <c r="M40" s="11">
        <f t="shared" si="41"/>
        <v>1</v>
      </c>
      <c r="N40" s="20">
        <f t="shared" si="53"/>
        <v>0</v>
      </c>
      <c r="O40" s="21">
        <f t="shared" si="43"/>
        <v>0</v>
      </c>
      <c r="P40" s="20">
        <f t="shared" si="54"/>
        <v>1</v>
      </c>
    </row>
    <row r="41" spans="1:16" s="19" customFormat="1" ht="47.25" x14ac:dyDescent="0.25">
      <c r="A41" s="23" t="s">
        <v>195</v>
      </c>
      <c r="B41" s="9" t="s">
        <v>140</v>
      </c>
      <c r="C41" s="10" t="s">
        <v>4</v>
      </c>
      <c r="D41" s="98">
        <v>41</v>
      </c>
      <c r="E41" s="56">
        <v>12.73</v>
      </c>
      <c r="F41" s="56">
        <f t="shared" si="48"/>
        <v>16.104723</v>
      </c>
      <c r="G41" s="57">
        <f t="shared" si="50"/>
        <v>660.29364299999997</v>
      </c>
      <c r="H41" s="87">
        <f t="shared" si="51"/>
        <v>0</v>
      </c>
      <c r="I41" s="92">
        <f t="shared" si="21"/>
        <v>0</v>
      </c>
      <c r="J41" s="34">
        <f t="shared" si="52"/>
        <v>0</v>
      </c>
      <c r="K41" s="105">
        <f t="shared" si="49"/>
        <v>0</v>
      </c>
      <c r="L41" s="35">
        <f t="shared" si="40"/>
        <v>660.29364299999997</v>
      </c>
      <c r="M41" s="11">
        <f t="shared" si="41"/>
        <v>1</v>
      </c>
      <c r="N41" s="20">
        <f t="shared" si="53"/>
        <v>0</v>
      </c>
      <c r="O41" s="21">
        <f t="shared" si="43"/>
        <v>0</v>
      </c>
      <c r="P41" s="20">
        <f t="shared" si="54"/>
        <v>1</v>
      </c>
    </row>
    <row r="42" spans="1:16" s="19" customFormat="1" x14ac:dyDescent="0.25">
      <c r="A42" s="23" t="s">
        <v>196</v>
      </c>
      <c r="B42" s="9" t="s">
        <v>141</v>
      </c>
      <c r="C42" s="10" t="s">
        <v>7</v>
      </c>
      <c r="D42" s="98">
        <v>2</v>
      </c>
      <c r="E42" s="56">
        <v>16.37</v>
      </c>
      <c r="F42" s="56">
        <f t="shared" si="48"/>
        <v>20.709686999999999</v>
      </c>
      <c r="G42" s="57">
        <f t="shared" si="50"/>
        <v>41.419373999999998</v>
      </c>
      <c r="H42" s="87">
        <f t="shared" si="51"/>
        <v>0</v>
      </c>
      <c r="I42" s="92">
        <f t="shared" si="21"/>
        <v>0</v>
      </c>
      <c r="J42" s="34">
        <f t="shared" si="52"/>
        <v>0</v>
      </c>
      <c r="K42" s="105">
        <f t="shared" si="49"/>
        <v>0</v>
      </c>
      <c r="L42" s="35">
        <f t="shared" si="40"/>
        <v>41.419373999999998</v>
      </c>
      <c r="M42" s="11">
        <f t="shared" si="41"/>
        <v>1</v>
      </c>
      <c r="N42" s="20">
        <f t="shared" si="53"/>
        <v>0</v>
      </c>
      <c r="O42" s="21">
        <f t="shared" si="43"/>
        <v>0</v>
      </c>
      <c r="P42" s="20">
        <f t="shared" si="54"/>
        <v>1</v>
      </c>
    </row>
    <row r="43" spans="1:16" s="19" customFormat="1" x14ac:dyDescent="0.25">
      <c r="A43" s="23" t="s">
        <v>179</v>
      </c>
      <c r="B43" s="9" t="s">
        <v>142</v>
      </c>
      <c r="C43" s="10" t="s">
        <v>7</v>
      </c>
      <c r="D43" s="98">
        <v>1</v>
      </c>
      <c r="E43" s="56">
        <v>8.08</v>
      </c>
      <c r="F43" s="56">
        <f t="shared" si="48"/>
        <v>10.222007999999999</v>
      </c>
      <c r="G43" s="57">
        <f t="shared" si="50"/>
        <v>10.222007999999999</v>
      </c>
      <c r="H43" s="87">
        <f t="shared" si="51"/>
        <v>0</v>
      </c>
      <c r="I43" s="92">
        <f t="shared" si="21"/>
        <v>0</v>
      </c>
      <c r="J43" s="34">
        <f t="shared" si="52"/>
        <v>0</v>
      </c>
      <c r="K43" s="105">
        <f t="shared" si="49"/>
        <v>0</v>
      </c>
      <c r="L43" s="35">
        <f t="shared" si="40"/>
        <v>10.222007999999999</v>
      </c>
      <c r="M43" s="11">
        <f t="shared" si="41"/>
        <v>1</v>
      </c>
      <c r="N43" s="20">
        <f t="shared" si="53"/>
        <v>0</v>
      </c>
      <c r="O43" s="21">
        <f t="shared" si="43"/>
        <v>0</v>
      </c>
      <c r="P43" s="20">
        <f t="shared" si="54"/>
        <v>1</v>
      </c>
    </row>
    <row r="44" spans="1:16" s="19" customFormat="1" x14ac:dyDescent="0.25">
      <c r="A44" s="23" t="s">
        <v>180</v>
      </c>
      <c r="B44" s="9" t="s">
        <v>143</v>
      </c>
      <c r="C44" s="10" t="s">
        <v>7</v>
      </c>
      <c r="D44" s="98">
        <v>7</v>
      </c>
      <c r="E44" s="56">
        <v>13.739999999999998</v>
      </c>
      <c r="F44" s="56">
        <f t="shared" si="48"/>
        <v>17.382473999999995</v>
      </c>
      <c r="G44" s="57">
        <f t="shared" si="50"/>
        <v>121.67731799999996</v>
      </c>
      <c r="H44" s="87">
        <f t="shared" si="51"/>
        <v>0</v>
      </c>
      <c r="I44" s="92">
        <f t="shared" si="21"/>
        <v>0</v>
      </c>
      <c r="J44" s="34">
        <f t="shared" si="52"/>
        <v>0</v>
      </c>
      <c r="K44" s="105">
        <f t="shared" si="49"/>
        <v>0</v>
      </c>
      <c r="L44" s="35">
        <f t="shared" si="40"/>
        <v>121.67731799999996</v>
      </c>
      <c r="M44" s="11">
        <f t="shared" si="41"/>
        <v>1</v>
      </c>
      <c r="N44" s="20">
        <v>0</v>
      </c>
      <c r="O44" s="21">
        <f t="shared" si="43"/>
        <v>0</v>
      </c>
      <c r="P44" s="20">
        <v>0</v>
      </c>
    </row>
    <row r="45" spans="1:16" s="19" customFormat="1" ht="15.75" customHeight="1" x14ac:dyDescent="0.25">
      <c r="A45" s="23" t="s">
        <v>181</v>
      </c>
      <c r="B45" s="9" t="s">
        <v>144</v>
      </c>
      <c r="C45" s="10" t="s">
        <v>7</v>
      </c>
      <c r="D45" s="98">
        <v>5</v>
      </c>
      <c r="E45" s="56">
        <v>12.45</v>
      </c>
      <c r="F45" s="56">
        <f t="shared" si="48"/>
        <v>15.750494999999997</v>
      </c>
      <c r="G45" s="57">
        <f t="shared" si="50"/>
        <v>78.75247499999999</v>
      </c>
      <c r="H45" s="87">
        <f t="shared" si="51"/>
        <v>0</v>
      </c>
      <c r="I45" s="92">
        <f t="shared" si="21"/>
        <v>0</v>
      </c>
      <c r="J45" s="34">
        <f t="shared" si="52"/>
        <v>0</v>
      </c>
      <c r="K45" s="105">
        <f t="shared" si="49"/>
        <v>0</v>
      </c>
      <c r="L45" s="35">
        <f t="shared" si="40"/>
        <v>78.75247499999999</v>
      </c>
      <c r="M45" s="11">
        <f t="shared" si="41"/>
        <v>1</v>
      </c>
      <c r="N45" s="20">
        <f t="shared" ref="N45:N52" si="55">J45/G45</f>
        <v>0</v>
      </c>
      <c r="O45" s="21">
        <f t="shared" si="43"/>
        <v>0</v>
      </c>
      <c r="P45" s="20">
        <f t="shared" ref="P45:P52" si="56">M45-O45</f>
        <v>1</v>
      </c>
    </row>
    <row r="46" spans="1:16" s="19" customFormat="1" ht="15.75" customHeight="1" x14ac:dyDescent="0.25">
      <c r="A46" s="23" t="s">
        <v>182</v>
      </c>
      <c r="B46" s="9" t="s">
        <v>145</v>
      </c>
      <c r="C46" s="10" t="s">
        <v>7</v>
      </c>
      <c r="D46" s="98">
        <v>5</v>
      </c>
      <c r="E46" s="56">
        <v>12.45</v>
      </c>
      <c r="F46" s="56">
        <f t="shared" si="48"/>
        <v>15.750494999999997</v>
      </c>
      <c r="G46" s="57">
        <f t="shared" si="50"/>
        <v>78.75247499999999</v>
      </c>
      <c r="H46" s="87">
        <f t="shared" si="51"/>
        <v>0</v>
      </c>
      <c r="I46" s="92">
        <f t="shared" si="21"/>
        <v>0</v>
      </c>
      <c r="J46" s="34">
        <f t="shared" si="52"/>
        <v>0</v>
      </c>
      <c r="K46" s="105">
        <f t="shared" si="49"/>
        <v>0</v>
      </c>
      <c r="L46" s="35">
        <f t="shared" si="40"/>
        <v>78.75247499999999</v>
      </c>
      <c r="M46" s="11">
        <f t="shared" si="41"/>
        <v>1</v>
      </c>
      <c r="N46" s="20">
        <f t="shared" si="55"/>
        <v>0</v>
      </c>
      <c r="O46" s="21">
        <f t="shared" si="43"/>
        <v>0</v>
      </c>
      <c r="P46" s="20">
        <f t="shared" si="56"/>
        <v>1</v>
      </c>
    </row>
    <row r="47" spans="1:16" s="19" customFormat="1" ht="15.75" customHeight="1" x14ac:dyDescent="0.25">
      <c r="A47" s="23" t="s">
        <v>183</v>
      </c>
      <c r="B47" s="9" t="s">
        <v>146</v>
      </c>
      <c r="C47" s="10" t="s">
        <v>7</v>
      </c>
      <c r="D47" s="98">
        <v>8</v>
      </c>
      <c r="E47" s="56">
        <v>12.45</v>
      </c>
      <c r="F47" s="56">
        <f t="shared" si="48"/>
        <v>15.750494999999997</v>
      </c>
      <c r="G47" s="57">
        <f t="shared" si="50"/>
        <v>126.00395999999998</v>
      </c>
      <c r="H47" s="87">
        <f t="shared" si="51"/>
        <v>0</v>
      </c>
      <c r="I47" s="92">
        <f t="shared" si="21"/>
        <v>0</v>
      </c>
      <c r="J47" s="34">
        <f t="shared" si="52"/>
        <v>0</v>
      </c>
      <c r="K47" s="105">
        <f t="shared" si="49"/>
        <v>0</v>
      </c>
      <c r="L47" s="35">
        <f t="shared" si="40"/>
        <v>126.00395999999998</v>
      </c>
      <c r="M47" s="11">
        <f t="shared" si="41"/>
        <v>1</v>
      </c>
      <c r="N47" s="20">
        <f t="shared" si="55"/>
        <v>0</v>
      </c>
      <c r="O47" s="21">
        <f t="shared" si="43"/>
        <v>0</v>
      </c>
      <c r="P47" s="20">
        <f t="shared" si="56"/>
        <v>1</v>
      </c>
    </row>
    <row r="48" spans="1:16" s="19" customFormat="1" ht="15.75" customHeight="1" x14ac:dyDescent="0.25">
      <c r="A48" s="23" t="s">
        <v>184</v>
      </c>
      <c r="B48" s="9" t="s">
        <v>147</v>
      </c>
      <c r="C48" s="10" t="s">
        <v>7</v>
      </c>
      <c r="D48" s="98">
        <v>2</v>
      </c>
      <c r="E48" s="56">
        <v>239.26</v>
      </c>
      <c r="F48" s="56">
        <f t="shared" si="48"/>
        <v>302.68782599999997</v>
      </c>
      <c r="G48" s="57">
        <f t="shared" si="50"/>
        <v>605.37565199999995</v>
      </c>
      <c r="H48" s="87">
        <f t="shared" si="51"/>
        <v>0</v>
      </c>
      <c r="I48" s="92">
        <f t="shared" si="21"/>
        <v>0</v>
      </c>
      <c r="J48" s="34">
        <f t="shared" si="52"/>
        <v>0</v>
      </c>
      <c r="K48" s="105">
        <f t="shared" si="49"/>
        <v>0</v>
      </c>
      <c r="L48" s="35">
        <f t="shared" si="40"/>
        <v>605.37565199999995</v>
      </c>
      <c r="M48" s="11">
        <f t="shared" si="41"/>
        <v>1</v>
      </c>
      <c r="N48" s="20">
        <f t="shared" si="55"/>
        <v>0</v>
      </c>
      <c r="O48" s="21">
        <f t="shared" si="43"/>
        <v>0</v>
      </c>
      <c r="P48" s="20">
        <f t="shared" si="56"/>
        <v>1</v>
      </c>
    </row>
    <row r="49" spans="1:16" s="19" customFormat="1" ht="15.75" customHeight="1" x14ac:dyDescent="0.25">
      <c r="A49" s="23" t="s">
        <v>185</v>
      </c>
      <c r="B49" s="9" t="s">
        <v>148</v>
      </c>
      <c r="C49" s="10" t="s">
        <v>7</v>
      </c>
      <c r="D49" s="98">
        <v>1</v>
      </c>
      <c r="E49" s="56">
        <v>635.88</v>
      </c>
      <c r="F49" s="56">
        <f t="shared" si="48"/>
        <v>804.45178799999996</v>
      </c>
      <c r="G49" s="57">
        <f t="shared" si="50"/>
        <v>804.45178799999996</v>
      </c>
      <c r="H49" s="87">
        <f t="shared" si="51"/>
        <v>0</v>
      </c>
      <c r="I49" s="92">
        <f t="shared" si="21"/>
        <v>0</v>
      </c>
      <c r="J49" s="34">
        <f t="shared" si="52"/>
        <v>0</v>
      </c>
      <c r="K49" s="105">
        <f t="shared" si="49"/>
        <v>0</v>
      </c>
      <c r="L49" s="35">
        <f t="shared" si="40"/>
        <v>804.45178799999996</v>
      </c>
      <c r="M49" s="11">
        <f t="shared" si="41"/>
        <v>1</v>
      </c>
      <c r="N49" s="20">
        <f t="shared" si="55"/>
        <v>0</v>
      </c>
      <c r="O49" s="21">
        <f t="shared" si="43"/>
        <v>0</v>
      </c>
      <c r="P49" s="20">
        <f t="shared" si="56"/>
        <v>1</v>
      </c>
    </row>
    <row r="50" spans="1:16" s="19" customFormat="1" x14ac:dyDescent="0.25">
      <c r="A50" s="23" t="s">
        <v>186</v>
      </c>
      <c r="B50" s="9" t="s">
        <v>149</v>
      </c>
      <c r="C50" s="10" t="s">
        <v>7</v>
      </c>
      <c r="D50" s="98">
        <v>1</v>
      </c>
      <c r="E50" s="56">
        <v>121.38</v>
      </c>
      <c r="F50" s="56">
        <f t="shared" si="48"/>
        <v>153.55783799999998</v>
      </c>
      <c r="G50" s="57">
        <f t="shared" si="50"/>
        <v>153.55783799999998</v>
      </c>
      <c r="H50" s="87">
        <f t="shared" si="51"/>
        <v>0</v>
      </c>
      <c r="I50" s="92">
        <f t="shared" si="21"/>
        <v>0</v>
      </c>
      <c r="J50" s="34">
        <f t="shared" si="52"/>
        <v>0</v>
      </c>
      <c r="K50" s="105">
        <f t="shared" si="49"/>
        <v>0</v>
      </c>
      <c r="L50" s="35">
        <f t="shared" si="40"/>
        <v>153.55783799999998</v>
      </c>
      <c r="M50" s="11">
        <f t="shared" si="41"/>
        <v>1</v>
      </c>
      <c r="N50" s="20">
        <f t="shared" si="55"/>
        <v>0</v>
      </c>
      <c r="O50" s="21">
        <f t="shared" si="43"/>
        <v>0</v>
      </c>
      <c r="P50" s="20">
        <f t="shared" si="56"/>
        <v>1</v>
      </c>
    </row>
    <row r="51" spans="1:16" s="19" customFormat="1" x14ac:dyDescent="0.25">
      <c r="A51" s="23" t="s">
        <v>187</v>
      </c>
      <c r="B51" s="9" t="s">
        <v>150</v>
      </c>
      <c r="C51" s="10" t="s">
        <v>4</v>
      </c>
      <c r="D51" s="98">
        <v>17</v>
      </c>
      <c r="E51" s="56">
        <v>9.11</v>
      </c>
      <c r="F51" s="56">
        <f t="shared" si="48"/>
        <v>11.525060999999999</v>
      </c>
      <c r="G51" s="57">
        <f t="shared" si="50"/>
        <v>195.92603699999998</v>
      </c>
      <c r="H51" s="87">
        <f t="shared" si="51"/>
        <v>0</v>
      </c>
      <c r="I51" s="92">
        <f t="shared" si="21"/>
        <v>0</v>
      </c>
      <c r="J51" s="34">
        <f t="shared" si="52"/>
        <v>0</v>
      </c>
      <c r="K51" s="105">
        <f t="shared" si="49"/>
        <v>0</v>
      </c>
      <c r="L51" s="35">
        <f t="shared" si="40"/>
        <v>195.92603699999998</v>
      </c>
      <c r="M51" s="11">
        <f t="shared" si="41"/>
        <v>1</v>
      </c>
      <c r="N51" s="20">
        <f t="shared" si="55"/>
        <v>0</v>
      </c>
      <c r="O51" s="21">
        <f t="shared" si="43"/>
        <v>0</v>
      </c>
      <c r="P51" s="20">
        <f t="shared" si="56"/>
        <v>1</v>
      </c>
    </row>
    <row r="52" spans="1:16" s="19" customFormat="1" x14ac:dyDescent="0.25">
      <c r="A52" s="23" t="s">
        <v>188</v>
      </c>
      <c r="B52" s="9" t="s">
        <v>151</v>
      </c>
      <c r="C52" s="10" t="s">
        <v>4</v>
      </c>
      <c r="D52" s="98">
        <v>34</v>
      </c>
      <c r="E52" s="56">
        <v>15.329999999999998</v>
      </c>
      <c r="F52" s="56">
        <f t="shared" si="48"/>
        <v>19.393982999999995</v>
      </c>
      <c r="G52" s="57">
        <f t="shared" si="50"/>
        <v>659.39542199999983</v>
      </c>
      <c r="H52" s="87">
        <f t="shared" si="51"/>
        <v>0</v>
      </c>
      <c r="I52" s="92">
        <f t="shared" si="21"/>
        <v>0</v>
      </c>
      <c r="J52" s="34">
        <f t="shared" si="52"/>
        <v>0</v>
      </c>
      <c r="K52" s="105">
        <f t="shared" si="49"/>
        <v>0</v>
      </c>
      <c r="L52" s="35">
        <f t="shared" si="40"/>
        <v>659.39542199999983</v>
      </c>
      <c r="M52" s="11">
        <f t="shared" si="41"/>
        <v>1</v>
      </c>
      <c r="N52" s="20">
        <f t="shared" si="55"/>
        <v>0</v>
      </c>
      <c r="O52" s="21">
        <f t="shared" si="43"/>
        <v>0</v>
      </c>
      <c r="P52" s="20">
        <f t="shared" si="56"/>
        <v>1</v>
      </c>
    </row>
    <row r="53" spans="1:16" s="19" customFormat="1" ht="31.5" x14ac:dyDescent="0.25">
      <c r="A53" s="23" t="s">
        <v>189</v>
      </c>
      <c r="B53" s="9" t="s">
        <v>190</v>
      </c>
      <c r="C53" s="10" t="s">
        <v>7</v>
      </c>
      <c r="D53" s="98">
        <v>6</v>
      </c>
      <c r="E53" s="56">
        <v>55.61</v>
      </c>
      <c r="F53" s="56">
        <f t="shared" si="48"/>
        <v>70.352210999999997</v>
      </c>
      <c r="G53" s="57">
        <f t="shared" si="50"/>
        <v>422.11326599999995</v>
      </c>
      <c r="H53" s="87">
        <f t="shared" si="51"/>
        <v>0</v>
      </c>
      <c r="I53" s="92">
        <f t="shared" si="21"/>
        <v>0</v>
      </c>
      <c r="J53" s="34">
        <f t="shared" si="52"/>
        <v>0</v>
      </c>
      <c r="K53" s="105">
        <f t="shared" si="49"/>
        <v>0</v>
      </c>
      <c r="L53" s="35">
        <f t="shared" si="40"/>
        <v>422.11326599999995</v>
      </c>
      <c r="M53" s="11">
        <f t="shared" si="41"/>
        <v>1</v>
      </c>
      <c r="N53" s="20">
        <v>0</v>
      </c>
      <c r="O53" s="21">
        <f t="shared" si="43"/>
        <v>0</v>
      </c>
      <c r="P53" s="20">
        <v>0</v>
      </c>
    </row>
    <row r="54" spans="1:16" s="19" customFormat="1" ht="31.5" x14ac:dyDescent="0.25">
      <c r="A54" s="23" t="s">
        <v>191</v>
      </c>
      <c r="B54" s="9" t="s">
        <v>152</v>
      </c>
      <c r="C54" s="10" t="s">
        <v>7</v>
      </c>
      <c r="D54" s="98">
        <v>1</v>
      </c>
      <c r="E54" s="56">
        <v>45.24</v>
      </c>
      <c r="F54" s="56">
        <f t="shared" si="48"/>
        <v>57.233123999999997</v>
      </c>
      <c r="G54" s="57">
        <f t="shared" si="50"/>
        <v>57.233123999999997</v>
      </c>
      <c r="H54" s="87">
        <f t="shared" si="51"/>
        <v>0</v>
      </c>
      <c r="I54" s="92">
        <f t="shared" si="21"/>
        <v>0</v>
      </c>
      <c r="J54" s="34">
        <f t="shared" si="52"/>
        <v>0</v>
      </c>
      <c r="K54" s="105">
        <f t="shared" si="49"/>
        <v>0</v>
      </c>
      <c r="L54" s="35">
        <f t="shared" si="40"/>
        <v>57.233123999999997</v>
      </c>
      <c r="M54" s="11">
        <f t="shared" si="41"/>
        <v>1</v>
      </c>
      <c r="N54" s="20">
        <f t="shared" ref="N54:N55" si="57">J54/G54</f>
        <v>0</v>
      </c>
      <c r="O54" s="21">
        <f t="shared" si="43"/>
        <v>0</v>
      </c>
      <c r="P54" s="20">
        <f t="shared" ref="P54:P55" si="58">M54-O54</f>
        <v>1</v>
      </c>
    </row>
    <row r="55" spans="1:16" s="19" customFormat="1" ht="31.5" customHeight="1" x14ac:dyDescent="0.25">
      <c r="A55" s="23" t="s">
        <v>192</v>
      </c>
      <c r="B55" s="9" t="s">
        <v>255</v>
      </c>
      <c r="C55" s="10" t="s">
        <v>7</v>
      </c>
      <c r="D55" s="98">
        <v>15</v>
      </c>
      <c r="E55" s="56">
        <v>170.69</v>
      </c>
      <c r="F55" s="56">
        <f t="shared" si="48"/>
        <v>215.93991899999997</v>
      </c>
      <c r="G55" s="57">
        <f t="shared" si="50"/>
        <v>3239.0987849999997</v>
      </c>
      <c r="H55" s="87">
        <f t="shared" si="51"/>
        <v>0</v>
      </c>
      <c r="I55" s="92">
        <f t="shared" si="21"/>
        <v>0</v>
      </c>
      <c r="J55" s="34">
        <f t="shared" si="52"/>
        <v>0</v>
      </c>
      <c r="K55" s="105">
        <f t="shared" si="49"/>
        <v>0</v>
      </c>
      <c r="L55" s="35">
        <f t="shared" si="40"/>
        <v>3239.0987849999997</v>
      </c>
      <c r="M55" s="11">
        <f t="shared" si="41"/>
        <v>1</v>
      </c>
      <c r="N55" s="20">
        <f t="shared" si="57"/>
        <v>0</v>
      </c>
      <c r="O55" s="21">
        <f t="shared" si="43"/>
        <v>0</v>
      </c>
      <c r="P55" s="20">
        <f t="shared" si="58"/>
        <v>1</v>
      </c>
    </row>
    <row r="56" spans="1:16" s="22" customFormat="1" ht="31.5" customHeight="1" x14ac:dyDescent="0.25">
      <c r="A56" s="53" t="s">
        <v>77</v>
      </c>
      <c r="B56" s="55" t="s">
        <v>153</v>
      </c>
      <c r="C56" s="135" t="s">
        <v>154</v>
      </c>
      <c r="D56" s="135"/>
      <c r="E56" s="135"/>
      <c r="F56" s="135"/>
      <c r="G56" s="58">
        <f>SUM(G57:G61)</f>
        <v>1256.2949040000001</v>
      </c>
      <c r="H56" s="87"/>
      <c r="I56" s="93"/>
      <c r="J56" s="32">
        <f>SUM(J57:J61)</f>
        <v>0</v>
      </c>
      <c r="K56" s="104">
        <f>SUM(K57:K61)</f>
        <v>0</v>
      </c>
      <c r="L56" s="33">
        <f t="shared" si="40"/>
        <v>1256.2949040000001</v>
      </c>
      <c r="M56" s="5">
        <f t="shared" si="41"/>
        <v>1</v>
      </c>
      <c r="N56" s="17">
        <f t="shared" si="42"/>
        <v>0</v>
      </c>
      <c r="O56" s="18">
        <f t="shared" si="43"/>
        <v>0</v>
      </c>
      <c r="P56" s="17">
        <f t="shared" si="44"/>
        <v>1</v>
      </c>
    </row>
    <row r="57" spans="1:16" s="19" customFormat="1" x14ac:dyDescent="0.25">
      <c r="A57" s="23" t="s">
        <v>78</v>
      </c>
      <c r="B57" s="9" t="s">
        <v>156</v>
      </c>
      <c r="C57" s="10" t="s">
        <v>7</v>
      </c>
      <c r="D57" s="98">
        <v>12</v>
      </c>
      <c r="E57" s="56">
        <v>8.09</v>
      </c>
      <c r="F57" s="56">
        <f>E57*1.2651</f>
        <v>10.234658999999999</v>
      </c>
      <c r="G57" s="57">
        <f t="shared" ref="G57:G61" si="59">D57*F57</f>
        <v>122.81590799999998</v>
      </c>
      <c r="H57" s="87">
        <f>D57*0</f>
        <v>0</v>
      </c>
      <c r="I57" s="92">
        <f t="shared" si="21"/>
        <v>0</v>
      </c>
      <c r="J57" s="34">
        <f t="shared" ref="J57:J61" si="60">F57*H57</f>
        <v>0</v>
      </c>
      <c r="K57" s="105">
        <f t="shared" si="49"/>
        <v>0</v>
      </c>
      <c r="L57" s="35">
        <f t="shared" si="40"/>
        <v>122.81590799999998</v>
      </c>
      <c r="M57" s="11">
        <f t="shared" si="41"/>
        <v>1</v>
      </c>
      <c r="N57" s="20">
        <f t="shared" si="42"/>
        <v>0</v>
      </c>
      <c r="O57" s="21">
        <f t="shared" si="43"/>
        <v>0</v>
      </c>
      <c r="P57" s="20">
        <f t="shared" si="44"/>
        <v>1</v>
      </c>
    </row>
    <row r="58" spans="1:16" s="19" customFormat="1" x14ac:dyDescent="0.25">
      <c r="A58" s="23" t="s">
        <v>79</v>
      </c>
      <c r="B58" s="13" t="s">
        <v>157</v>
      </c>
      <c r="C58" s="10" t="s">
        <v>7</v>
      </c>
      <c r="D58" s="99">
        <v>24</v>
      </c>
      <c r="E58" s="56">
        <v>21.89</v>
      </c>
      <c r="F58" s="56">
        <f>E58*1.2651</f>
        <v>27.693038999999999</v>
      </c>
      <c r="G58" s="57">
        <f t="shared" si="59"/>
        <v>664.63293599999997</v>
      </c>
      <c r="H58" s="87">
        <f t="shared" ref="H58:H61" si="61">D58*0</f>
        <v>0</v>
      </c>
      <c r="I58" s="92">
        <f t="shared" si="21"/>
        <v>0</v>
      </c>
      <c r="J58" s="34">
        <f t="shared" si="60"/>
        <v>0</v>
      </c>
      <c r="K58" s="105">
        <f t="shared" si="49"/>
        <v>0</v>
      </c>
      <c r="L58" s="35">
        <f t="shared" si="40"/>
        <v>664.63293599999997</v>
      </c>
      <c r="M58" s="11">
        <f t="shared" si="41"/>
        <v>1</v>
      </c>
      <c r="N58" s="20">
        <f t="shared" si="42"/>
        <v>0</v>
      </c>
      <c r="O58" s="21">
        <f t="shared" si="43"/>
        <v>0</v>
      </c>
      <c r="P58" s="20">
        <f t="shared" si="44"/>
        <v>1</v>
      </c>
    </row>
    <row r="59" spans="1:16" s="19" customFormat="1" x14ac:dyDescent="0.25">
      <c r="A59" s="23" t="s">
        <v>80</v>
      </c>
      <c r="B59" s="9" t="s">
        <v>197</v>
      </c>
      <c r="C59" s="10" t="s">
        <v>7</v>
      </c>
      <c r="D59" s="99">
        <v>5</v>
      </c>
      <c r="E59" s="56">
        <v>29.83</v>
      </c>
      <c r="F59" s="56">
        <f>E59*1.2651</f>
        <v>37.737932999999991</v>
      </c>
      <c r="G59" s="57">
        <f t="shared" si="59"/>
        <v>188.68966499999996</v>
      </c>
      <c r="H59" s="87">
        <f t="shared" si="61"/>
        <v>0</v>
      </c>
      <c r="I59" s="92">
        <f t="shared" si="21"/>
        <v>0</v>
      </c>
      <c r="J59" s="34">
        <f t="shared" si="60"/>
        <v>0</v>
      </c>
      <c r="K59" s="105">
        <f t="shared" si="49"/>
        <v>0</v>
      </c>
      <c r="L59" s="35">
        <f t="shared" si="40"/>
        <v>188.68966499999996</v>
      </c>
      <c r="M59" s="11">
        <f t="shared" si="41"/>
        <v>1</v>
      </c>
      <c r="N59" s="20">
        <f t="shared" si="42"/>
        <v>0</v>
      </c>
      <c r="O59" s="21">
        <f t="shared" si="43"/>
        <v>0</v>
      </c>
      <c r="P59" s="20">
        <f t="shared" si="44"/>
        <v>1</v>
      </c>
    </row>
    <row r="60" spans="1:16" s="19" customFormat="1" x14ac:dyDescent="0.25">
      <c r="A60" s="23" t="s">
        <v>81</v>
      </c>
      <c r="B60" s="9" t="s">
        <v>158</v>
      </c>
      <c r="C60" s="10" t="s">
        <v>7</v>
      </c>
      <c r="D60" s="99">
        <v>18</v>
      </c>
      <c r="E60" s="56">
        <v>9.6</v>
      </c>
      <c r="F60" s="56">
        <f>E60*1.2651</f>
        <v>12.144959999999999</v>
      </c>
      <c r="G60" s="57">
        <f t="shared" si="59"/>
        <v>218.60927999999998</v>
      </c>
      <c r="H60" s="87">
        <f t="shared" si="61"/>
        <v>0</v>
      </c>
      <c r="I60" s="92">
        <f t="shared" ref="I60:I81" si="62">H60</f>
        <v>0</v>
      </c>
      <c r="J60" s="34">
        <f t="shared" si="60"/>
        <v>0</v>
      </c>
      <c r="K60" s="105">
        <f t="shared" si="49"/>
        <v>0</v>
      </c>
      <c r="L60" s="35">
        <f t="shared" si="40"/>
        <v>218.60927999999998</v>
      </c>
      <c r="M60" s="11">
        <f t="shared" si="41"/>
        <v>1</v>
      </c>
      <c r="N60" s="20">
        <f t="shared" si="42"/>
        <v>0</v>
      </c>
      <c r="O60" s="21">
        <f t="shared" si="43"/>
        <v>0</v>
      </c>
      <c r="P60" s="20">
        <f t="shared" si="44"/>
        <v>1</v>
      </c>
    </row>
    <row r="61" spans="1:16" s="19" customFormat="1" x14ac:dyDescent="0.25">
      <c r="A61" s="23" t="s">
        <v>82</v>
      </c>
      <c r="B61" s="9" t="s">
        <v>159</v>
      </c>
      <c r="C61" s="10" t="s">
        <v>7</v>
      </c>
      <c r="D61" s="98">
        <v>5</v>
      </c>
      <c r="E61" s="56">
        <v>9.73</v>
      </c>
      <c r="F61" s="56">
        <f>E61*1.2651</f>
        <v>12.309422999999999</v>
      </c>
      <c r="G61" s="57">
        <f t="shared" si="59"/>
        <v>61.547114999999991</v>
      </c>
      <c r="H61" s="87">
        <f t="shared" si="61"/>
        <v>0</v>
      </c>
      <c r="I61" s="92">
        <f t="shared" si="62"/>
        <v>0</v>
      </c>
      <c r="J61" s="34">
        <f t="shared" si="60"/>
        <v>0</v>
      </c>
      <c r="K61" s="105">
        <f t="shared" si="49"/>
        <v>0</v>
      </c>
      <c r="L61" s="35">
        <f t="shared" si="40"/>
        <v>61.547114999999991</v>
      </c>
      <c r="M61" s="11">
        <f t="shared" si="41"/>
        <v>1</v>
      </c>
      <c r="N61" s="20">
        <f t="shared" si="42"/>
        <v>0</v>
      </c>
      <c r="O61" s="21">
        <f t="shared" si="43"/>
        <v>0</v>
      </c>
      <c r="P61" s="20">
        <f t="shared" si="44"/>
        <v>1</v>
      </c>
    </row>
    <row r="62" spans="1:16" s="22" customFormat="1" ht="31.5" customHeight="1" x14ac:dyDescent="0.25">
      <c r="A62" s="53" t="s">
        <v>86</v>
      </c>
      <c r="B62" s="55" t="s">
        <v>160</v>
      </c>
      <c r="C62" s="135" t="s">
        <v>161</v>
      </c>
      <c r="D62" s="135"/>
      <c r="E62" s="135"/>
      <c r="F62" s="135"/>
      <c r="G62" s="58">
        <f>SUM(G63:G74)</f>
        <v>28075.550587679994</v>
      </c>
      <c r="H62" s="87"/>
      <c r="I62" s="93"/>
      <c r="J62" s="32">
        <f>SUM(J63:J74)</f>
        <v>0</v>
      </c>
      <c r="K62" s="104">
        <f>SUM(K63:K74)</f>
        <v>0</v>
      </c>
      <c r="L62" s="33">
        <f t="shared" si="40"/>
        <v>28075.550587679994</v>
      </c>
      <c r="M62" s="5">
        <f t="shared" si="41"/>
        <v>1</v>
      </c>
      <c r="N62" s="17">
        <f t="shared" si="42"/>
        <v>0</v>
      </c>
      <c r="O62" s="18">
        <f t="shared" si="43"/>
        <v>0</v>
      </c>
      <c r="P62" s="17">
        <f t="shared" si="44"/>
        <v>1</v>
      </c>
    </row>
    <row r="63" spans="1:16" s="19" customFormat="1" ht="31.5" x14ac:dyDescent="0.25">
      <c r="A63" s="23" t="s">
        <v>88</v>
      </c>
      <c r="B63" s="9" t="s">
        <v>162</v>
      </c>
      <c r="C63" s="10" t="s">
        <v>6</v>
      </c>
      <c r="D63" s="99">
        <v>147</v>
      </c>
      <c r="E63" s="56">
        <v>79.31</v>
      </c>
      <c r="F63" s="56">
        <f t="shared" ref="F63:F74" si="63">E63*1.2651</f>
        <v>100.33508099999999</v>
      </c>
      <c r="G63" s="57">
        <f t="shared" ref="G63:G74" si="64">D63*F63</f>
        <v>14749.256906999999</v>
      </c>
      <c r="H63" s="87">
        <f>D63*0</f>
        <v>0</v>
      </c>
      <c r="I63" s="92">
        <f t="shared" si="62"/>
        <v>0</v>
      </c>
      <c r="J63" s="34">
        <f>F63*H63</f>
        <v>0</v>
      </c>
      <c r="K63" s="105">
        <f t="shared" si="49"/>
        <v>0</v>
      </c>
      <c r="L63" s="35">
        <f t="shared" si="40"/>
        <v>14749.256906999999</v>
      </c>
      <c r="M63" s="11">
        <f t="shared" si="41"/>
        <v>1</v>
      </c>
      <c r="N63" s="20">
        <f t="shared" si="42"/>
        <v>0</v>
      </c>
      <c r="O63" s="21">
        <f t="shared" si="43"/>
        <v>0</v>
      </c>
      <c r="P63" s="20">
        <f t="shared" si="44"/>
        <v>1</v>
      </c>
    </row>
    <row r="64" spans="1:16" s="19" customFormat="1" ht="31.5" customHeight="1" x14ac:dyDescent="0.25">
      <c r="A64" s="23" t="s">
        <v>89</v>
      </c>
      <c r="B64" s="9" t="s">
        <v>163</v>
      </c>
      <c r="C64" s="10" t="s">
        <v>7</v>
      </c>
      <c r="D64" s="98">
        <v>4</v>
      </c>
      <c r="E64" s="56">
        <v>521.15</v>
      </c>
      <c r="F64" s="56">
        <f t="shared" si="63"/>
        <v>659.3068649999999</v>
      </c>
      <c r="G64" s="57">
        <f>D64*F64</f>
        <v>2637.2274599999996</v>
      </c>
      <c r="H64" s="87">
        <f>D64*0</f>
        <v>0</v>
      </c>
      <c r="I64" s="92">
        <f t="shared" si="62"/>
        <v>0</v>
      </c>
      <c r="J64" s="34">
        <f>F64*H64</f>
        <v>0</v>
      </c>
      <c r="K64" s="105">
        <f t="shared" ref="K64:K73" si="65">J64</f>
        <v>0</v>
      </c>
      <c r="L64" s="35">
        <f t="shared" ref="L64:L73" si="66">G64-K64</f>
        <v>2637.2274599999996</v>
      </c>
      <c r="M64" s="11">
        <f t="shared" ref="M64:M73" si="67">G64/G64</f>
        <v>1</v>
      </c>
      <c r="N64" s="20">
        <v>0</v>
      </c>
      <c r="O64" s="21">
        <f t="shared" ref="O64:O73" si="68">N64</f>
        <v>0</v>
      </c>
      <c r="P64" s="20">
        <v>0</v>
      </c>
    </row>
    <row r="65" spans="1:25" s="19" customFormat="1" ht="31.5" x14ac:dyDescent="0.25">
      <c r="A65" s="23" t="s">
        <v>90</v>
      </c>
      <c r="B65" s="9" t="s">
        <v>164</v>
      </c>
      <c r="C65" s="10" t="s">
        <v>4</v>
      </c>
      <c r="D65" s="98">
        <v>4.8</v>
      </c>
      <c r="E65" s="56">
        <v>103.71000000000001</v>
      </c>
      <c r="F65" s="56">
        <f t="shared" si="63"/>
        <v>131.20352099999999</v>
      </c>
      <c r="G65" s="57">
        <f t="shared" ref="G65:G73" si="69">D65*F65</f>
        <v>629.77690079999991</v>
      </c>
      <c r="H65" s="87">
        <f t="shared" ref="H65:H74" si="70">D65*0</f>
        <v>0</v>
      </c>
      <c r="I65" s="92">
        <f t="shared" si="62"/>
        <v>0</v>
      </c>
      <c r="J65" s="34">
        <f t="shared" ref="J65:J73" si="71">F65*H65</f>
        <v>0</v>
      </c>
      <c r="K65" s="105">
        <f t="shared" si="65"/>
        <v>0</v>
      </c>
      <c r="L65" s="35">
        <f t="shared" si="66"/>
        <v>629.77690079999991</v>
      </c>
      <c r="M65" s="11">
        <f t="shared" si="67"/>
        <v>1</v>
      </c>
      <c r="N65" s="20">
        <v>0</v>
      </c>
      <c r="O65" s="21">
        <f t="shared" si="68"/>
        <v>0</v>
      </c>
      <c r="P65" s="20">
        <v>0</v>
      </c>
    </row>
    <row r="66" spans="1:25" s="19" customFormat="1" ht="15.75" customHeight="1" x14ac:dyDescent="0.25">
      <c r="A66" s="23" t="s">
        <v>91</v>
      </c>
      <c r="B66" s="9" t="s">
        <v>165</v>
      </c>
      <c r="C66" s="10" t="s">
        <v>4</v>
      </c>
      <c r="D66" s="98">
        <v>4.8</v>
      </c>
      <c r="E66" s="56">
        <v>87.7</v>
      </c>
      <c r="F66" s="56">
        <f t="shared" si="63"/>
        <v>110.94927</v>
      </c>
      <c r="G66" s="57">
        <f t="shared" si="69"/>
        <v>532.55649599999992</v>
      </c>
      <c r="H66" s="87">
        <f t="shared" si="70"/>
        <v>0</v>
      </c>
      <c r="I66" s="92">
        <f t="shared" si="62"/>
        <v>0</v>
      </c>
      <c r="J66" s="34">
        <f t="shared" si="71"/>
        <v>0</v>
      </c>
      <c r="K66" s="105">
        <f t="shared" si="65"/>
        <v>0</v>
      </c>
      <c r="L66" s="35">
        <f t="shared" si="66"/>
        <v>532.55649599999992</v>
      </c>
      <c r="M66" s="11">
        <f t="shared" si="67"/>
        <v>1</v>
      </c>
      <c r="N66" s="20">
        <f t="shared" ref="N66:N73" si="72">J66/G66</f>
        <v>0</v>
      </c>
      <c r="O66" s="21">
        <f t="shared" si="68"/>
        <v>0</v>
      </c>
      <c r="P66" s="20">
        <f t="shared" ref="P66:P73" si="73">M66-O66</f>
        <v>1</v>
      </c>
    </row>
    <row r="67" spans="1:25" s="19" customFormat="1" ht="31.5" x14ac:dyDescent="0.25">
      <c r="A67" s="23" t="s">
        <v>92</v>
      </c>
      <c r="B67" s="9" t="s">
        <v>166</v>
      </c>
      <c r="C67" s="10" t="s">
        <v>7</v>
      </c>
      <c r="D67" s="98">
        <v>2</v>
      </c>
      <c r="E67" s="56">
        <v>77.53</v>
      </c>
      <c r="F67" s="56">
        <f t="shared" si="63"/>
        <v>98.083202999999997</v>
      </c>
      <c r="G67" s="57">
        <f t="shared" si="69"/>
        <v>196.16640599999999</v>
      </c>
      <c r="H67" s="87">
        <f t="shared" si="70"/>
        <v>0</v>
      </c>
      <c r="I67" s="92">
        <f t="shared" si="62"/>
        <v>0</v>
      </c>
      <c r="J67" s="34">
        <f t="shared" si="71"/>
        <v>0</v>
      </c>
      <c r="K67" s="105">
        <f t="shared" si="65"/>
        <v>0</v>
      </c>
      <c r="L67" s="35">
        <f t="shared" si="66"/>
        <v>196.16640599999999</v>
      </c>
      <c r="M67" s="11">
        <f t="shared" si="67"/>
        <v>1</v>
      </c>
      <c r="N67" s="20">
        <f t="shared" si="72"/>
        <v>0</v>
      </c>
      <c r="O67" s="21">
        <f t="shared" si="68"/>
        <v>0</v>
      </c>
      <c r="P67" s="20">
        <f t="shared" si="73"/>
        <v>1</v>
      </c>
    </row>
    <row r="68" spans="1:25" s="19" customFormat="1" ht="31.5" customHeight="1" x14ac:dyDescent="0.25">
      <c r="A68" s="23" t="s">
        <v>93</v>
      </c>
      <c r="B68" s="9" t="s">
        <v>167</v>
      </c>
      <c r="C68" s="10" t="s">
        <v>7</v>
      </c>
      <c r="D68" s="98">
        <v>8</v>
      </c>
      <c r="E68" s="56">
        <v>269.40000000000003</v>
      </c>
      <c r="F68" s="56">
        <f t="shared" si="63"/>
        <v>340.81794000000002</v>
      </c>
      <c r="G68" s="57">
        <f t="shared" si="69"/>
        <v>2726.5435200000002</v>
      </c>
      <c r="H68" s="87">
        <f t="shared" si="70"/>
        <v>0</v>
      </c>
      <c r="I68" s="92">
        <f t="shared" si="62"/>
        <v>0</v>
      </c>
      <c r="J68" s="34">
        <f t="shared" si="71"/>
        <v>0</v>
      </c>
      <c r="K68" s="105">
        <f t="shared" si="65"/>
        <v>0</v>
      </c>
      <c r="L68" s="35">
        <f t="shared" si="66"/>
        <v>2726.5435200000002</v>
      </c>
      <c r="M68" s="11">
        <f t="shared" si="67"/>
        <v>1</v>
      </c>
      <c r="N68" s="20">
        <f t="shared" si="72"/>
        <v>0</v>
      </c>
      <c r="O68" s="21">
        <f t="shared" si="68"/>
        <v>0</v>
      </c>
      <c r="P68" s="20">
        <f t="shared" si="73"/>
        <v>1</v>
      </c>
    </row>
    <row r="69" spans="1:25" s="19" customFormat="1" x14ac:dyDescent="0.25">
      <c r="A69" s="23" t="s">
        <v>94</v>
      </c>
      <c r="B69" s="9" t="s">
        <v>168</v>
      </c>
      <c r="C69" s="10" t="s">
        <v>6</v>
      </c>
      <c r="D69" s="98">
        <v>4.5</v>
      </c>
      <c r="E69" s="56">
        <v>250.51999999999998</v>
      </c>
      <c r="F69" s="56">
        <f t="shared" si="63"/>
        <v>316.93285199999997</v>
      </c>
      <c r="G69" s="57">
        <f t="shared" si="69"/>
        <v>1426.1978339999998</v>
      </c>
      <c r="H69" s="87">
        <f t="shared" si="70"/>
        <v>0</v>
      </c>
      <c r="I69" s="92">
        <f t="shared" si="62"/>
        <v>0</v>
      </c>
      <c r="J69" s="34">
        <f t="shared" si="71"/>
        <v>0</v>
      </c>
      <c r="K69" s="105">
        <f t="shared" si="65"/>
        <v>0</v>
      </c>
      <c r="L69" s="35">
        <f t="shared" si="66"/>
        <v>1426.1978339999998</v>
      </c>
      <c r="M69" s="11">
        <f t="shared" si="67"/>
        <v>1</v>
      </c>
      <c r="N69" s="20">
        <f t="shared" si="72"/>
        <v>0</v>
      </c>
      <c r="O69" s="21">
        <f t="shared" si="68"/>
        <v>0</v>
      </c>
      <c r="P69" s="20">
        <f t="shared" si="73"/>
        <v>1</v>
      </c>
    </row>
    <row r="70" spans="1:25" s="19" customFormat="1" x14ac:dyDescent="0.25">
      <c r="A70" s="23" t="s">
        <v>95</v>
      </c>
      <c r="B70" s="9" t="s">
        <v>169</v>
      </c>
      <c r="C70" s="10" t="s">
        <v>170</v>
      </c>
      <c r="D70" s="98">
        <v>1</v>
      </c>
      <c r="E70" s="56">
        <v>1673.7600000000002</v>
      </c>
      <c r="F70" s="56">
        <f t="shared" si="63"/>
        <v>2117.4737760000003</v>
      </c>
      <c r="G70" s="57">
        <f t="shared" si="69"/>
        <v>2117.4737760000003</v>
      </c>
      <c r="H70" s="87">
        <f t="shared" si="70"/>
        <v>0</v>
      </c>
      <c r="I70" s="92">
        <f t="shared" si="62"/>
        <v>0</v>
      </c>
      <c r="J70" s="34">
        <f t="shared" si="71"/>
        <v>0</v>
      </c>
      <c r="K70" s="105">
        <f t="shared" si="65"/>
        <v>0</v>
      </c>
      <c r="L70" s="35">
        <f t="shared" si="66"/>
        <v>2117.4737760000003</v>
      </c>
      <c r="M70" s="11">
        <f t="shared" si="67"/>
        <v>1</v>
      </c>
      <c r="N70" s="20">
        <f t="shared" si="72"/>
        <v>0</v>
      </c>
      <c r="O70" s="21">
        <f t="shared" si="68"/>
        <v>0</v>
      </c>
      <c r="P70" s="20">
        <f t="shared" si="73"/>
        <v>1</v>
      </c>
    </row>
    <row r="71" spans="1:25" s="19" customFormat="1" x14ac:dyDescent="0.25">
      <c r="A71" s="23" t="s">
        <v>198</v>
      </c>
      <c r="B71" s="9" t="s">
        <v>171</v>
      </c>
      <c r="C71" s="10" t="s">
        <v>170</v>
      </c>
      <c r="D71" s="98">
        <v>1</v>
      </c>
      <c r="E71" s="56">
        <v>1400</v>
      </c>
      <c r="F71" s="56">
        <f t="shared" si="63"/>
        <v>1771.1399999999999</v>
      </c>
      <c r="G71" s="57">
        <f t="shared" si="69"/>
        <v>1771.1399999999999</v>
      </c>
      <c r="H71" s="87">
        <f t="shared" si="70"/>
        <v>0</v>
      </c>
      <c r="I71" s="92">
        <f t="shared" si="62"/>
        <v>0</v>
      </c>
      <c r="J71" s="34">
        <f t="shared" si="71"/>
        <v>0</v>
      </c>
      <c r="K71" s="105">
        <f t="shared" si="65"/>
        <v>0</v>
      </c>
      <c r="L71" s="35">
        <f t="shared" si="66"/>
        <v>1771.1399999999999</v>
      </c>
      <c r="M71" s="11">
        <f t="shared" si="67"/>
        <v>1</v>
      </c>
      <c r="N71" s="20">
        <f t="shared" si="72"/>
        <v>0</v>
      </c>
      <c r="O71" s="21">
        <f t="shared" si="68"/>
        <v>0</v>
      </c>
      <c r="P71" s="20">
        <f t="shared" si="73"/>
        <v>1</v>
      </c>
    </row>
    <row r="72" spans="1:25" s="19" customFormat="1" x14ac:dyDescent="0.25">
      <c r="A72" s="23" t="s">
        <v>199</v>
      </c>
      <c r="B72" s="9" t="s">
        <v>172</v>
      </c>
      <c r="C72" s="10" t="s">
        <v>170</v>
      </c>
      <c r="D72" s="98">
        <v>1</v>
      </c>
      <c r="E72" s="56">
        <v>574</v>
      </c>
      <c r="F72" s="56">
        <f t="shared" si="63"/>
        <v>726.16739999999993</v>
      </c>
      <c r="G72" s="57">
        <f t="shared" si="69"/>
        <v>726.16739999999993</v>
      </c>
      <c r="H72" s="87">
        <f t="shared" si="70"/>
        <v>0</v>
      </c>
      <c r="I72" s="92">
        <f t="shared" si="62"/>
        <v>0</v>
      </c>
      <c r="J72" s="34">
        <f t="shared" si="71"/>
        <v>0</v>
      </c>
      <c r="K72" s="105">
        <f t="shared" si="65"/>
        <v>0</v>
      </c>
      <c r="L72" s="35">
        <f t="shared" si="66"/>
        <v>726.16739999999993</v>
      </c>
      <c r="M72" s="11">
        <f t="shared" si="67"/>
        <v>1</v>
      </c>
      <c r="N72" s="20">
        <f t="shared" si="72"/>
        <v>0</v>
      </c>
      <c r="O72" s="21">
        <f t="shared" si="68"/>
        <v>0</v>
      </c>
      <c r="P72" s="20">
        <f t="shared" si="73"/>
        <v>1</v>
      </c>
    </row>
    <row r="73" spans="1:25" s="19" customFormat="1" x14ac:dyDescent="0.25">
      <c r="A73" s="23" t="s">
        <v>200</v>
      </c>
      <c r="B73" s="9" t="s">
        <v>173</v>
      </c>
      <c r="C73" s="10" t="s">
        <v>4</v>
      </c>
      <c r="D73" s="98">
        <v>2.9</v>
      </c>
      <c r="E73" s="81">
        <v>45.5</v>
      </c>
      <c r="F73" s="56">
        <f t="shared" si="63"/>
        <v>57.562049999999992</v>
      </c>
      <c r="G73" s="57">
        <f t="shared" si="69"/>
        <v>166.92994499999998</v>
      </c>
      <c r="H73" s="87">
        <f t="shared" si="70"/>
        <v>0</v>
      </c>
      <c r="I73" s="92">
        <f t="shared" si="62"/>
        <v>0</v>
      </c>
      <c r="J73" s="34">
        <f t="shared" si="71"/>
        <v>0</v>
      </c>
      <c r="K73" s="105">
        <f t="shared" si="65"/>
        <v>0</v>
      </c>
      <c r="L73" s="35">
        <f t="shared" si="66"/>
        <v>166.92994499999998</v>
      </c>
      <c r="M73" s="11">
        <f t="shared" si="67"/>
        <v>1</v>
      </c>
      <c r="N73" s="20">
        <f t="shared" si="72"/>
        <v>0</v>
      </c>
      <c r="O73" s="21">
        <f t="shared" si="68"/>
        <v>0</v>
      </c>
      <c r="P73" s="20">
        <f t="shared" si="73"/>
        <v>1</v>
      </c>
    </row>
    <row r="74" spans="1:25" s="19" customFormat="1" x14ac:dyDescent="0.25">
      <c r="A74" s="23" t="s">
        <v>201</v>
      </c>
      <c r="B74" s="9" t="s">
        <v>178</v>
      </c>
      <c r="C74" s="10" t="s">
        <v>6</v>
      </c>
      <c r="D74" s="98">
        <v>211.56</v>
      </c>
      <c r="E74" s="56">
        <v>1.48</v>
      </c>
      <c r="F74" s="56">
        <f t="shared" si="63"/>
        <v>1.8723479999999999</v>
      </c>
      <c r="G74" s="57">
        <f t="shared" si="64"/>
        <v>396.11394287999997</v>
      </c>
      <c r="H74" s="87">
        <f t="shared" si="70"/>
        <v>0</v>
      </c>
      <c r="I74" s="92">
        <f t="shared" si="62"/>
        <v>0</v>
      </c>
      <c r="J74" s="34">
        <f>F74*H74</f>
        <v>0</v>
      </c>
      <c r="K74" s="105">
        <f t="shared" si="49"/>
        <v>0</v>
      </c>
      <c r="L74" s="35">
        <f t="shared" si="40"/>
        <v>396.11394287999997</v>
      </c>
      <c r="M74" s="11">
        <f t="shared" si="41"/>
        <v>1</v>
      </c>
      <c r="N74" s="20">
        <v>0</v>
      </c>
      <c r="O74" s="21">
        <f t="shared" si="43"/>
        <v>0</v>
      </c>
      <c r="P74" s="20">
        <v>0</v>
      </c>
    </row>
    <row r="75" spans="1:25" s="22" customFormat="1" ht="47.25" customHeight="1" x14ac:dyDescent="0.25">
      <c r="A75" s="53" t="s">
        <v>103</v>
      </c>
      <c r="B75" s="54" t="s">
        <v>202</v>
      </c>
      <c r="C75" s="135" t="s">
        <v>203</v>
      </c>
      <c r="D75" s="135"/>
      <c r="E75" s="135"/>
      <c r="F75" s="135"/>
      <c r="G75" s="58">
        <f>G76+G82+G86+G89+G93+G98+G100+G110+G114+G116+G118</f>
        <v>100243.03118541001</v>
      </c>
      <c r="H75" s="87"/>
      <c r="I75" s="93"/>
      <c r="J75" s="58">
        <f>J76+J82+J86+J89+J93+J98+J100+J110+J114+J116+J118</f>
        <v>16706.394439200001</v>
      </c>
      <c r="K75" s="71">
        <f>K76+K82</f>
        <v>16706.394439200001</v>
      </c>
      <c r="L75" s="33">
        <f t="shared" si="40"/>
        <v>83536.636746210017</v>
      </c>
      <c r="M75" s="5">
        <f t="shared" si="41"/>
        <v>1</v>
      </c>
      <c r="N75" s="17">
        <f t="shared" si="42"/>
        <v>0.1666589112643628</v>
      </c>
      <c r="O75" s="18">
        <f t="shared" si="43"/>
        <v>0.1666589112643628</v>
      </c>
      <c r="P75" s="17">
        <f t="shared" si="44"/>
        <v>0.83334108873563717</v>
      </c>
    </row>
    <row r="76" spans="1:25" s="51" customFormat="1" ht="31.5" customHeight="1" x14ac:dyDescent="0.25">
      <c r="A76" s="72" t="s">
        <v>104</v>
      </c>
      <c r="B76" s="47" t="s">
        <v>3</v>
      </c>
      <c r="C76" s="131" t="s">
        <v>29</v>
      </c>
      <c r="D76" s="131"/>
      <c r="E76" s="131"/>
      <c r="F76" s="131"/>
      <c r="G76" s="83">
        <f>SUM(G77:G81)</f>
        <v>21732.615105990004</v>
      </c>
      <c r="H76" s="88"/>
      <c r="I76" s="94"/>
      <c r="J76" s="36">
        <f>SUM(J77:J81)</f>
        <v>16706.394439200001</v>
      </c>
      <c r="K76" s="48">
        <f>SUM(K77:K81)</f>
        <v>16706.394439200001</v>
      </c>
      <c r="L76" s="33">
        <f t="shared" si="40"/>
        <v>5026.2206667900027</v>
      </c>
      <c r="M76" s="49">
        <f>G76/G76</f>
        <v>1</v>
      </c>
      <c r="N76" s="50">
        <f t="shared" si="42"/>
        <v>0.76872453488560322</v>
      </c>
      <c r="O76" s="18">
        <f>N76</f>
        <v>0.76872453488560322</v>
      </c>
      <c r="P76" s="50">
        <f t="shared" si="44"/>
        <v>0.23127546511439678</v>
      </c>
      <c r="R76" s="52"/>
    </row>
    <row r="77" spans="1:25" s="69" customFormat="1" x14ac:dyDescent="0.25">
      <c r="A77" s="73" t="s">
        <v>206</v>
      </c>
      <c r="B77" s="60" t="s">
        <v>174</v>
      </c>
      <c r="C77" s="61" t="s">
        <v>6</v>
      </c>
      <c r="D77" s="100">
        <v>12</v>
      </c>
      <c r="E77" s="62">
        <v>507.40000000000003</v>
      </c>
      <c r="F77" s="62">
        <f>E77*1.2651</f>
        <v>641.91174000000001</v>
      </c>
      <c r="G77" s="63">
        <f t="shared" ref="G77:G79" si="74">D77*F77</f>
        <v>7702.9408800000001</v>
      </c>
      <c r="H77" s="162">
        <f>D77*1</f>
        <v>12</v>
      </c>
      <c r="I77" s="95">
        <f t="shared" ref="I77:I79" si="75">H77</f>
        <v>12</v>
      </c>
      <c r="J77" s="64">
        <f t="shared" ref="J77:J99" si="76">F77*H77</f>
        <v>7702.9408800000001</v>
      </c>
      <c r="K77" s="106">
        <f t="shared" ref="K77:K79" si="77">J77</f>
        <v>7702.9408800000001</v>
      </c>
      <c r="L77" s="65">
        <f t="shared" ref="L77:L79" si="78">G77-K77</f>
        <v>0</v>
      </c>
      <c r="M77" s="66">
        <f t="shared" ref="M77:M79" si="79">G77/G77</f>
        <v>1</v>
      </c>
      <c r="N77" s="67">
        <f t="shared" ref="N77:N79" si="80">J77/G77</f>
        <v>1</v>
      </c>
      <c r="O77" s="68">
        <f t="shared" ref="O77:O79" si="81">N77</f>
        <v>1</v>
      </c>
      <c r="P77" s="67">
        <f t="shared" ref="P77:P79" si="82">M77-O77</f>
        <v>0</v>
      </c>
      <c r="R77" s="70"/>
      <c r="V77" s="69">
        <v>5.5</v>
      </c>
      <c r="W77" s="69">
        <v>8</v>
      </c>
      <c r="X77" s="69">
        <f>W77*V77</f>
        <v>44</v>
      </c>
      <c r="Y77" s="69">
        <f>X77*2</f>
        <v>88</v>
      </c>
    </row>
    <row r="78" spans="1:25" s="69" customFormat="1" x14ac:dyDescent="0.25">
      <c r="A78" s="73" t="s">
        <v>207</v>
      </c>
      <c r="B78" s="60" t="s">
        <v>175</v>
      </c>
      <c r="C78" s="61" t="s">
        <v>6</v>
      </c>
      <c r="D78" s="100">
        <v>3</v>
      </c>
      <c r="E78" s="62">
        <v>195.32</v>
      </c>
      <c r="F78" s="62">
        <f>E78*1.2651</f>
        <v>247.09933199999998</v>
      </c>
      <c r="G78" s="63">
        <f t="shared" si="74"/>
        <v>741.2979959999999</v>
      </c>
      <c r="H78" s="162">
        <v>3</v>
      </c>
      <c r="I78" s="95">
        <f t="shared" si="75"/>
        <v>3</v>
      </c>
      <c r="J78" s="64">
        <f t="shared" si="76"/>
        <v>741.2979959999999</v>
      </c>
      <c r="K78" s="106">
        <f t="shared" si="77"/>
        <v>741.2979959999999</v>
      </c>
      <c r="L78" s="65">
        <f t="shared" si="78"/>
        <v>0</v>
      </c>
      <c r="M78" s="66">
        <f t="shared" si="79"/>
        <v>1</v>
      </c>
      <c r="N78" s="67">
        <f t="shared" si="80"/>
        <v>1</v>
      </c>
      <c r="O78" s="68">
        <f t="shared" si="81"/>
        <v>1</v>
      </c>
      <c r="P78" s="67">
        <f t="shared" si="82"/>
        <v>0</v>
      </c>
    </row>
    <row r="79" spans="1:25" s="69" customFormat="1" x14ac:dyDescent="0.25">
      <c r="A79" s="73" t="s">
        <v>208</v>
      </c>
      <c r="B79" s="60" t="s">
        <v>176</v>
      </c>
      <c r="C79" s="61" t="s">
        <v>6</v>
      </c>
      <c r="D79" s="100">
        <v>184.8</v>
      </c>
      <c r="E79" s="62">
        <v>35.340000000000003</v>
      </c>
      <c r="F79" s="62">
        <f>E79*1.2651</f>
        <v>44.708634000000004</v>
      </c>
      <c r="G79" s="63">
        <f t="shared" si="74"/>
        <v>8262.1555632000018</v>
      </c>
      <c r="H79" s="162">
        <f>D79*1</f>
        <v>184.8</v>
      </c>
      <c r="I79" s="95">
        <f t="shared" si="75"/>
        <v>184.8</v>
      </c>
      <c r="J79" s="64">
        <f t="shared" si="76"/>
        <v>8262.1555632000018</v>
      </c>
      <c r="K79" s="106">
        <f t="shared" si="77"/>
        <v>8262.1555632000018</v>
      </c>
      <c r="L79" s="65">
        <f t="shared" si="78"/>
        <v>0</v>
      </c>
      <c r="M79" s="66">
        <f t="shared" si="79"/>
        <v>1</v>
      </c>
      <c r="N79" s="67">
        <f t="shared" si="80"/>
        <v>1</v>
      </c>
      <c r="O79" s="68">
        <f t="shared" si="81"/>
        <v>1</v>
      </c>
      <c r="P79" s="67">
        <f t="shared" si="82"/>
        <v>0</v>
      </c>
    </row>
    <row r="80" spans="1:25" s="69" customFormat="1" x14ac:dyDescent="0.25">
      <c r="A80" s="73" t="s">
        <v>209</v>
      </c>
      <c r="B80" s="60" t="s">
        <v>204</v>
      </c>
      <c r="C80" s="61" t="s">
        <v>6</v>
      </c>
      <c r="D80" s="100">
        <v>47.12</v>
      </c>
      <c r="E80" s="62">
        <v>80.5</v>
      </c>
      <c r="F80" s="62">
        <f>E80*1.2651</f>
        <v>101.84054999999999</v>
      </c>
      <c r="G80" s="63">
        <f t="shared" ref="G80:G81" si="83">D80*F80</f>
        <v>4798.7267159999992</v>
      </c>
      <c r="H80" s="89">
        <v>0</v>
      </c>
      <c r="I80" s="95">
        <f t="shared" si="62"/>
        <v>0</v>
      </c>
      <c r="J80" s="64">
        <f t="shared" si="76"/>
        <v>0</v>
      </c>
      <c r="K80" s="106">
        <f t="shared" si="49"/>
        <v>0</v>
      </c>
      <c r="L80" s="65">
        <f t="shared" si="40"/>
        <v>4798.7267159999992</v>
      </c>
      <c r="M80" s="66">
        <f t="shared" si="41"/>
        <v>1</v>
      </c>
      <c r="N80" s="67">
        <f t="shared" si="42"/>
        <v>0</v>
      </c>
      <c r="O80" s="68">
        <f t="shared" si="43"/>
        <v>0</v>
      </c>
      <c r="P80" s="67">
        <f t="shared" si="44"/>
        <v>1</v>
      </c>
      <c r="R80" s="70"/>
      <c r="V80" s="69">
        <v>5.5</v>
      </c>
      <c r="W80" s="69">
        <v>8</v>
      </c>
      <c r="X80" s="69">
        <f>W80*V80</f>
        <v>44</v>
      </c>
      <c r="Y80" s="69">
        <f>X80*2</f>
        <v>88</v>
      </c>
    </row>
    <row r="81" spans="1:25" s="69" customFormat="1" x14ac:dyDescent="0.25">
      <c r="A81" s="73" t="s">
        <v>210</v>
      </c>
      <c r="B81" s="60" t="s">
        <v>205</v>
      </c>
      <c r="C81" s="61" t="s">
        <v>5</v>
      </c>
      <c r="D81" s="100">
        <v>69.97</v>
      </c>
      <c r="E81" s="62">
        <v>2.57</v>
      </c>
      <c r="F81" s="62">
        <f>E81*1.2651</f>
        <v>3.2513069999999997</v>
      </c>
      <c r="G81" s="63">
        <f t="shared" si="83"/>
        <v>227.49395078999999</v>
      </c>
      <c r="H81" s="89">
        <f t="shared" ref="H81" si="84">D81*0</f>
        <v>0</v>
      </c>
      <c r="I81" s="95">
        <f t="shared" si="62"/>
        <v>0</v>
      </c>
      <c r="J81" s="64">
        <f t="shared" si="76"/>
        <v>0</v>
      </c>
      <c r="K81" s="106">
        <f t="shared" si="49"/>
        <v>0</v>
      </c>
      <c r="L81" s="65">
        <f t="shared" si="40"/>
        <v>227.49395078999999</v>
      </c>
      <c r="M81" s="66">
        <f t="shared" si="41"/>
        <v>1</v>
      </c>
      <c r="N81" s="67">
        <f t="shared" si="42"/>
        <v>0</v>
      </c>
      <c r="O81" s="68">
        <f t="shared" si="43"/>
        <v>0</v>
      </c>
      <c r="P81" s="67">
        <f t="shared" si="44"/>
        <v>1</v>
      </c>
    </row>
    <row r="82" spans="1:25" s="19" customFormat="1" ht="31.5" customHeight="1" x14ac:dyDescent="0.25">
      <c r="A82" s="72" t="s">
        <v>105</v>
      </c>
      <c r="B82" s="47" t="s">
        <v>38</v>
      </c>
      <c r="C82" s="131" t="s">
        <v>161</v>
      </c>
      <c r="D82" s="131"/>
      <c r="E82" s="131"/>
      <c r="F82" s="131"/>
      <c r="G82" s="83">
        <f>SUM(G84:G85)</f>
        <v>457.76011520999998</v>
      </c>
      <c r="H82" s="89"/>
      <c r="I82" s="92"/>
      <c r="J82" s="36">
        <f>SUM(J84:J85)</f>
        <v>0</v>
      </c>
      <c r="K82" s="107">
        <f t="shared" ref="K82:K87" si="85">J82</f>
        <v>0</v>
      </c>
      <c r="L82" s="33">
        <f t="shared" ref="L82:L87" si="86">G82-K82</f>
        <v>457.76011520999998</v>
      </c>
      <c r="M82" s="11">
        <f t="shared" ref="M82:M87" si="87">G82/G82</f>
        <v>1</v>
      </c>
      <c r="N82" s="17">
        <f t="shared" ref="N82:N87" si="88">J82/G82</f>
        <v>0</v>
      </c>
      <c r="O82" s="18">
        <f t="shared" ref="O82:O87" si="89">N82</f>
        <v>0</v>
      </c>
      <c r="P82" s="20">
        <f t="shared" ref="P82:P87" si="90">M82-O82</f>
        <v>1</v>
      </c>
      <c r="R82" s="24"/>
      <c r="V82" s="19">
        <v>5.5</v>
      </c>
      <c r="W82" s="19">
        <v>8</v>
      </c>
      <c r="X82" s="19">
        <f>W82*V82</f>
        <v>44</v>
      </c>
      <c r="Y82" s="19">
        <f>X82*2</f>
        <v>88</v>
      </c>
    </row>
    <row r="83" spans="1:25" s="19" customFormat="1" ht="31.5" customHeight="1" x14ac:dyDescent="0.25">
      <c r="A83" s="72"/>
      <c r="B83" s="132" t="s">
        <v>40</v>
      </c>
      <c r="C83" s="133"/>
      <c r="D83" s="133"/>
      <c r="E83" s="133"/>
      <c r="F83" s="133"/>
      <c r="G83" s="134"/>
      <c r="H83" s="89"/>
      <c r="I83" s="92"/>
      <c r="J83" s="34"/>
      <c r="K83" s="105"/>
      <c r="L83" s="35"/>
      <c r="M83" s="11" t="e">
        <f t="shared" ref="M83:M84" si="91">G83/G83</f>
        <v>#DIV/0!</v>
      </c>
      <c r="N83" s="20"/>
      <c r="O83" s="21"/>
      <c r="P83" s="20"/>
      <c r="R83" s="24"/>
      <c r="V83" s="19">
        <v>5.5</v>
      </c>
      <c r="W83" s="19">
        <v>8</v>
      </c>
      <c r="X83" s="19">
        <f>W83*V83</f>
        <v>44</v>
      </c>
      <c r="Y83" s="19">
        <f>X83*2</f>
        <v>88</v>
      </c>
    </row>
    <row r="84" spans="1:25" s="19" customFormat="1" x14ac:dyDescent="0.25">
      <c r="A84" s="23" t="s">
        <v>211</v>
      </c>
      <c r="B84" s="9" t="s">
        <v>41</v>
      </c>
      <c r="C84" s="10" t="s">
        <v>6</v>
      </c>
      <c r="D84" s="98">
        <v>5.67</v>
      </c>
      <c r="E84" s="56">
        <v>18.71</v>
      </c>
      <c r="F84" s="56">
        <f>E84*1.2651</f>
        <v>23.670020999999998</v>
      </c>
      <c r="G84" s="57">
        <f t="shared" ref="G84" si="92">D84*F84</f>
        <v>134.20901906999998</v>
      </c>
      <c r="H84" s="89">
        <f>D84*0</f>
        <v>0</v>
      </c>
      <c r="I84" s="92">
        <f t="shared" ref="I84" si="93">H84</f>
        <v>0</v>
      </c>
      <c r="J84" s="34">
        <f t="shared" si="76"/>
        <v>0</v>
      </c>
      <c r="K84" s="105">
        <f t="shared" ref="K84" si="94">J84</f>
        <v>0</v>
      </c>
      <c r="L84" s="35">
        <f t="shared" ref="L84" si="95">G84-K84</f>
        <v>134.20901906999998</v>
      </c>
      <c r="M84" s="11">
        <f t="shared" si="91"/>
        <v>1</v>
      </c>
      <c r="N84" s="20">
        <f t="shared" ref="N84" si="96">J84/G84</f>
        <v>0</v>
      </c>
      <c r="O84" s="21">
        <f t="shared" ref="O84" si="97">N84</f>
        <v>0</v>
      </c>
      <c r="P84" s="20">
        <f t="shared" ref="P84" si="98">M84-O84</f>
        <v>1</v>
      </c>
    </row>
    <row r="85" spans="1:25" s="19" customFormat="1" x14ac:dyDescent="0.25">
      <c r="A85" s="23" t="s">
        <v>212</v>
      </c>
      <c r="B85" s="9" t="s">
        <v>42</v>
      </c>
      <c r="C85" s="10" t="s">
        <v>5</v>
      </c>
      <c r="D85" s="98">
        <v>0.34</v>
      </c>
      <c r="E85" s="56">
        <v>752.21</v>
      </c>
      <c r="F85" s="56">
        <f>E85*1.2651</f>
        <v>951.62087099999997</v>
      </c>
      <c r="G85" s="57">
        <f t="shared" ref="G85" si="99">D85*F85</f>
        <v>323.55109614000003</v>
      </c>
      <c r="H85" s="89">
        <f>D85*0</f>
        <v>0</v>
      </c>
      <c r="I85" s="92">
        <f t="shared" ref="I85:I87" si="100">H85</f>
        <v>0</v>
      </c>
      <c r="J85" s="34">
        <f t="shared" si="76"/>
        <v>0</v>
      </c>
      <c r="K85" s="105">
        <f t="shared" si="85"/>
        <v>0</v>
      </c>
      <c r="L85" s="35">
        <f t="shared" si="86"/>
        <v>323.55109614000003</v>
      </c>
      <c r="M85" s="11">
        <f t="shared" si="87"/>
        <v>1</v>
      </c>
      <c r="N85" s="20">
        <f t="shared" si="88"/>
        <v>0</v>
      </c>
      <c r="O85" s="21">
        <f t="shared" si="89"/>
        <v>0</v>
      </c>
      <c r="P85" s="20">
        <f t="shared" si="90"/>
        <v>1</v>
      </c>
    </row>
    <row r="86" spans="1:25" s="22" customFormat="1" ht="31.5" customHeight="1" x14ac:dyDescent="0.25">
      <c r="A86" s="72" t="s">
        <v>106</v>
      </c>
      <c r="B86" s="47" t="s">
        <v>44</v>
      </c>
      <c r="C86" s="131" t="s">
        <v>45</v>
      </c>
      <c r="D86" s="131"/>
      <c r="E86" s="131"/>
      <c r="F86" s="131"/>
      <c r="G86" s="83">
        <f>SUM(G87:G88)</f>
        <v>6235.0983576899998</v>
      </c>
      <c r="H86" s="123"/>
      <c r="I86" s="93">
        <f t="shared" si="100"/>
        <v>0</v>
      </c>
      <c r="J86" s="84">
        <f>SUM(J87:J88)</f>
        <v>0</v>
      </c>
      <c r="K86" s="107">
        <f t="shared" si="85"/>
        <v>0</v>
      </c>
      <c r="L86" s="33">
        <f t="shared" si="86"/>
        <v>6235.0983576899998</v>
      </c>
      <c r="M86" s="5">
        <f t="shared" si="87"/>
        <v>1</v>
      </c>
      <c r="N86" s="17">
        <f t="shared" si="88"/>
        <v>0</v>
      </c>
      <c r="O86" s="18">
        <f t="shared" si="89"/>
        <v>0</v>
      </c>
      <c r="P86" s="17">
        <f t="shared" si="90"/>
        <v>1</v>
      </c>
      <c r="R86" s="124"/>
      <c r="V86" s="22">
        <v>5.5</v>
      </c>
      <c r="W86" s="22">
        <v>8</v>
      </c>
      <c r="X86" s="22">
        <f>W86*V86</f>
        <v>44</v>
      </c>
      <c r="Y86" s="22">
        <f>X86*2</f>
        <v>88</v>
      </c>
    </row>
    <row r="87" spans="1:25" s="19" customFormat="1" ht="31.5" x14ac:dyDescent="0.25">
      <c r="A87" s="23" t="s">
        <v>213</v>
      </c>
      <c r="B87" s="9" t="s">
        <v>46</v>
      </c>
      <c r="C87" s="10" t="s">
        <v>6</v>
      </c>
      <c r="D87" s="98">
        <v>17.690000000000001</v>
      </c>
      <c r="E87" s="56">
        <v>25.91</v>
      </c>
      <c r="F87" s="56">
        <f>E87*1.2651</f>
        <v>32.778740999999997</v>
      </c>
      <c r="G87" s="57">
        <f t="shared" ref="G87:G88" si="101">D87*F87</f>
        <v>579.85592828999995</v>
      </c>
      <c r="H87" s="89">
        <f t="shared" ref="H87:H88" si="102">D87*0</f>
        <v>0</v>
      </c>
      <c r="I87" s="92">
        <f t="shared" si="100"/>
        <v>0</v>
      </c>
      <c r="J87" s="34">
        <f t="shared" si="76"/>
        <v>0</v>
      </c>
      <c r="K87" s="105">
        <f t="shared" si="85"/>
        <v>0</v>
      </c>
      <c r="L87" s="35">
        <f t="shared" si="86"/>
        <v>579.85592828999995</v>
      </c>
      <c r="M87" s="11">
        <f t="shared" si="87"/>
        <v>1</v>
      </c>
      <c r="N87" s="20">
        <f t="shared" si="88"/>
        <v>0</v>
      </c>
      <c r="O87" s="21">
        <f t="shared" si="89"/>
        <v>0</v>
      </c>
      <c r="P87" s="20">
        <f t="shared" si="90"/>
        <v>1</v>
      </c>
    </row>
    <row r="88" spans="1:25" s="19" customFormat="1" ht="31.5" x14ac:dyDescent="0.25">
      <c r="A88" s="23" t="s">
        <v>214</v>
      </c>
      <c r="B88" s="9" t="s">
        <v>215</v>
      </c>
      <c r="C88" s="10" t="s">
        <v>6</v>
      </c>
      <c r="D88" s="98">
        <v>88.1</v>
      </c>
      <c r="E88" s="56">
        <v>50.74</v>
      </c>
      <c r="F88" s="56">
        <f>E88*1.2651</f>
        <v>64.191174000000004</v>
      </c>
      <c r="G88" s="57">
        <f t="shared" si="101"/>
        <v>5655.2424294000002</v>
      </c>
      <c r="H88" s="89">
        <f t="shared" si="102"/>
        <v>0</v>
      </c>
      <c r="I88" s="92">
        <f t="shared" ref="I88:I91" si="103">H88</f>
        <v>0</v>
      </c>
      <c r="J88" s="34">
        <f t="shared" si="76"/>
        <v>0</v>
      </c>
      <c r="K88" s="105">
        <f t="shared" ref="K88:K91" si="104">J88</f>
        <v>0</v>
      </c>
      <c r="L88" s="35">
        <f t="shared" ref="L88:L91" si="105">G88-K88</f>
        <v>5655.2424294000002</v>
      </c>
      <c r="M88" s="11">
        <f t="shared" ref="M88:M91" si="106">G88/G88</f>
        <v>1</v>
      </c>
      <c r="N88" s="20">
        <f t="shared" ref="N88:N91" si="107">J88/G88</f>
        <v>0</v>
      </c>
      <c r="O88" s="21">
        <f t="shared" ref="O88:O91" si="108">N88</f>
        <v>0</v>
      </c>
      <c r="P88" s="20">
        <f t="shared" ref="P88:P91" si="109">M88-O88</f>
        <v>1</v>
      </c>
    </row>
    <row r="89" spans="1:25" s="22" customFormat="1" ht="31.5" customHeight="1" x14ac:dyDescent="0.25">
      <c r="A89" s="72" t="s">
        <v>107</v>
      </c>
      <c r="B89" s="47" t="s">
        <v>73</v>
      </c>
      <c r="C89" s="131" t="s">
        <v>74</v>
      </c>
      <c r="D89" s="131"/>
      <c r="E89" s="131"/>
      <c r="F89" s="131"/>
      <c r="G89" s="83">
        <f>SUM(G90:G92)</f>
        <v>3922.7998142399993</v>
      </c>
      <c r="H89" s="123"/>
      <c r="I89" s="93">
        <f t="shared" si="103"/>
        <v>0</v>
      </c>
      <c r="J89" s="84">
        <f>SUM(J90:J92)</f>
        <v>0</v>
      </c>
      <c r="K89" s="107">
        <f t="shared" si="104"/>
        <v>0</v>
      </c>
      <c r="L89" s="33">
        <f t="shared" si="105"/>
        <v>3922.7998142399993</v>
      </c>
      <c r="M89" s="5">
        <f t="shared" si="106"/>
        <v>1</v>
      </c>
      <c r="N89" s="17">
        <f t="shared" si="107"/>
        <v>0</v>
      </c>
      <c r="O89" s="18">
        <f t="shared" si="108"/>
        <v>0</v>
      </c>
      <c r="P89" s="17">
        <f t="shared" si="109"/>
        <v>1</v>
      </c>
      <c r="R89" s="124"/>
      <c r="V89" s="22">
        <v>5.5</v>
      </c>
      <c r="W89" s="22">
        <v>8</v>
      </c>
      <c r="X89" s="22">
        <f>W89*V89</f>
        <v>44</v>
      </c>
      <c r="Y89" s="22">
        <f>X89*2</f>
        <v>88</v>
      </c>
    </row>
    <row r="90" spans="1:25" s="19" customFormat="1" ht="31.5" x14ac:dyDescent="0.25">
      <c r="A90" s="23" t="s">
        <v>216</v>
      </c>
      <c r="B90" s="9" t="s">
        <v>71</v>
      </c>
      <c r="C90" s="10" t="s">
        <v>6</v>
      </c>
      <c r="D90" s="98">
        <v>150.87</v>
      </c>
      <c r="E90" s="56">
        <v>4.25</v>
      </c>
      <c r="F90" s="56">
        <f>E90*1.2651</f>
        <v>5.3766749999999996</v>
      </c>
      <c r="G90" s="57">
        <f t="shared" ref="G90:G92" si="110">D90*F90</f>
        <v>811.17895724999994</v>
      </c>
      <c r="H90" s="89">
        <f t="shared" ref="H90:H92" si="111">D90*0</f>
        <v>0</v>
      </c>
      <c r="I90" s="92">
        <f t="shared" si="103"/>
        <v>0</v>
      </c>
      <c r="J90" s="34">
        <f t="shared" si="76"/>
        <v>0</v>
      </c>
      <c r="K90" s="105">
        <f t="shared" si="104"/>
        <v>0</v>
      </c>
      <c r="L90" s="35">
        <f t="shared" si="105"/>
        <v>811.17895724999994</v>
      </c>
      <c r="M90" s="11">
        <f t="shared" si="106"/>
        <v>1</v>
      </c>
      <c r="N90" s="20">
        <f t="shared" si="107"/>
        <v>0</v>
      </c>
      <c r="O90" s="21">
        <f t="shared" si="108"/>
        <v>0</v>
      </c>
      <c r="P90" s="20">
        <f t="shared" si="109"/>
        <v>1</v>
      </c>
    </row>
    <row r="91" spans="1:25" s="19" customFormat="1" ht="31.5" x14ac:dyDescent="0.25">
      <c r="A91" s="23" t="s">
        <v>217</v>
      </c>
      <c r="B91" s="9" t="s">
        <v>72</v>
      </c>
      <c r="C91" s="10" t="s">
        <v>6</v>
      </c>
      <c r="D91" s="98">
        <v>150.87</v>
      </c>
      <c r="E91" s="56">
        <v>15.270000000000001</v>
      </c>
      <c r="F91" s="56">
        <f>E91*1.2651</f>
        <v>19.318076999999999</v>
      </c>
      <c r="G91" s="57">
        <f t="shared" ref="G91" si="112">D91*F91</f>
        <v>2914.5182769899998</v>
      </c>
      <c r="H91" s="89">
        <f t="shared" ref="H91" si="113">D91*0</f>
        <v>0</v>
      </c>
      <c r="I91" s="92">
        <f t="shared" si="103"/>
        <v>0</v>
      </c>
      <c r="J91" s="34">
        <f t="shared" si="76"/>
        <v>0</v>
      </c>
      <c r="K91" s="105">
        <f t="shared" si="104"/>
        <v>0</v>
      </c>
      <c r="L91" s="35">
        <f t="shared" si="105"/>
        <v>2914.5182769899998</v>
      </c>
      <c r="M91" s="11">
        <f t="shared" si="106"/>
        <v>1</v>
      </c>
      <c r="N91" s="20">
        <f t="shared" si="107"/>
        <v>0</v>
      </c>
      <c r="O91" s="21">
        <f t="shared" si="108"/>
        <v>0</v>
      </c>
      <c r="P91" s="20">
        <f t="shared" si="109"/>
        <v>1</v>
      </c>
    </row>
    <row r="92" spans="1:25" s="19" customFormat="1" ht="31.5" x14ac:dyDescent="0.25">
      <c r="A92" s="23" t="s">
        <v>218</v>
      </c>
      <c r="B92" s="9" t="s">
        <v>219</v>
      </c>
      <c r="C92" s="10" t="s">
        <v>6</v>
      </c>
      <c r="D92" s="98">
        <v>4</v>
      </c>
      <c r="E92" s="56">
        <v>38.950000000000003</v>
      </c>
      <c r="F92" s="56">
        <f>E92*1.2651</f>
        <v>49.275644999999997</v>
      </c>
      <c r="G92" s="57">
        <f t="shared" si="110"/>
        <v>197.10257999999999</v>
      </c>
      <c r="H92" s="89">
        <f t="shared" si="111"/>
        <v>0</v>
      </c>
      <c r="I92" s="92">
        <f t="shared" ref="I92:I96" si="114">H92</f>
        <v>0</v>
      </c>
      <c r="J92" s="34">
        <f t="shared" si="76"/>
        <v>0</v>
      </c>
      <c r="K92" s="105">
        <f t="shared" ref="K92:K96" si="115">J92</f>
        <v>0</v>
      </c>
      <c r="L92" s="35">
        <f t="shared" ref="L92:L96" si="116">G92-K92</f>
        <v>197.10257999999999</v>
      </c>
      <c r="M92" s="11">
        <f t="shared" ref="M92:M96" si="117">G92/G92</f>
        <v>1</v>
      </c>
      <c r="N92" s="20">
        <f t="shared" ref="N92:N96" si="118">J92/G92</f>
        <v>0</v>
      </c>
      <c r="O92" s="21">
        <f t="shared" ref="O92:O96" si="119">N92</f>
        <v>0</v>
      </c>
      <c r="P92" s="20">
        <f t="shared" ref="P92:P96" si="120">M92-O92</f>
        <v>1</v>
      </c>
    </row>
    <row r="93" spans="1:25" s="22" customFormat="1" ht="31.5" customHeight="1" x14ac:dyDescent="0.25">
      <c r="A93" s="72" t="s">
        <v>108</v>
      </c>
      <c r="B93" s="47" t="s">
        <v>75</v>
      </c>
      <c r="C93" s="131" t="s">
        <v>76</v>
      </c>
      <c r="D93" s="131"/>
      <c r="E93" s="131"/>
      <c r="F93" s="131"/>
      <c r="G93" s="83">
        <f>SUM(G94:G97)</f>
        <v>54845.792755080009</v>
      </c>
      <c r="H93" s="123"/>
      <c r="I93" s="93">
        <f t="shared" si="114"/>
        <v>0</v>
      </c>
      <c r="J93" s="84">
        <f>SUM(J94:J97)</f>
        <v>0</v>
      </c>
      <c r="K93" s="107">
        <f t="shared" si="115"/>
        <v>0</v>
      </c>
      <c r="L93" s="33">
        <f t="shared" si="116"/>
        <v>54845.792755080009</v>
      </c>
      <c r="M93" s="5">
        <f t="shared" si="117"/>
        <v>1</v>
      </c>
      <c r="N93" s="17">
        <f t="shared" si="118"/>
        <v>0</v>
      </c>
      <c r="O93" s="18">
        <f t="shared" si="119"/>
        <v>0</v>
      </c>
      <c r="P93" s="17">
        <f t="shared" si="120"/>
        <v>1</v>
      </c>
      <c r="R93" s="124"/>
      <c r="V93" s="22">
        <v>5.5</v>
      </c>
      <c r="W93" s="22">
        <v>8</v>
      </c>
      <c r="X93" s="22">
        <f>W93*V93</f>
        <v>44</v>
      </c>
      <c r="Y93" s="22">
        <f>X93*2</f>
        <v>88</v>
      </c>
    </row>
    <row r="94" spans="1:25" s="19" customFormat="1" x14ac:dyDescent="0.25">
      <c r="A94" s="23" t="s">
        <v>220</v>
      </c>
      <c r="B94" s="9" t="s">
        <v>83</v>
      </c>
      <c r="C94" s="10" t="s">
        <v>6</v>
      </c>
      <c r="D94" s="98">
        <v>633.20000000000005</v>
      </c>
      <c r="E94" s="56">
        <v>8.18</v>
      </c>
      <c r="F94" s="56">
        <f>E94*1.2651</f>
        <v>10.348517999999999</v>
      </c>
      <c r="G94" s="57">
        <f t="shared" ref="G94:G97" si="121">D94*F94</f>
        <v>6552.6815975999998</v>
      </c>
      <c r="H94" s="89">
        <f t="shared" ref="H94:H97" si="122">D94*0</f>
        <v>0</v>
      </c>
      <c r="I94" s="92">
        <f t="shared" si="114"/>
        <v>0</v>
      </c>
      <c r="J94" s="34">
        <f t="shared" si="76"/>
        <v>0</v>
      </c>
      <c r="K94" s="105">
        <f t="shared" si="115"/>
        <v>0</v>
      </c>
      <c r="L94" s="35">
        <f t="shared" si="116"/>
        <v>6552.6815975999998</v>
      </c>
      <c r="M94" s="11">
        <f t="shared" si="117"/>
        <v>1</v>
      </c>
      <c r="N94" s="20">
        <f t="shared" si="118"/>
        <v>0</v>
      </c>
      <c r="O94" s="21">
        <f t="shared" si="119"/>
        <v>0</v>
      </c>
      <c r="P94" s="20">
        <f t="shared" si="120"/>
        <v>1</v>
      </c>
    </row>
    <row r="95" spans="1:25" s="19" customFormat="1" ht="15.75" customHeight="1" x14ac:dyDescent="0.25">
      <c r="A95" s="23" t="s">
        <v>221</v>
      </c>
      <c r="B95" s="9" t="s">
        <v>84</v>
      </c>
      <c r="C95" s="10" t="s">
        <v>6</v>
      </c>
      <c r="D95" s="98">
        <v>633.20000000000005</v>
      </c>
      <c r="E95" s="56">
        <v>44.540000000000006</v>
      </c>
      <c r="F95" s="56">
        <f>E95*1.2651</f>
        <v>56.347554000000002</v>
      </c>
      <c r="G95" s="57">
        <f t="shared" si="121"/>
        <v>35679.271192800006</v>
      </c>
      <c r="H95" s="89">
        <f t="shared" si="122"/>
        <v>0</v>
      </c>
      <c r="I95" s="92">
        <f t="shared" si="114"/>
        <v>0</v>
      </c>
      <c r="J95" s="34">
        <f t="shared" si="76"/>
        <v>0</v>
      </c>
      <c r="K95" s="105">
        <f t="shared" si="115"/>
        <v>0</v>
      </c>
      <c r="L95" s="35">
        <f t="shared" si="116"/>
        <v>35679.271192800006</v>
      </c>
      <c r="M95" s="11">
        <f t="shared" si="117"/>
        <v>1</v>
      </c>
      <c r="N95" s="20">
        <f t="shared" si="118"/>
        <v>0</v>
      </c>
      <c r="O95" s="21">
        <f t="shared" si="119"/>
        <v>0</v>
      </c>
      <c r="P95" s="20">
        <f t="shared" si="120"/>
        <v>1</v>
      </c>
    </row>
    <row r="96" spans="1:25" s="19" customFormat="1" ht="15.75" customHeight="1" x14ac:dyDescent="0.25">
      <c r="A96" s="23" t="s">
        <v>222</v>
      </c>
      <c r="B96" s="9" t="s">
        <v>85</v>
      </c>
      <c r="C96" s="10" t="s">
        <v>6</v>
      </c>
      <c r="D96" s="98">
        <v>81.760000000000005</v>
      </c>
      <c r="E96" s="56">
        <v>19.18</v>
      </c>
      <c r="F96" s="56">
        <f>E96*1.2651</f>
        <v>24.264617999999999</v>
      </c>
      <c r="G96" s="57">
        <f t="shared" ref="G96" si="123">D96*F96</f>
        <v>1983.87516768</v>
      </c>
      <c r="H96" s="89">
        <f t="shared" ref="H96" si="124">D96*0</f>
        <v>0</v>
      </c>
      <c r="I96" s="92">
        <f t="shared" si="114"/>
        <v>0</v>
      </c>
      <c r="J96" s="34">
        <f t="shared" si="76"/>
        <v>0</v>
      </c>
      <c r="K96" s="105">
        <f t="shared" si="115"/>
        <v>0</v>
      </c>
      <c r="L96" s="35">
        <f t="shared" si="116"/>
        <v>1983.87516768</v>
      </c>
      <c r="M96" s="11">
        <f t="shared" si="117"/>
        <v>1</v>
      </c>
      <c r="N96" s="20">
        <f t="shared" si="118"/>
        <v>0</v>
      </c>
      <c r="O96" s="21">
        <f t="shared" si="119"/>
        <v>0</v>
      </c>
      <c r="P96" s="20">
        <f t="shared" si="120"/>
        <v>1</v>
      </c>
    </row>
    <row r="97" spans="1:25" s="19" customFormat="1" ht="31.5" customHeight="1" x14ac:dyDescent="0.25">
      <c r="A97" s="23" t="s">
        <v>223</v>
      </c>
      <c r="B97" s="9" t="s">
        <v>259</v>
      </c>
      <c r="C97" s="10" t="s">
        <v>4</v>
      </c>
      <c r="D97" s="98">
        <v>627.04999999999995</v>
      </c>
      <c r="E97" s="56">
        <v>13.4</v>
      </c>
      <c r="F97" s="56">
        <f>E97*1.2651</f>
        <v>16.95234</v>
      </c>
      <c r="G97" s="57">
        <f t="shared" si="121"/>
        <v>10629.964796999999</v>
      </c>
      <c r="H97" s="89">
        <f t="shared" si="122"/>
        <v>0</v>
      </c>
      <c r="I97" s="92">
        <f t="shared" ref="I97:I104" si="125">H97</f>
        <v>0</v>
      </c>
      <c r="J97" s="34">
        <f t="shared" si="76"/>
        <v>0</v>
      </c>
      <c r="K97" s="105">
        <f t="shared" ref="K97:K104" si="126">J97</f>
        <v>0</v>
      </c>
      <c r="L97" s="35">
        <f t="shared" ref="L97:L104" si="127">G97-K97</f>
        <v>10629.964796999999</v>
      </c>
      <c r="M97" s="11">
        <f t="shared" ref="M97:M104" si="128">G97/G97</f>
        <v>1</v>
      </c>
      <c r="N97" s="20">
        <f t="shared" ref="N97:N104" si="129">J97/G97</f>
        <v>0</v>
      </c>
      <c r="O97" s="21">
        <f t="shared" ref="O97:O104" si="130">N97</f>
        <v>0</v>
      </c>
      <c r="P97" s="20">
        <f t="shared" ref="P97:P104" si="131">M97-O97</f>
        <v>1</v>
      </c>
    </row>
    <row r="98" spans="1:25" s="22" customFormat="1" ht="31.5" customHeight="1" x14ac:dyDescent="0.25">
      <c r="A98" s="72" t="s">
        <v>109</v>
      </c>
      <c r="B98" s="47" t="s">
        <v>8</v>
      </c>
      <c r="C98" s="131" t="s">
        <v>87</v>
      </c>
      <c r="D98" s="131"/>
      <c r="E98" s="131"/>
      <c r="F98" s="131"/>
      <c r="G98" s="83">
        <f>SUM(G99)</f>
        <v>976.45478400000002</v>
      </c>
      <c r="H98" s="123"/>
      <c r="I98" s="93">
        <f t="shared" si="125"/>
        <v>0</v>
      </c>
      <c r="J98" s="84">
        <f>SUM(J99)</f>
        <v>0</v>
      </c>
      <c r="K98" s="107">
        <f t="shared" si="126"/>
        <v>0</v>
      </c>
      <c r="L98" s="33">
        <f t="shared" si="127"/>
        <v>976.45478400000002</v>
      </c>
      <c r="M98" s="5">
        <f t="shared" si="128"/>
        <v>1</v>
      </c>
      <c r="N98" s="17">
        <f t="shared" si="129"/>
        <v>0</v>
      </c>
      <c r="O98" s="18">
        <f t="shared" si="130"/>
        <v>0</v>
      </c>
      <c r="P98" s="17">
        <f t="shared" si="131"/>
        <v>1</v>
      </c>
      <c r="R98" s="124"/>
      <c r="V98" s="22">
        <v>5.5</v>
      </c>
      <c r="W98" s="22">
        <v>8</v>
      </c>
      <c r="X98" s="22">
        <f>W98*V98</f>
        <v>44</v>
      </c>
      <c r="Y98" s="22">
        <f>X98*2</f>
        <v>88</v>
      </c>
    </row>
    <row r="99" spans="1:25" s="19" customFormat="1" ht="31.5" x14ac:dyDescent="0.25">
      <c r="A99" s="23" t="s">
        <v>224</v>
      </c>
      <c r="B99" s="9" t="s">
        <v>225</v>
      </c>
      <c r="C99" s="10" t="s">
        <v>4</v>
      </c>
      <c r="D99" s="98">
        <v>57.6</v>
      </c>
      <c r="E99" s="56">
        <v>13.4</v>
      </c>
      <c r="F99" s="56">
        <f>E99*1.2651</f>
        <v>16.95234</v>
      </c>
      <c r="G99" s="57">
        <f t="shared" ref="G99" si="132">D99*F99</f>
        <v>976.45478400000002</v>
      </c>
      <c r="H99" s="89">
        <f t="shared" ref="H99" si="133">D99*0</f>
        <v>0</v>
      </c>
      <c r="I99" s="92">
        <f t="shared" si="125"/>
        <v>0</v>
      </c>
      <c r="J99" s="34">
        <f t="shared" si="76"/>
        <v>0</v>
      </c>
      <c r="K99" s="105">
        <f t="shared" si="126"/>
        <v>0</v>
      </c>
      <c r="L99" s="35">
        <f t="shared" si="127"/>
        <v>976.45478400000002</v>
      </c>
      <c r="M99" s="11">
        <f t="shared" si="128"/>
        <v>1</v>
      </c>
      <c r="N99" s="20">
        <f t="shared" si="129"/>
        <v>0</v>
      </c>
      <c r="O99" s="21">
        <f t="shared" si="130"/>
        <v>0</v>
      </c>
      <c r="P99" s="20">
        <f t="shared" si="131"/>
        <v>1</v>
      </c>
    </row>
    <row r="100" spans="1:25" s="22" customFormat="1" ht="31.5" customHeight="1" x14ac:dyDescent="0.25">
      <c r="A100" s="72" t="s">
        <v>110</v>
      </c>
      <c r="B100" s="47" t="s">
        <v>75</v>
      </c>
      <c r="C100" s="131" t="s">
        <v>76</v>
      </c>
      <c r="D100" s="131"/>
      <c r="E100" s="131"/>
      <c r="F100" s="131"/>
      <c r="G100" s="83">
        <f>SUM(G101:G109)</f>
        <v>2735.5889849999999</v>
      </c>
      <c r="H100" s="123"/>
      <c r="I100" s="93">
        <f t="shared" si="125"/>
        <v>0</v>
      </c>
      <c r="J100" s="84">
        <f>SUM(J101:J109)</f>
        <v>0</v>
      </c>
      <c r="K100" s="85">
        <f>SUM(K101:K109)</f>
        <v>0</v>
      </c>
      <c r="L100" s="33">
        <f t="shared" si="127"/>
        <v>2735.5889849999999</v>
      </c>
      <c r="M100" s="5">
        <f t="shared" si="128"/>
        <v>1</v>
      </c>
      <c r="N100" s="17">
        <f t="shared" si="129"/>
        <v>0</v>
      </c>
      <c r="O100" s="18">
        <f t="shared" si="130"/>
        <v>0</v>
      </c>
      <c r="P100" s="17">
        <f t="shared" si="131"/>
        <v>1</v>
      </c>
      <c r="R100" s="124"/>
      <c r="V100" s="22">
        <v>5.5</v>
      </c>
      <c r="W100" s="22">
        <v>8</v>
      </c>
      <c r="X100" s="22">
        <f>W100*V100</f>
        <v>44</v>
      </c>
      <c r="Y100" s="22">
        <f>X100*2</f>
        <v>88</v>
      </c>
    </row>
    <row r="101" spans="1:25" s="19" customFormat="1" x14ac:dyDescent="0.25">
      <c r="A101" s="23" t="s">
        <v>226</v>
      </c>
      <c r="B101" s="9" t="s">
        <v>115</v>
      </c>
      <c r="C101" s="10" t="s">
        <v>7</v>
      </c>
      <c r="D101" s="98">
        <v>1</v>
      </c>
      <c r="E101" s="56">
        <v>406</v>
      </c>
      <c r="F101" s="56">
        <f t="shared" ref="F101:F109" si="134">E101*1.2651</f>
        <v>513.63059999999996</v>
      </c>
      <c r="G101" s="57">
        <f t="shared" ref="G101:G105" si="135">D101*F101</f>
        <v>513.63059999999996</v>
      </c>
      <c r="H101" s="89">
        <f t="shared" ref="H101:H105" si="136">D101*0</f>
        <v>0</v>
      </c>
      <c r="I101" s="92">
        <f t="shared" si="125"/>
        <v>0</v>
      </c>
      <c r="J101" s="34">
        <f t="shared" ref="J101:J109" si="137">F101*H101</f>
        <v>0</v>
      </c>
      <c r="K101" s="105">
        <f t="shared" si="126"/>
        <v>0</v>
      </c>
      <c r="L101" s="35">
        <f t="shared" si="127"/>
        <v>513.63059999999996</v>
      </c>
      <c r="M101" s="11">
        <f t="shared" si="128"/>
        <v>1</v>
      </c>
      <c r="N101" s="20">
        <f t="shared" si="129"/>
        <v>0</v>
      </c>
      <c r="O101" s="21">
        <f t="shared" si="130"/>
        <v>0</v>
      </c>
      <c r="P101" s="20">
        <f t="shared" si="131"/>
        <v>1</v>
      </c>
    </row>
    <row r="102" spans="1:25" s="19" customFormat="1" x14ac:dyDescent="0.25">
      <c r="A102" s="23" t="s">
        <v>227</v>
      </c>
      <c r="B102" s="9" t="s">
        <v>116</v>
      </c>
      <c r="C102" s="10" t="s">
        <v>7</v>
      </c>
      <c r="D102" s="98">
        <v>10</v>
      </c>
      <c r="E102" s="56">
        <v>4.4799999999999995</v>
      </c>
      <c r="F102" s="56">
        <f t="shared" si="134"/>
        <v>5.6676479999999989</v>
      </c>
      <c r="G102" s="57">
        <f t="shared" si="135"/>
        <v>56.676479999999991</v>
      </c>
      <c r="H102" s="89">
        <f t="shared" si="136"/>
        <v>0</v>
      </c>
      <c r="I102" s="92">
        <f t="shared" si="125"/>
        <v>0</v>
      </c>
      <c r="J102" s="34">
        <f t="shared" si="137"/>
        <v>0</v>
      </c>
      <c r="K102" s="105">
        <f t="shared" si="126"/>
        <v>0</v>
      </c>
      <c r="L102" s="35">
        <f t="shared" si="127"/>
        <v>56.676479999999991</v>
      </c>
      <c r="M102" s="11">
        <f t="shared" si="128"/>
        <v>1</v>
      </c>
      <c r="N102" s="20">
        <f t="shared" si="129"/>
        <v>0</v>
      </c>
      <c r="O102" s="21">
        <f t="shared" si="130"/>
        <v>0</v>
      </c>
      <c r="P102" s="20">
        <f t="shared" si="131"/>
        <v>1</v>
      </c>
    </row>
    <row r="103" spans="1:25" s="19" customFormat="1" x14ac:dyDescent="0.25">
      <c r="A103" s="23" t="s">
        <v>228</v>
      </c>
      <c r="B103" s="9" t="s">
        <v>117</v>
      </c>
      <c r="C103" s="10" t="s">
        <v>7</v>
      </c>
      <c r="D103" s="98">
        <v>3</v>
      </c>
      <c r="E103" s="56">
        <v>14.08</v>
      </c>
      <c r="F103" s="56">
        <f t="shared" si="134"/>
        <v>17.812607999999997</v>
      </c>
      <c r="G103" s="57">
        <f t="shared" si="135"/>
        <v>53.437823999999992</v>
      </c>
      <c r="H103" s="89">
        <f t="shared" si="136"/>
        <v>0</v>
      </c>
      <c r="I103" s="92">
        <f t="shared" si="125"/>
        <v>0</v>
      </c>
      <c r="J103" s="34">
        <f t="shared" si="137"/>
        <v>0</v>
      </c>
      <c r="K103" s="105">
        <f t="shared" si="126"/>
        <v>0</v>
      </c>
      <c r="L103" s="35">
        <f t="shared" si="127"/>
        <v>53.437823999999992</v>
      </c>
      <c r="M103" s="11">
        <f t="shared" si="128"/>
        <v>1</v>
      </c>
      <c r="N103" s="20">
        <f t="shared" si="129"/>
        <v>0</v>
      </c>
      <c r="O103" s="21">
        <f t="shared" si="130"/>
        <v>0</v>
      </c>
      <c r="P103" s="20">
        <f t="shared" si="131"/>
        <v>1</v>
      </c>
    </row>
    <row r="104" spans="1:25" s="19" customFormat="1" x14ac:dyDescent="0.25">
      <c r="A104" s="23" t="s">
        <v>229</v>
      </c>
      <c r="B104" s="9" t="s">
        <v>118</v>
      </c>
      <c r="C104" s="10" t="s">
        <v>7</v>
      </c>
      <c r="D104" s="98">
        <v>2</v>
      </c>
      <c r="E104" s="56">
        <v>28.580000000000002</v>
      </c>
      <c r="F104" s="56">
        <f t="shared" si="134"/>
        <v>36.156557999999997</v>
      </c>
      <c r="G104" s="57">
        <f t="shared" ref="G104" si="138">D104*F104</f>
        <v>72.313115999999994</v>
      </c>
      <c r="H104" s="89">
        <f t="shared" ref="H104" si="139">D104*0</f>
        <v>0</v>
      </c>
      <c r="I104" s="92">
        <f t="shared" si="125"/>
        <v>0</v>
      </c>
      <c r="J104" s="34">
        <f t="shared" si="137"/>
        <v>0</v>
      </c>
      <c r="K104" s="105">
        <f t="shared" si="126"/>
        <v>0</v>
      </c>
      <c r="L104" s="35">
        <f t="shared" si="127"/>
        <v>72.313115999999994</v>
      </c>
      <c r="M104" s="11">
        <f t="shared" si="128"/>
        <v>1</v>
      </c>
      <c r="N104" s="20">
        <f t="shared" si="129"/>
        <v>0</v>
      </c>
      <c r="O104" s="21">
        <f t="shared" si="130"/>
        <v>0</v>
      </c>
      <c r="P104" s="20">
        <f t="shared" si="131"/>
        <v>1</v>
      </c>
    </row>
    <row r="105" spans="1:25" s="19" customFormat="1" x14ac:dyDescent="0.25">
      <c r="A105" s="23" t="s">
        <v>230</v>
      </c>
      <c r="B105" s="9" t="s">
        <v>119</v>
      </c>
      <c r="C105" s="10" t="s">
        <v>7</v>
      </c>
      <c r="D105" s="98">
        <v>8</v>
      </c>
      <c r="E105" s="56">
        <v>30.85</v>
      </c>
      <c r="F105" s="56">
        <f t="shared" si="134"/>
        <v>39.028334999999998</v>
      </c>
      <c r="G105" s="57">
        <f t="shared" si="135"/>
        <v>312.22667999999999</v>
      </c>
      <c r="H105" s="89">
        <f t="shared" si="136"/>
        <v>0</v>
      </c>
      <c r="I105" s="92">
        <f t="shared" ref="I105:I108" si="140">H105</f>
        <v>0</v>
      </c>
      <c r="J105" s="34">
        <f t="shared" si="137"/>
        <v>0</v>
      </c>
      <c r="K105" s="105">
        <f t="shared" ref="K105:K108" si="141">J105</f>
        <v>0</v>
      </c>
      <c r="L105" s="35">
        <f t="shared" ref="L105:L108" si="142">G105-K105</f>
        <v>312.22667999999999</v>
      </c>
      <c r="M105" s="11">
        <f t="shared" ref="M105:M108" si="143">G105/G105</f>
        <v>1</v>
      </c>
      <c r="N105" s="20">
        <f t="shared" ref="N105:N108" si="144">J105/G105</f>
        <v>0</v>
      </c>
      <c r="O105" s="21">
        <f t="shared" ref="O105:O108" si="145">N105</f>
        <v>0</v>
      </c>
      <c r="P105" s="20">
        <f t="shared" ref="P105:P108" si="146">M105-O105</f>
        <v>1</v>
      </c>
    </row>
    <row r="106" spans="1:25" s="19" customFormat="1" x14ac:dyDescent="0.25">
      <c r="A106" s="23" t="s">
        <v>231</v>
      </c>
      <c r="B106" s="9" t="s">
        <v>235</v>
      </c>
      <c r="C106" s="10" t="s">
        <v>7</v>
      </c>
      <c r="D106" s="98">
        <v>1</v>
      </c>
      <c r="E106" s="56">
        <v>20.369999999999997</v>
      </c>
      <c r="F106" s="56">
        <f t="shared" si="134"/>
        <v>25.770086999999993</v>
      </c>
      <c r="G106" s="57">
        <f t="shared" ref="G106:G109" si="147">D106*F106</f>
        <v>25.770086999999993</v>
      </c>
      <c r="H106" s="89">
        <f t="shared" ref="H106:H109" si="148">D106*0</f>
        <v>0</v>
      </c>
      <c r="I106" s="92">
        <f t="shared" si="140"/>
        <v>0</v>
      </c>
      <c r="J106" s="34">
        <f t="shared" si="137"/>
        <v>0</v>
      </c>
      <c r="K106" s="105">
        <f t="shared" si="141"/>
        <v>0</v>
      </c>
      <c r="L106" s="35">
        <f t="shared" si="142"/>
        <v>25.770086999999993</v>
      </c>
      <c r="M106" s="11">
        <f t="shared" si="143"/>
        <v>1</v>
      </c>
      <c r="N106" s="20">
        <f t="shared" si="144"/>
        <v>0</v>
      </c>
      <c r="O106" s="21">
        <f t="shared" si="145"/>
        <v>0</v>
      </c>
      <c r="P106" s="20">
        <f t="shared" si="146"/>
        <v>1</v>
      </c>
    </row>
    <row r="107" spans="1:25" s="19" customFormat="1" x14ac:dyDescent="0.25">
      <c r="A107" s="23" t="s">
        <v>232</v>
      </c>
      <c r="B107" s="9" t="s">
        <v>120</v>
      </c>
      <c r="C107" s="10" t="s">
        <v>4</v>
      </c>
      <c r="D107" s="98">
        <v>6</v>
      </c>
      <c r="E107" s="56">
        <v>6.75</v>
      </c>
      <c r="F107" s="56">
        <f t="shared" si="134"/>
        <v>8.5394249999999996</v>
      </c>
      <c r="G107" s="57">
        <f t="shared" si="147"/>
        <v>51.236549999999994</v>
      </c>
      <c r="H107" s="89">
        <f t="shared" si="148"/>
        <v>0</v>
      </c>
      <c r="I107" s="92">
        <f t="shared" si="140"/>
        <v>0</v>
      </c>
      <c r="J107" s="34">
        <f t="shared" si="137"/>
        <v>0</v>
      </c>
      <c r="K107" s="105">
        <f t="shared" si="141"/>
        <v>0</v>
      </c>
      <c r="L107" s="35">
        <f t="shared" si="142"/>
        <v>51.236549999999994</v>
      </c>
      <c r="M107" s="11">
        <f t="shared" si="143"/>
        <v>1</v>
      </c>
      <c r="N107" s="20">
        <f t="shared" si="144"/>
        <v>0</v>
      </c>
      <c r="O107" s="21">
        <f t="shared" si="145"/>
        <v>0</v>
      </c>
      <c r="P107" s="20">
        <f t="shared" si="146"/>
        <v>1</v>
      </c>
    </row>
    <row r="108" spans="1:25" s="19" customFormat="1" ht="47.25" customHeight="1" x14ac:dyDescent="0.25">
      <c r="A108" s="23" t="s">
        <v>233</v>
      </c>
      <c r="B108" s="9" t="s">
        <v>257</v>
      </c>
      <c r="C108" s="10" t="s">
        <v>7</v>
      </c>
      <c r="D108" s="98">
        <v>2</v>
      </c>
      <c r="E108" s="56">
        <v>427.04</v>
      </c>
      <c r="F108" s="56">
        <f t="shared" si="134"/>
        <v>540.24830399999996</v>
      </c>
      <c r="G108" s="57">
        <f t="shared" si="147"/>
        <v>1080.4966079999999</v>
      </c>
      <c r="H108" s="89">
        <f t="shared" si="148"/>
        <v>0</v>
      </c>
      <c r="I108" s="92">
        <f t="shared" si="140"/>
        <v>0</v>
      </c>
      <c r="J108" s="34">
        <f t="shared" si="137"/>
        <v>0</v>
      </c>
      <c r="K108" s="105">
        <f t="shared" si="141"/>
        <v>0</v>
      </c>
      <c r="L108" s="35">
        <f t="shared" si="142"/>
        <v>1080.4966079999999</v>
      </c>
      <c r="M108" s="11">
        <f t="shared" si="143"/>
        <v>1</v>
      </c>
      <c r="N108" s="20">
        <f t="shared" si="144"/>
        <v>0</v>
      </c>
      <c r="O108" s="21">
        <f t="shared" si="145"/>
        <v>0</v>
      </c>
      <c r="P108" s="20">
        <f t="shared" si="146"/>
        <v>1</v>
      </c>
    </row>
    <row r="109" spans="1:25" s="19" customFormat="1" ht="31.5" x14ac:dyDescent="0.25">
      <c r="A109" s="23" t="s">
        <v>234</v>
      </c>
      <c r="B109" s="9" t="s">
        <v>256</v>
      </c>
      <c r="C109" s="10" t="s">
        <v>7</v>
      </c>
      <c r="D109" s="98">
        <v>4</v>
      </c>
      <c r="E109" s="56">
        <v>112.60000000000001</v>
      </c>
      <c r="F109" s="56">
        <f t="shared" si="134"/>
        <v>142.45025999999999</v>
      </c>
      <c r="G109" s="57">
        <f t="shared" si="147"/>
        <v>569.80103999999994</v>
      </c>
      <c r="H109" s="89">
        <f t="shared" si="148"/>
        <v>0</v>
      </c>
      <c r="I109" s="92">
        <f t="shared" ref="I109:I113" si="149">H109</f>
        <v>0</v>
      </c>
      <c r="J109" s="34">
        <f t="shared" si="137"/>
        <v>0</v>
      </c>
      <c r="K109" s="105">
        <f t="shared" ref="K109" si="150">J109</f>
        <v>0</v>
      </c>
      <c r="L109" s="35">
        <f t="shared" ref="L109:L113" si="151">G109-K109</f>
        <v>569.80103999999994</v>
      </c>
      <c r="M109" s="11">
        <f t="shared" ref="M109:M113" si="152">G109/G109</f>
        <v>1</v>
      </c>
      <c r="N109" s="20">
        <f t="shared" ref="N109:N113" si="153">J109/G109</f>
        <v>0</v>
      </c>
      <c r="O109" s="21">
        <f t="shared" ref="O109:O113" si="154">N109</f>
        <v>0</v>
      </c>
      <c r="P109" s="20">
        <f t="shared" ref="P109:P113" si="155">M109-O109</f>
        <v>1</v>
      </c>
    </row>
    <row r="110" spans="1:25" s="22" customFormat="1" ht="31.5" customHeight="1" x14ac:dyDescent="0.25">
      <c r="A110" s="72" t="s">
        <v>111</v>
      </c>
      <c r="B110" s="47" t="s">
        <v>121</v>
      </c>
      <c r="C110" s="131" t="s">
        <v>122</v>
      </c>
      <c r="D110" s="131"/>
      <c r="E110" s="131"/>
      <c r="F110" s="131"/>
      <c r="G110" s="83">
        <f>SUM(G111:G113)</f>
        <v>3606.0663420000001</v>
      </c>
      <c r="H110" s="123"/>
      <c r="I110" s="93">
        <f t="shared" si="149"/>
        <v>0</v>
      </c>
      <c r="J110" s="84">
        <f>SUM(J111:J113)</f>
        <v>0</v>
      </c>
      <c r="K110" s="85">
        <f>SUM(K111:K126)</f>
        <v>0</v>
      </c>
      <c r="L110" s="33">
        <f t="shared" si="151"/>
        <v>3606.0663420000001</v>
      </c>
      <c r="M110" s="5">
        <f t="shared" si="152"/>
        <v>1</v>
      </c>
      <c r="N110" s="17">
        <f t="shared" si="153"/>
        <v>0</v>
      </c>
      <c r="O110" s="18">
        <f t="shared" si="154"/>
        <v>0</v>
      </c>
      <c r="P110" s="17">
        <f t="shared" si="155"/>
        <v>1</v>
      </c>
      <c r="R110" s="124"/>
      <c r="V110" s="22">
        <v>5.5</v>
      </c>
      <c r="W110" s="22">
        <v>8</v>
      </c>
      <c r="X110" s="22">
        <f>W110*V110</f>
        <v>44</v>
      </c>
      <c r="Y110" s="22">
        <f>X110*2</f>
        <v>88</v>
      </c>
    </row>
    <row r="111" spans="1:25" s="19" customFormat="1" x14ac:dyDescent="0.25">
      <c r="A111" s="23" t="s">
        <v>236</v>
      </c>
      <c r="B111" s="9" t="s">
        <v>123</v>
      </c>
      <c r="C111" s="10" t="s">
        <v>7</v>
      </c>
      <c r="D111" s="98">
        <v>3</v>
      </c>
      <c r="E111" s="56">
        <v>410.1</v>
      </c>
      <c r="F111" s="56">
        <f>E111*1.2651</f>
        <v>518.81750999999997</v>
      </c>
      <c r="G111" s="57">
        <f t="shared" ref="G111:G113" si="156">D111*F111</f>
        <v>1556.45253</v>
      </c>
      <c r="H111" s="89">
        <f t="shared" ref="H111:H113" si="157">D111*0</f>
        <v>0</v>
      </c>
      <c r="I111" s="92">
        <f t="shared" si="149"/>
        <v>0</v>
      </c>
      <c r="J111" s="34">
        <f>F111*H111</f>
        <v>0</v>
      </c>
      <c r="K111" s="105">
        <f t="shared" ref="K111:K113" si="158">J111</f>
        <v>0</v>
      </c>
      <c r="L111" s="35">
        <f t="shared" si="151"/>
        <v>1556.45253</v>
      </c>
      <c r="M111" s="11">
        <f t="shared" si="152"/>
        <v>1</v>
      </c>
      <c r="N111" s="20">
        <f t="shared" si="153"/>
        <v>0</v>
      </c>
      <c r="O111" s="21">
        <f t="shared" si="154"/>
        <v>0</v>
      </c>
      <c r="P111" s="20">
        <f t="shared" si="155"/>
        <v>1</v>
      </c>
    </row>
    <row r="112" spans="1:25" s="19" customFormat="1" x14ac:dyDescent="0.25">
      <c r="A112" s="23" t="s">
        <v>237</v>
      </c>
      <c r="B112" s="9" t="s">
        <v>124</v>
      </c>
      <c r="C112" s="10" t="s">
        <v>7</v>
      </c>
      <c r="D112" s="98">
        <v>9</v>
      </c>
      <c r="E112" s="56">
        <v>15.129999999999999</v>
      </c>
      <c r="F112" s="56">
        <f>E112*1.2651</f>
        <v>19.140962999999996</v>
      </c>
      <c r="G112" s="57">
        <f t="shared" si="156"/>
        <v>172.26866699999997</v>
      </c>
      <c r="H112" s="89">
        <f t="shared" si="157"/>
        <v>0</v>
      </c>
      <c r="I112" s="92">
        <f t="shared" si="149"/>
        <v>0</v>
      </c>
      <c r="J112" s="34">
        <f>F112*H112</f>
        <v>0</v>
      </c>
      <c r="K112" s="105">
        <f t="shared" si="158"/>
        <v>0</v>
      </c>
      <c r="L112" s="35">
        <f t="shared" si="151"/>
        <v>172.26866699999997</v>
      </c>
      <c r="M112" s="11">
        <f t="shared" si="152"/>
        <v>1</v>
      </c>
      <c r="N112" s="20">
        <f t="shared" si="153"/>
        <v>0</v>
      </c>
      <c r="O112" s="21">
        <f t="shared" si="154"/>
        <v>0</v>
      </c>
      <c r="P112" s="20">
        <f t="shared" si="155"/>
        <v>1</v>
      </c>
    </row>
    <row r="113" spans="1:25" s="19" customFormat="1" x14ac:dyDescent="0.25">
      <c r="A113" s="23" t="s">
        <v>238</v>
      </c>
      <c r="B113" s="9" t="s">
        <v>125</v>
      </c>
      <c r="C113" s="10" t="s">
        <v>4</v>
      </c>
      <c r="D113" s="98">
        <v>65</v>
      </c>
      <c r="E113" s="56">
        <v>22.83</v>
      </c>
      <c r="F113" s="56">
        <f>E113*1.2651</f>
        <v>28.882232999999996</v>
      </c>
      <c r="G113" s="57">
        <f t="shared" si="156"/>
        <v>1877.3451449999998</v>
      </c>
      <c r="H113" s="89">
        <f t="shared" si="157"/>
        <v>0</v>
      </c>
      <c r="I113" s="92">
        <f t="shared" si="149"/>
        <v>0</v>
      </c>
      <c r="J113" s="34">
        <f>F113*H113</f>
        <v>0</v>
      </c>
      <c r="K113" s="105">
        <f t="shared" si="158"/>
        <v>0</v>
      </c>
      <c r="L113" s="35">
        <f t="shared" si="151"/>
        <v>1877.3451449999998</v>
      </c>
      <c r="M113" s="11">
        <f t="shared" si="152"/>
        <v>1</v>
      </c>
      <c r="N113" s="20">
        <f t="shared" si="153"/>
        <v>0</v>
      </c>
      <c r="O113" s="21">
        <f t="shared" si="154"/>
        <v>0</v>
      </c>
      <c r="P113" s="20">
        <f t="shared" si="155"/>
        <v>1</v>
      </c>
    </row>
    <row r="114" spans="1:25" s="19" customFormat="1" ht="31.5" customHeight="1" x14ac:dyDescent="0.25">
      <c r="A114" s="72" t="s">
        <v>112</v>
      </c>
      <c r="B114" s="47" t="s">
        <v>126</v>
      </c>
      <c r="C114" s="131" t="s">
        <v>127</v>
      </c>
      <c r="D114" s="131"/>
      <c r="E114" s="131"/>
      <c r="F114" s="131"/>
      <c r="G114" s="83">
        <f>SUM(G115)</f>
        <v>3841.2383111999993</v>
      </c>
      <c r="H114" s="89"/>
      <c r="I114" s="92">
        <f t="shared" ref="I114:I115" si="159">H114</f>
        <v>0</v>
      </c>
      <c r="J114" s="84">
        <f>SUM(J115)</f>
        <v>0</v>
      </c>
      <c r="K114" s="85">
        <f>SUM(K115:K130)</f>
        <v>0</v>
      </c>
      <c r="L114" s="35">
        <f t="shared" ref="L114:L115" si="160">G114-K114</f>
        <v>3841.2383111999993</v>
      </c>
      <c r="M114" s="11">
        <f t="shared" ref="M114:M115" si="161">G114/G114</f>
        <v>1</v>
      </c>
      <c r="N114" s="20">
        <f t="shared" ref="N114:N115" si="162">J114/G114</f>
        <v>0</v>
      </c>
      <c r="O114" s="21">
        <f t="shared" ref="O114:O115" si="163">N114</f>
        <v>0</v>
      </c>
      <c r="P114" s="20">
        <f t="shared" ref="P114:P115" si="164">M114-O114</f>
        <v>1</v>
      </c>
      <c r="R114" s="24"/>
      <c r="V114" s="19">
        <v>5.5</v>
      </c>
      <c r="W114" s="19">
        <v>8</v>
      </c>
      <c r="X114" s="19">
        <f>W114*V114</f>
        <v>44</v>
      </c>
      <c r="Y114" s="19">
        <f>X114*2</f>
        <v>88</v>
      </c>
    </row>
    <row r="115" spans="1:25" s="19" customFormat="1" ht="31.5" x14ac:dyDescent="0.25">
      <c r="A115" s="23" t="s">
        <v>239</v>
      </c>
      <c r="B115" s="9" t="s">
        <v>132</v>
      </c>
      <c r="C115" s="10" t="s">
        <v>4</v>
      </c>
      <c r="D115" s="98">
        <v>21.6</v>
      </c>
      <c r="E115" s="56">
        <v>140.57</v>
      </c>
      <c r="F115" s="56">
        <f>E115*1.2651</f>
        <v>177.83510699999997</v>
      </c>
      <c r="G115" s="57">
        <f t="shared" ref="G115" si="165">D115*F115</f>
        <v>3841.2383111999993</v>
      </c>
      <c r="H115" s="89">
        <f t="shared" ref="H115" si="166">D115*0</f>
        <v>0</v>
      </c>
      <c r="I115" s="92">
        <f t="shared" si="159"/>
        <v>0</v>
      </c>
      <c r="J115" s="34">
        <f>F115*H115</f>
        <v>0</v>
      </c>
      <c r="K115" s="105">
        <f t="shared" ref="K115" si="167">J115</f>
        <v>0</v>
      </c>
      <c r="L115" s="35">
        <f t="shared" si="160"/>
        <v>3841.2383111999993</v>
      </c>
      <c r="M115" s="11">
        <f t="shared" si="161"/>
        <v>1</v>
      </c>
      <c r="N115" s="20">
        <f t="shared" si="162"/>
        <v>0</v>
      </c>
      <c r="O115" s="21">
        <f t="shared" si="163"/>
        <v>0</v>
      </c>
      <c r="P115" s="20">
        <f t="shared" si="164"/>
        <v>1</v>
      </c>
    </row>
    <row r="116" spans="1:25" s="19" customFormat="1" ht="31.5" customHeight="1" x14ac:dyDescent="0.25">
      <c r="A116" s="72" t="s">
        <v>113</v>
      </c>
      <c r="B116" s="47" t="s">
        <v>153</v>
      </c>
      <c r="C116" s="131" t="s">
        <v>154</v>
      </c>
      <c r="D116" s="131"/>
      <c r="E116" s="131"/>
      <c r="F116" s="131"/>
      <c r="G116" s="83">
        <f>SUM(G117)</f>
        <v>240.93829499999995</v>
      </c>
      <c r="H116" s="89"/>
      <c r="I116" s="92">
        <f t="shared" ref="I116:I117" si="168">H116</f>
        <v>0</v>
      </c>
      <c r="J116" s="84">
        <f>SUM(J117)</f>
        <v>0</v>
      </c>
      <c r="K116" s="85">
        <f>SUM(K117:K132)</f>
        <v>0</v>
      </c>
      <c r="L116" s="35">
        <f t="shared" ref="L116:L117" si="169">G116-K116</f>
        <v>240.93829499999995</v>
      </c>
      <c r="M116" s="11">
        <f t="shared" ref="M116:M117" si="170">G116/G116</f>
        <v>1</v>
      </c>
      <c r="N116" s="20">
        <f t="shared" ref="N116:N117" si="171">J116/G116</f>
        <v>0</v>
      </c>
      <c r="O116" s="21">
        <f t="shared" ref="O116:O117" si="172">N116</f>
        <v>0</v>
      </c>
      <c r="P116" s="20">
        <f t="shared" ref="P116:P117" si="173">M116-O116</f>
        <v>1</v>
      </c>
      <c r="R116" s="24"/>
      <c r="V116" s="19">
        <v>5.5</v>
      </c>
      <c r="W116" s="19">
        <v>8</v>
      </c>
      <c r="X116" s="19">
        <f>W116*V116</f>
        <v>44</v>
      </c>
      <c r="Y116" s="19">
        <f>X116*2</f>
        <v>88</v>
      </c>
    </row>
    <row r="117" spans="1:25" s="19" customFormat="1" x14ac:dyDescent="0.25">
      <c r="A117" s="23" t="s">
        <v>240</v>
      </c>
      <c r="B117" s="9" t="s">
        <v>155</v>
      </c>
      <c r="C117" s="10" t="s">
        <v>7</v>
      </c>
      <c r="D117" s="98">
        <v>5</v>
      </c>
      <c r="E117" s="56">
        <v>38.089999999999996</v>
      </c>
      <c r="F117" s="56">
        <f>E117*1.2651</f>
        <v>48.187658999999989</v>
      </c>
      <c r="G117" s="57">
        <f t="shared" ref="G117" si="174">D117*F117</f>
        <v>240.93829499999995</v>
      </c>
      <c r="H117" s="89">
        <f t="shared" ref="H117" si="175">D117*0</f>
        <v>0</v>
      </c>
      <c r="I117" s="92">
        <f t="shared" si="168"/>
        <v>0</v>
      </c>
      <c r="J117" s="34">
        <f>F117*H117</f>
        <v>0</v>
      </c>
      <c r="K117" s="105">
        <f t="shared" ref="K117" si="176">J117</f>
        <v>0</v>
      </c>
      <c r="L117" s="35">
        <f t="shared" si="169"/>
        <v>240.93829499999995</v>
      </c>
      <c r="M117" s="11">
        <f t="shared" si="170"/>
        <v>1</v>
      </c>
      <c r="N117" s="20">
        <f t="shared" si="171"/>
        <v>0</v>
      </c>
      <c r="O117" s="21">
        <f t="shared" si="172"/>
        <v>0</v>
      </c>
      <c r="P117" s="20">
        <f t="shared" si="173"/>
        <v>1</v>
      </c>
    </row>
    <row r="118" spans="1:25" s="19" customFormat="1" ht="31.5" customHeight="1" x14ac:dyDescent="0.25">
      <c r="A118" s="72" t="s">
        <v>114</v>
      </c>
      <c r="B118" s="47" t="s">
        <v>160</v>
      </c>
      <c r="C118" s="131" t="s">
        <v>161</v>
      </c>
      <c r="D118" s="131"/>
      <c r="E118" s="131"/>
      <c r="F118" s="131"/>
      <c r="G118" s="83">
        <f>SUM(G119:G120)</f>
        <v>1648.67832</v>
      </c>
      <c r="H118" s="89"/>
      <c r="I118" s="92">
        <f t="shared" ref="I118:I120" si="177">H118</f>
        <v>0</v>
      </c>
      <c r="J118" s="84">
        <f>SUM(J119:J120)</f>
        <v>0</v>
      </c>
      <c r="K118" s="85">
        <f>SUM(K120:K134)</f>
        <v>0</v>
      </c>
      <c r="L118" s="35">
        <f t="shared" ref="L118:L120" si="178">G118-K118</f>
        <v>1648.67832</v>
      </c>
      <c r="M118" s="11">
        <f t="shared" ref="M118:M120" si="179">G118/G118</f>
        <v>1</v>
      </c>
      <c r="N118" s="20">
        <f t="shared" ref="N118:N120" si="180">J118/G118</f>
        <v>0</v>
      </c>
      <c r="O118" s="21">
        <f t="shared" ref="O118:O120" si="181">N118</f>
        <v>0</v>
      </c>
      <c r="P118" s="20">
        <f t="shared" ref="P118:P120" si="182">M118-O118</f>
        <v>1</v>
      </c>
      <c r="R118" s="24"/>
      <c r="V118" s="19">
        <v>5.5</v>
      </c>
      <c r="W118" s="19">
        <v>8</v>
      </c>
      <c r="X118" s="19">
        <f>W118*V118</f>
        <v>44</v>
      </c>
      <c r="Y118" s="19">
        <f>X118*2</f>
        <v>88</v>
      </c>
    </row>
    <row r="119" spans="1:25" s="19" customFormat="1" x14ac:dyDescent="0.25">
      <c r="A119" s="23" t="s">
        <v>241</v>
      </c>
      <c r="B119" s="9" t="s">
        <v>178</v>
      </c>
      <c r="C119" s="10" t="s">
        <v>6</v>
      </c>
      <c r="D119" s="98">
        <v>650</v>
      </c>
      <c r="E119" s="56">
        <v>1.48</v>
      </c>
      <c r="F119" s="56">
        <f>E119*1.2651</f>
        <v>1.8723479999999999</v>
      </c>
      <c r="G119" s="57">
        <f t="shared" ref="G119" si="183">D119*F119</f>
        <v>1217.0262</v>
      </c>
      <c r="H119" s="89">
        <f t="shared" ref="H119" si="184">D119*0</f>
        <v>0</v>
      </c>
      <c r="I119" s="92">
        <f t="shared" ref="I119" si="185">H119</f>
        <v>0</v>
      </c>
      <c r="J119" s="34">
        <f>F119*H119</f>
        <v>0</v>
      </c>
      <c r="K119" s="105">
        <f t="shared" ref="K119" si="186">J119</f>
        <v>0</v>
      </c>
      <c r="L119" s="35">
        <f t="shared" ref="L119" si="187">G119-K119</f>
        <v>1217.0262</v>
      </c>
      <c r="M119" s="11">
        <f t="shared" ref="M119" si="188">G119/G119</f>
        <v>1</v>
      </c>
      <c r="N119" s="20">
        <f t="shared" ref="N119" si="189">J119/G119</f>
        <v>0</v>
      </c>
      <c r="O119" s="21">
        <f t="shared" ref="O119" si="190">N119</f>
        <v>0</v>
      </c>
      <c r="P119" s="20">
        <f t="shared" ref="P119" si="191">M119-O119</f>
        <v>1</v>
      </c>
    </row>
    <row r="120" spans="1:25" s="19" customFormat="1" ht="31.5" x14ac:dyDescent="0.25">
      <c r="A120" s="23" t="s">
        <v>242</v>
      </c>
      <c r="B120" s="9" t="s">
        <v>177</v>
      </c>
      <c r="C120" s="10" t="s">
        <v>7</v>
      </c>
      <c r="D120" s="98">
        <v>8</v>
      </c>
      <c r="E120" s="56">
        <v>42.65</v>
      </c>
      <c r="F120" s="56">
        <f>E120*1.2651</f>
        <v>53.956514999999996</v>
      </c>
      <c r="G120" s="57">
        <f t="shared" ref="G120" si="192">D120*F120</f>
        <v>431.65211999999997</v>
      </c>
      <c r="H120" s="89">
        <f t="shared" ref="H120" si="193">D120*0</f>
        <v>0</v>
      </c>
      <c r="I120" s="92">
        <f t="shared" si="177"/>
        <v>0</v>
      </c>
      <c r="J120" s="34">
        <f>F120*H120</f>
        <v>0</v>
      </c>
      <c r="K120" s="105">
        <f t="shared" ref="K120" si="194">J120</f>
        <v>0</v>
      </c>
      <c r="L120" s="35">
        <f t="shared" si="178"/>
        <v>431.65211999999997</v>
      </c>
      <c r="M120" s="11">
        <f t="shared" si="179"/>
        <v>1</v>
      </c>
      <c r="N120" s="20">
        <f t="shared" si="180"/>
        <v>0</v>
      </c>
      <c r="O120" s="21">
        <f t="shared" si="181"/>
        <v>0</v>
      </c>
      <c r="P120" s="20">
        <f t="shared" si="182"/>
        <v>1</v>
      </c>
    </row>
    <row r="121" spans="1:25" s="19" customFormat="1" x14ac:dyDescent="0.25">
      <c r="A121" s="14"/>
      <c r="B121" s="14"/>
      <c r="C121" s="25"/>
      <c r="D121" s="101"/>
      <c r="E121" s="75"/>
      <c r="F121" s="75"/>
      <c r="G121" s="75"/>
      <c r="H121" s="90"/>
      <c r="I121" s="96"/>
      <c r="J121" s="38"/>
      <c r="K121" s="108"/>
      <c r="L121" s="38"/>
      <c r="M121" s="37"/>
      <c r="N121" s="26"/>
      <c r="O121" s="26"/>
      <c r="P121" s="26"/>
    </row>
    <row r="122" spans="1:25" s="19" customFormat="1" x14ac:dyDescent="0.25">
      <c r="A122" s="14"/>
      <c r="B122" s="14"/>
      <c r="C122" s="25"/>
      <c r="D122" s="101"/>
      <c r="E122" s="75"/>
      <c r="F122" s="75"/>
      <c r="G122" s="75"/>
      <c r="H122" s="90"/>
      <c r="I122" s="96"/>
      <c r="J122" s="38"/>
      <c r="K122" s="108"/>
      <c r="L122" s="38"/>
      <c r="M122" s="37"/>
      <c r="N122" s="26"/>
      <c r="O122" s="26"/>
      <c r="P122" s="26"/>
    </row>
    <row r="124" spans="1:25" s="43" customFormat="1" x14ac:dyDescent="0.25">
      <c r="A124" s="130" t="s">
        <v>30</v>
      </c>
      <c r="B124" s="130"/>
      <c r="C124" s="130"/>
      <c r="D124" s="130"/>
      <c r="E124" s="130"/>
      <c r="F124" s="130"/>
      <c r="G124" s="130"/>
      <c r="H124" s="121"/>
      <c r="I124" s="127" t="s">
        <v>9</v>
      </c>
      <c r="J124" s="127"/>
      <c r="K124" s="127"/>
      <c r="L124" s="127"/>
      <c r="M124" s="127"/>
      <c r="N124" s="127"/>
      <c r="O124" s="127"/>
      <c r="P124" s="127"/>
      <c r="Q124" s="42"/>
      <c r="R124" s="42"/>
      <c r="S124" s="42"/>
    </row>
    <row r="125" spans="1:25" s="43" customFormat="1" ht="16.5" x14ac:dyDescent="0.25">
      <c r="A125" s="129" t="s">
        <v>10</v>
      </c>
      <c r="B125" s="129"/>
      <c r="C125" s="129"/>
      <c r="D125" s="129"/>
      <c r="E125" s="129"/>
      <c r="F125" s="129"/>
      <c r="G125" s="129"/>
      <c r="H125" s="122"/>
      <c r="I125" s="129" t="s">
        <v>35</v>
      </c>
      <c r="J125" s="129"/>
      <c r="K125" s="129"/>
      <c r="L125" s="129"/>
      <c r="M125" s="129"/>
      <c r="N125" s="129"/>
      <c r="O125" s="129"/>
      <c r="P125" s="129"/>
      <c r="Q125" s="41"/>
      <c r="R125" s="44"/>
      <c r="S125" s="44"/>
    </row>
    <row r="126" spans="1:25" s="43" customFormat="1" ht="15.75" customHeight="1" x14ac:dyDescent="0.25">
      <c r="A126" s="128" t="s">
        <v>11</v>
      </c>
      <c r="B126" s="128"/>
      <c r="C126" s="128"/>
      <c r="D126" s="128"/>
      <c r="E126" s="128"/>
      <c r="F126" s="128"/>
      <c r="G126" s="128"/>
      <c r="H126" s="45"/>
      <c r="I126" s="126" t="s">
        <v>31</v>
      </c>
      <c r="J126" s="126"/>
      <c r="K126" s="126"/>
      <c r="L126" s="126"/>
      <c r="M126" s="126"/>
      <c r="N126" s="126"/>
      <c r="O126" s="126"/>
      <c r="P126" s="126"/>
      <c r="Q126" s="12"/>
      <c r="R126" s="46"/>
      <c r="S126" s="46"/>
    </row>
    <row r="127" spans="1:25" s="43" customFormat="1" x14ac:dyDescent="0.25">
      <c r="A127" s="128" t="s">
        <v>32</v>
      </c>
      <c r="B127" s="128"/>
      <c r="C127" s="128"/>
      <c r="D127" s="128"/>
      <c r="E127" s="128"/>
      <c r="F127" s="128"/>
      <c r="G127" s="128"/>
      <c r="H127" s="121"/>
      <c r="I127" s="127" t="s">
        <v>36</v>
      </c>
      <c r="J127" s="127"/>
      <c r="K127" s="127"/>
      <c r="L127" s="127"/>
      <c r="M127" s="127"/>
      <c r="N127" s="127"/>
      <c r="O127" s="127"/>
      <c r="P127" s="127"/>
      <c r="Q127" s="45"/>
      <c r="R127" s="46"/>
      <c r="S127" s="46"/>
    </row>
    <row r="128" spans="1:25" x14ac:dyDescent="0.25">
      <c r="G128" s="76"/>
    </row>
  </sheetData>
  <mergeCells count="54">
    <mergeCell ref="R3:S4"/>
    <mergeCell ref="O5:P5"/>
    <mergeCell ref="A1:L3"/>
    <mergeCell ref="N1:N2"/>
    <mergeCell ref="O1:P2"/>
    <mergeCell ref="N3:N4"/>
    <mergeCell ref="O3:P4"/>
    <mergeCell ref="R5:S5"/>
    <mergeCell ref="A4:I5"/>
    <mergeCell ref="J4:L5"/>
    <mergeCell ref="A6:L6"/>
    <mergeCell ref="O6:P6"/>
    <mergeCell ref="R6:S7"/>
    <mergeCell ref="A7:G8"/>
    <mergeCell ref="H7:J8"/>
    <mergeCell ref="K7:L8"/>
    <mergeCell ref="O7:P7"/>
    <mergeCell ref="O8:P8"/>
    <mergeCell ref="S9:T9"/>
    <mergeCell ref="C9:C10"/>
    <mergeCell ref="D9:G9"/>
    <mergeCell ref="A9:A10"/>
    <mergeCell ref="B9:B10"/>
    <mergeCell ref="H9:I9"/>
    <mergeCell ref="J9:L9"/>
    <mergeCell ref="C28:F28"/>
    <mergeCell ref="C19:F19"/>
    <mergeCell ref="C11:F11"/>
    <mergeCell ref="C14:F14"/>
    <mergeCell ref="O9:P9"/>
    <mergeCell ref="C33:F33"/>
    <mergeCell ref="C56:F56"/>
    <mergeCell ref="C62:F62"/>
    <mergeCell ref="C114:F114"/>
    <mergeCell ref="C116:F116"/>
    <mergeCell ref="C75:F75"/>
    <mergeCell ref="C93:F93"/>
    <mergeCell ref="C98:F98"/>
    <mergeCell ref="C100:F100"/>
    <mergeCell ref="C110:F110"/>
    <mergeCell ref="C118:F118"/>
    <mergeCell ref="C76:F76"/>
    <mergeCell ref="C82:F82"/>
    <mergeCell ref="C86:F86"/>
    <mergeCell ref="C89:F89"/>
    <mergeCell ref="B83:G83"/>
    <mergeCell ref="I126:P126"/>
    <mergeCell ref="I127:P127"/>
    <mergeCell ref="A126:G126"/>
    <mergeCell ref="A127:G127"/>
    <mergeCell ref="I124:P124"/>
    <mergeCell ref="I125:P125"/>
    <mergeCell ref="A124:G124"/>
    <mergeCell ref="A125:G125"/>
  </mergeCells>
  <phoneticPr fontId="33" type="noConversion"/>
  <printOptions horizontalCentered="1" verticalCentered="1"/>
  <pageMargins left="0.47244094488188981" right="0.47244094488188981" top="1.1417322834645669" bottom="0.62992125984251968" header="0.31496062992125984" footer="0.27559055118110237"/>
  <pageSetup paperSize="9" scale="48" fitToHeight="0" orientation="landscape" horizontalDpi="360" verticalDpi="360" r:id="rId1"/>
  <headerFooter scaleWithDoc="0">
    <oddHeader>&amp;L&amp;G&amp;C
CNPJ: 12.239.466/0001-23&amp;R &amp;P / &amp;N</oddHeader>
    <oddFooter>&amp;CRua Professor Folk Rocha, 127, Jardim Ouro Branco - Barreiras - Bahia - CEP: 47.802-200
kgn4@outlook.com - (77) 3613-0146</oddFooter>
  </headerFooter>
  <ignoredErrors>
    <ignoredError sqref="J18 J20:J23 J12:J13 J28:J32 J56:J61 J74 J81 J80 J34 J62:J63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8"/>
  <sheetViews>
    <sheetView showGridLines="0" tabSelected="1" topLeftCell="C1" zoomScale="90" zoomScaleNormal="90" zoomScalePageLayoutView="90" workbookViewId="0">
      <selection activeCell="H92" sqref="H92"/>
    </sheetView>
  </sheetViews>
  <sheetFormatPr defaultColWidth="9.33203125" defaultRowHeight="15.75" x14ac:dyDescent="0.25"/>
  <cols>
    <col min="1" max="1" width="14" style="59" customWidth="1"/>
    <col min="2" max="2" width="70.83203125" style="27" customWidth="1"/>
    <col min="3" max="3" width="8.6640625" style="28" customWidth="1"/>
    <col min="4" max="4" width="12.5" style="102" customWidth="1"/>
    <col min="5" max="6" width="15.83203125" style="77" customWidth="1"/>
    <col min="7" max="7" width="20" style="77" bestFit="1" customWidth="1"/>
    <col min="8" max="8" width="18.83203125" style="91" customWidth="1"/>
    <col min="9" max="9" width="20.5" style="97" customWidth="1"/>
    <col min="10" max="10" width="20.6640625" style="40" customWidth="1"/>
    <col min="11" max="11" width="20.33203125" style="109" customWidth="1"/>
    <col min="12" max="12" width="24.5" style="40" customWidth="1"/>
    <col min="13" max="13" width="21.1640625" style="39" hidden="1" customWidth="1"/>
    <col min="14" max="14" width="25.1640625" style="29" customWidth="1"/>
    <col min="15" max="15" width="19.33203125" style="29" customWidth="1"/>
    <col min="16" max="16" width="14.1640625" style="29" bestFit="1" customWidth="1"/>
    <col min="17" max="17" width="9.33203125" style="30"/>
    <col min="18" max="18" width="15" style="30" bestFit="1" customWidth="1"/>
    <col min="19" max="19" width="14.83203125" style="30" bestFit="1" customWidth="1"/>
    <col min="20" max="20" width="18.6640625" style="30" bestFit="1" customWidth="1"/>
    <col min="21" max="21" width="14.5" style="30" bestFit="1" customWidth="1"/>
    <col min="22" max="16384" width="9.33203125" style="30"/>
  </cols>
  <sheetData>
    <row r="1" spans="1:21" s="1" customFormat="1" ht="9.9499999999999993" customHeight="1" x14ac:dyDescent="0.2">
      <c r="A1" s="148" t="s">
        <v>14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16"/>
      <c r="N1" s="150" t="s">
        <v>15</v>
      </c>
      <c r="O1" s="151">
        <v>43908</v>
      </c>
      <c r="P1" s="151"/>
      <c r="R1" s="15"/>
      <c r="S1" s="15"/>
      <c r="T1" s="15"/>
    </row>
    <row r="2" spans="1:21" s="1" customFormat="1" ht="9.9499999999999993" customHeight="1" x14ac:dyDescent="0.2">
      <c r="A2" s="148"/>
      <c r="B2" s="148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16"/>
      <c r="N2" s="150"/>
      <c r="O2" s="151"/>
      <c r="P2" s="151"/>
      <c r="R2" s="15"/>
      <c r="S2" s="15"/>
      <c r="T2" s="15"/>
    </row>
    <row r="3" spans="1:21" s="1" customFormat="1" ht="15" customHeight="1" x14ac:dyDescent="0.2">
      <c r="A3" s="148"/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16"/>
      <c r="N3" s="152" t="s">
        <v>263</v>
      </c>
      <c r="O3" s="153">
        <f>G11+G14+G19+G28+G33+G56+G62+G75</f>
        <v>402210.68231109006</v>
      </c>
      <c r="P3" s="153"/>
      <c r="R3" s="147"/>
      <c r="S3" s="147"/>
      <c r="T3" s="15"/>
    </row>
    <row r="4" spans="1:21" s="1" customFormat="1" ht="15" customHeight="1" x14ac:dyDescent="0.2">
      <c r="A4" s="154" t="s">
        <v>258</v>
      </c>
      <c r="B4" s="155"/>
      <c r="C4" s="155"/>
      <c r="D4" s="155"/>
      <c r="E4" s="155"/>
      <c r="F4" s="155"/>
      <c r="G4" s="155"/>
      <c r="H4" s="155"/>
      <c r="I4" s="156"/>
      <c r="J4" s="154" t="s">
        <v>267</v>
      </c>
      <c r="K4" s="155"/>
      <c r="L4" s="156"/>
      <c r="M4" s="119"/>
      <c r="N4" s="152"/>
      <c r="O4" s="153"/>
      <c r="P4" s="153"/>
      <c r="R4" s="147"/>
      <c r="S4" s="147"/>
      <c r="T4" s="15"/>
    </row>
    <row r="5" spans="1:21" s="1" customFormat="1" ht="20.100000000000001" customHeight="1" x14ac:dyDescent="0.2">
      <c r="A5" s="157"/>
      <c r="B5" s="158"/>
      <c r="C5" s="158"/>
      <c r="D5" s="158"/>
      <c r="E5" s="158"/>
      <c r="F5" s="158"/>
      <c r="G5" s="158"/>
      <c r="H5" s="158"/>
      <c r="I5" s="159"/>
      <c r="J5" s="157"/>
      <c r="K5" s="158"/>
      <c r="L5" s="159"/>
      <c r="M5" s="119"/>
      <c r="N5" s="3" t="s">
        <v>16</v>
      </c>
      <c r="O5" s="141">
        <f>K7+R5</f>
        <v>235647.74854927714</v>
      </c>
      <c r="P5" s="141"/>
      <c r="R5" s="147">
        <v>150517.23000000004</v>
      </c>
      <c r="S5" s="147"/>
      <c r="T5" s="15"/>
    </row>
    <row r="6" spans="1:21" s="80" customFormat="1" ht="20.100000000000001" customHeight="1" x14ac:dyDescent="0.2">
      <c r="A6" s="140" t="s">
        <v>17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18"/>
      <c r="N6" s="3" t="s">
        <v>18</v>
      </c>
      <c r="O6" s="141">
        <f>O3-O5</f>
        <v>166562.93376181292</v>
      </c>
      <c r="P6" s="141"/>
      <c r="Q6" s="78" t="s">
        <v>12</v>
      </c>
      <c r="R6" s="142">
        <v>85418.819875860005</v>
      </c>
      <c r="S6" s="142"/>
      <c r="T6" s="79"/>
    </row>
    <row r="7" spans="1:21" s="80" customFormat="1" ht="20.100000000000001" customHeight="1" x14ac:dyDescent="0.2">
      <c r="A7" s="143" t="s">
        <v>266</v>
      </c>
      <c r="B7" s="143"/>
      <c r="C7" s="143"/>
      <c r="D7" s="143"/>
      <c r="E7" s="143"/>
      <c r="F7" s="143"/>
      <c r="G7" s="143"/>
      <c r="H7" s="144" t="s">
        <v>264</v>
      </c>
      <c r="I7" s="144"/>
      <c r="J7" s="144"/>
      <c r="K7" s="145">
        <f>J11+J14+J19+J28+J33+J56+J62+J75</f>
        <v>85130.518549277098</v>
      </c>
      <c r="L7" s="145"/>
      <c r="M7" s="31"/>
      <c r="N7" s="117" t="s">
        <v>19</v>
      </c>
      <c r="O7" s="146">
        <f>K7/O3</f>
        <v>0.2116565329894268</v>
      </c>
      <c r="P7" s="146"/>
      <c r="R7" s="142"/>
      <c r="S7" s="142"/>
      <c r="T7" s="125">
        <f>R5+R6</f>
        <v>235936.04987586004</v>
      </c>
    </row>
    <row r="8" spans="1:21" s="80" customFormat="1" ht="20.100000000000001" customHeight="1" x14ac:dyDescent="0.2">
      <c r="A8" s="143"/>
      <c r="B8" s="143"/>
      <c r="C8" s="143"/>
      <c r="D8" s="143"/>
      <c r="E8" s="143"/>
      <c r="F8" s="143"/>
      <c r="G8" s="143"/>
      <c r="H8" s="144"/>
      <c r="I8" s="144"/>
      <c r="J8" s="144"/>
      <c r="K8" s="145"/>
      <c r="L8" s="145"/>
      <c r="M8" s="2"/>
      <c r="N8" s="3" t="s">
        <v>20</v>
      </c>
      <c r="O8" s="136">
        <f>O5/O3</f>
        <v>0.58588137737976653</v>
      </c>
      <c r="P8" s="136"/>
      <c r="R8" s="79"/>
      <c r="S8" s="79"/>
      <c r="T8" s="79"/>
    </row>
    <row r="9" spans="1:21" s="4" customFormat="1" ht="26.25" customHeight="1" x14ac:dyDescent="0.2">
      <c r="A9" s="138" t="s">
        <v>0</v>
      </c>
      <c r="B9" s="138" t="s">
        <v>21</v>
      </c>
      <c r="C9" s="138" t="s">
        <v>33</v>
      </c>
      <c r="D9" s="139" t="s">
        <v>22</v>
      </c>
      <c r="E9" s="139"/>
      <c r="F9" s="139"/>
      <c r="G9" s="139"/>
      <c r="H9" s="139" t="s">
        <v>13</v>
      </c>
      <c r="I9" s="139"/>
      <c r="J9" s="139" t="s">
        <v>23</v>
      </c>
      <c r="K9" s="139"/>
      <c r="L9" s="139"/>
      <c r="M9" s="120" t="s">
        <v>24</v>
      </c>
      <c r="N9" s="3" t="s">
        <v>25</v>
      </c>
      <c r="O9" s="136">
        <f>O6/O3</f>
        <v>0.41411862262023347</v>
      </c>
      <c r="P9" s="136"/>
      <c r="R9" s="16"/>
      <c r="S9" s="137"/>
      <c r="T9" s="137"/>
    </row>
    <row r="10" spans="1:21" s="8" customFormat="1" ht="32.25" customHeight="1" x14ac:dyDescent="0.2">
      <c r="A10" s="138"/>
      <c r="B10" s="138"/>
      <c r="C10" s="138"/>
      <c r="D10" s="120" t="s">
        <v>26</v>
      </c>
      <c r="E10" s="74" t="s">
        <v>1</v>
      </c>
      <c r="F10" s="74" t="s">
        <v>2</v>
      </c>
      <c r="G10" s="74" t="s">
        <v>27</v>
      </c>
      <c r="H10" s="160" t="s">
        <v>34</v>
      </c>
      <c r="I10" s="120" t="s">
        <v>16</v>
      </c>
      <c r="J10" s="82" t="s">
        <v>34</v>
      </c>
      <c r="K10" s="103" t="s">
        <v>16</v>
      </c>
      <c r="L10" s="33" t="s">
        <v>18</v>
      </c>
      <c r="M10" s="5" t="e">
        <f>(#REF!+#REF!+#REF!+M14+#REF!+M19+#REF!+#REF!+#REF!+#REF!+#REF!+#REF!+#REF!+#REF!+#REF!+#REF!+#REF!+#REF!+#REF!)/19</f>
        <v>#REF!</v>
      </c>
      <c r="N10" s="3" t="s">
        <v>28</v>
      </c>
      <c r="O10" s="6" t="s">
        <v>20</v>
      </c>
      <c r="P10" s="7" t="s">
        <v>25</v>
      </c>
    </row>
    <row r="11" spans="1:21" s="22" customFormat="1" ht="31.5" customHeight="1" x14ac:dyDescent="0.25">
      <c r="A11" s="53" t="s">
        <v>39</v>
      </c>
      <c r="B11" s="55" t="s">
        <v>70</v>
      </c>
      <c r="C11" s="135" t="s">
        <v>69</v>
      </c>
      <c r="D11" s="135"/>
      <c r="E11" s="135"/>
      <c r="F11" s="135"/>
      <c r="G11" s="58">
        <f>SUM(G12:G13)</f>
        <v>186255.91622399999</v>
      </c>
      <c r="H11" s="87"/>
      <c r="I11" s="92"/>
      <c r="J11" s="32">
        <f>SUM(J12:J13)</f>
        <v>66685.665867574484</v>
      </c>
      <c r="K11" s="104">
        <f>SUM(K12:K13)</f>
        <v>186255.91622399999</v>
      </c>
      <c r="L11" s="33">
        <f t="shared" ref="L11:L74" si="0">G11-K11</f>
        <v>0</v>
      </c>
      <c r="M11" s="5">
        <f t="shared" ref="M11:M74" si="1">G11/G11</f>
        <v>1</v>
      </c>
      <c r="N11" s="17">
        <f t="shared" ref="N11:N63" si="2">J11/G11</f>
        <v>0.35803247069679772</v>
      </c>
      <c r="O11" s="18">
        <f>K11/G11</f>
        <v>1</v>
      </c>
      <c r="P11" s="17">
        <f t="shared" ref="P11:P63" si="3">M11-O11</f>
        <v>0</v>
      </c>
      <c r="R11" s="19"/>
      <c r="S11" s="19">
        <f>150517.23</f>
        <v>150517.23000000001</v>
      </c>
      <c r="T11" s="114">
        <f>S11-J75</f>
        <v>143080.05753270001</v>
      </c>
      <c r="U11" s="115">
        <f>T11/(G11+G23+G24)</f>
        <v>0.68643731758996496</v>
      </c>
    </row>
    <row r="12" spans="1:21" s="19" customFormat="1" x14ac:dyDescent="0.25">
      <c r="A12" s="23" t="s">
        <v>57</v>
      </c>
      <c r="B12" s="9" t="s">
        <v>50</v>
      </c>
      <c r="C12" s="10" t="s">
        <v>6</v>
      </c>
      <c r="D12" s="98">
        <v>1114</v>
      </c>
      <c r="E12" s="56">
        <v>94.1</v>
      </c>
      <c r="F12" s="56">
        <f>E12*1.2651</f>
        <v>119.04590999999998</v>
      </c>
      <c r="G12" s="57">
        <f t="shared" ref="G12:G13" si="4">D12*F12</f>
        <v>132617.14373999997</v>
      </c>
      <c r="H12" s="87">
        <f>D12-R12</f>
        <v>398.84817235623268</v>
      </c>
      <c r="I12" s="92">
        <f>H12+'BM 01'!I12</f>
        <v>1114</v>
      </c>
      <c r="J12" s="34">
        <f>F12*H12</f>
        <v>47481.243629984558</v>
      </c>
      <c r="K12" s="105">
        <f>J12+'BM 01'!K12</f>
        <v>132617.14373999997</v>
      </c>
      <c r="L12" s="35">
        <f t="shared" si="0"/>
        <v>0</v>
      </c>
      <c r="M12" s="11">
        <f t="shared" si="1"/>
        <v>1</v>
      </c>
      <c r="N12" s="20">
        <f t="shared" si="2"/>
        <v>0.35803247069679778</v>
      </c>
      <c r="O12" s="21">
        <f>K12/G12</f>
        <v>1</v>
      </c>
      <c r="P12" s="20">
        <f t="shared" si="3"/>
        <v>0</v>
      </c>
      <c r="R12" s="19">
        <v>715.15182764376732</v>
      </c>
    </row>
    <row r="13" spans="1:21" s="19" customFormat="1" x14ac:dyDescent="0.25">
      <c r="A13" s="23" t="s">
        <v>58</v>
      </c>
      <c r="B13" s="9" t="s">
        <v>51</v>
      </c>
      <c r="C13" s="10" t="s">
        <v>6</v>
      </c>
      <c r="D13" s="98">
        <v>1114</v>
      </c>
      <c r="E13" s="56">
        <v>38.06</v>
      </c>
      <c r="F13" s="56">
        <f>E13*1.2651</f>
        <v>48.149706000000002</v>
      </c>
      <c r="G13" s="57">
        <f t="shared" si="4"/>
        <v>53638.772484000001</v>
      </c>
      <c r="H13" s="87">
        <f>D13-R13</f>
        <v>398.84817235623268</v>
      </c>
      <c r="I13" s="92">
        <f>H13+'BM 01'!I13</f>
        <v>1114</v>
      </c>
      <c r="J13" s="34">
        <f>F13*H13</f>
        <v>19204.42223758993</v>
      </c>
      <c r="K13" s="105">
        <f>J13+'BM 01'!K13</f>
        <v>53638.772484000001</v>
      </c>
      <c r="L13" s="35">
        <f t="shared" si="0"/>
        <v>0</v>
      </c>
      <c r="M13" s="11">
        <f t="shared" si="1"/>
        <v>1</v>
      </c>
      <c r="N13" s="20">
        <f t="shared" si="2"/>
        <v>0.35803247069679772</v>
      </c>
      <c r="O13" s="21">
        <f t="shared" ref="O13:O76" si="5">K13/G13</f>
        <v>1</v>
      </c>
      <c r="P13" s="20">
        <f t="shared" si="3"/>
        <v>0</v>
      </c>
      <c r="R13" s="19">
        <v>715.15182764376732</v>
      </c>
    </row>
    <row r="14" spans="1:21" s="19" customFormat="1" ht="31.5" customHeight="1" x14ac:dyDescent="0.25">
      <c r="A14" s="53" t="s">
        <v>43</v>
      </c>
      <c r="B14" s="55" t="s">
        <v>52</v>
      </c>
      <c r="C14" s="135" t="s">
        <v>68</v>
      </c>
      <c r="D14" s="135"/>
      <c r="E14" s="135"/>
      <c r="F14" s="135"/>
      <c r="G14" s="58">
        <f>SUM(G15:G18)</f>
        <v>5374.6002360000002</v>
      </c>
      <c r="H14" s="87"/>
      <c r="I14" s="92"/>
      <c r="J14" s="32">
        <f>SUM(J15:J18)</f>
        <v>0</v>
      </c>
      <c r="K14" s="104">
        <f>SUM(K15:K18)</f>
        <v>0</v>
      </c>
      <c r="L14" s="33">
        <f t="shared" si="0"/>
        <v>5374.6002360000002</v>
      </c>
      <c r="M14" s="5">
        <f t="shared" si="1"/>
        <v>1</v>
      </c>
      <c r="N14" s="17">
        <f t="shared" si="2"/>
        <v>0</v>
      </c>
      <c r="O14" s="18">
        <f t="shared" si="5"/>
        <v>0</v>
      </c>
      <c r="P14" s="17">
        <f t="shared" si="3"/>
        <v>1</v>
      </c>
    </row>
    <row r="15" spans="1:21" s="19" customFormat="1" ht="31.5" x14ac:dyDescent="0.25">
      <c r="A15" s="9" t="s">
        <v>59</v>
      </c>
      <c r="B15" s="9" t="s">
        <v>53</v>
      </c>
      <c r="C15" s="10" t="s">
        <v>7</v>
      </c>
      <c r="D15" s="98">
        <v>2</v>
      </c>
      <c r="E15" s="56">
        <v>711.1400000000001</v>
      </c>
      <c r="F15" s="56">
        <f>E15*1.2651</f>
        <v>899.66321400000004</v>
      </c>
      <c r="G15" s="57">
        <f t="shared" ref="G15:G17" si="6">D15*F15</f>
        <v>1799.3264280000001</v>
      </c>
      <c r="H15" s="87">
        <f t="shared" ref="H15:H18" si="7">D15*0</f>
        <v>0</v>
      </c>
      <c r="I15" s="92">
        <f>H15+'BM 01'!I15</f>
        <v>0</v>
      </c>
      <c r="J15" s="34">
        <f t="shared" ref="J15:J17" si="8">F15*H15</f>
        <v>0</v>
      </c>
      <c r="K15" s="105">
        <f>J15+'BM 01'!K15</f>
        <v>0</v>
      </c>
      <c r="L15" s="35">
        <f t="shared" si="0"/>
        <v>1799.3264280000001</v>
      </c>
      <c r="M15" s="11">
        <f t="shared" si="1"/>
        <v>1</v>
      </c>
      <c r="N15" s="20">
        <v>0</v>
      </c>
      <c r="O15" s="21">
        <f t="shared" si="5"/>
        <v>0</v>
      </c>
      <c r="P15" s="20">
        <v>0</v>
      </c>
    </row>
    <row r="16" spans="1:21" s="19" customFormat="1" ht="31.5" x14ac:dyDescent="0.25">
      <c r="A16" s="9" t="s">
        <v>60</v>
      </c>
      <c r="B16" s="9" t="s">
        <v>54</v>
      </c>
      <c r="C16" s="10" t="s">
        <v>7</v>
      </c>
      <c r="D16" s="98">
        <v>1</v>
      </c>
      <c r="E16" s="56">
        <v>566.4</v>
      </c>
      <c r="F16" s="56">
        <f>E16*1.2651</f>
        <v>716.55263999999988</v>
      </c>
      <c r="G16" s="57">
        <f t="shared" si="6"/>
        <v>716.55263999999988</v>
      </c>
      <c r="H16" s="87">
        <f t="shared" si="7"/>
        <v>0</v>
      </c>
      <c r="I16" s="92">
        <f>H16+'BM 01'!I16</f>
        <v>0</v>
      </c>
      <c r="J16" s="34">
        <f t="shared" si="8"/>
        <v>0</v>
      </c>
      <c r="K16" s="105">
        <f>J16+'BM 01'!K16</f>
        <v>0</v>
      </c>
      <c r="L16" s="35">
        <f t="shared" si="0"/>
        <v>716.55263999999988</v>
      </c>
      <c r="M16" s="11">
        <f t="shared" si="1"/>
        <v>1</v>
      </c>
      <c r="N16" s="20">
        <f t="shared" ref="N16:N17" si="9">J16/G16</f>
        <v>0</v>
      </c>
      <c r="O16" s="21">
        <f t="shared" si="5"/>
        <v>0</v>
      </c>
      <c r="P16" s="20">
        <f t="shared" ref="P16:P17" si="10">M16-O16</f>
        <v>1</v>
      </c>
    </row>
    <row r="17" spans="1:18" s="19" customFormat="1" ht="31.5" customHeight="1" x14ac:dyDescent="0.25">
      <c r="A17" s="9" t="s">
        <v>61</v>
      </c>
      <c r="B17" s="9" t="s">
        <v>55</v>
      </c>
      <c r="C17" s="10" t="s">
        <v>7</v>
      </c>
      <c r="D17" s="98">
        <v>4</v>
      </c>
      <c r="E17" s="56">
        <v>394.95000000000005</v>
      </c>
      <c r="F17" s="56">
        <f>E17*1.2651</f>
        <v>499.65124500000002</v>
      </c>
      <c r="G17" s="57">
        <f t="shared" si="6"/>
        <v>1998.6049800000001</v>
      </c>
      <c r="H17" s="87">
        <f t="shared" si="7"/>
        <v>0</v>
      </c>
      <c r="I17" s="92">
        <f>H17+'BM 01'!I17</f>
        <v>0</v>
      </c>
      <c r="J17" s="34">
        <f t="shared" si="8"/>
        <v>0</v>
      </c>
      <c r="K17" s="105">
        <f>J17+'BM 01'!K17</f>
        <v>0</v>
      </c>
      <c r="L17" s="35">
        <f t="shared" si="0"/>
        <v>1998.6049800000001</v>
      </c>
      <c r="M17" s="11">
        <f t="shared" si="1"/>
        <v>1</v>
      </c>
      <c r="N17" s="20">
        <f t="shared" si="9"/>
        <v>0</v>
      </c>
      <c r="O17" s="21">
        <f t="shared" si="5"/>
        <v>0</v>
      </c>
      <c r="P17" s="20">
        <f t="shared" si="10"/>
        <v>1</v>
      </c>
    </row>
    <row r="18" spans="1:18" s="19" customFormat="1" ht="31.5" x14ac:dyDescent="0.25">
      <c r="A18" s="9" t="s">
        <v>62</v>
      </c>
      <c r="B18" s="9" t="s">
        <v>56</v>
      </c>
      <c r="C18" s="10" t="s">
        <v>7</v>
      </c>
      <c r="D18" s="98">
        <v>2</v>
      </c>
      <c r="E18" s="56">
        <v>339.94000000000005</v>
      </c>
      <c r="F18" s="56">
        <f>E18*1.2651</f>
        <v>430.05809400000004</v>
      </c>
      <c r="G18" s="57">
        <f>D18*F18</f>
        <v>860.11618800000008</v>
      </c>
      <c r="H18" s="87">
        <f t="shared" si="7"/>
        <v>0</v>
      </c>
      <c r="I18" s="92">
        <f>H18+'BM 01'!I18</f>
        <v>0</v>
      </c>
      <c r="J18" s="34">
        <f>F18*H18</f>
        <v>0</v>
      </c>
      <c r="K18" s="105">
        <f>J18+'BM 01'!K18</f>
        <v>0</v>
      </c>
      <c r="L18" s="35">
        <f t="shared" si="0"/>
        <v>860.11618800000008</v>
      </c>
      <c r="M18" s="11">
        <f t="shared" si="1"/>
        <v>1</v>
      </c>
      <c r="N18" s="20">
        <f t="shared" si="2"/>
        <v>0</v>
      </c>
      <c r="O18" s="21">
        <f t="shared" si="5"/>
        <v>0</v>
      </c>
      <c r="P18" s="20">
        <f t="shared" si="3"/>
        <v>1</v>
      </c>
    </row>
    <row r="19" spans="1:18" s="19" customFormat="1" ht="31.5" customHeight="1" x14ac:dyDescent="0.25">
      <c r="A19" s="53" t="s">
        <v>47</v>
      </c>
      <c r="B19" s="55" t="s">
        <v>8</v>
      </c>
      <c r="C19" s="135" t="s">
        <v>87</v>
      </c>
      <c r="D19" s="135"/>
      <c r="E19" s="135"/>
      <c r="F19" s="135"/>
      <c r="G19" s="58">
        <f>SUM(G20:G27)</f>
        <v>66840.546419999999</v>
      </c>
      <c r="H19" s="87"/>
      <c r="I19" s="92"/>
      <c r="J19" s="32">
        <f>SUM(J20:J27)</f>
        <v>9952.5868144026135</v>
      </c>
      <c r="K19" s="104">
        <f>SUM(K20:K27)</f>
        <v>24193.172018777143</v>
      </c>
      <c r="L19" s="33">
        <f t="shared" si="0"/>
        <v>42647.374401222856</v>
      </c>
      <c r="M19" s="5">
        <f t="shared" si="1"/>
        <v>1</v>
      </c>
      <c r="N19" s="17">
        <f t="shared" si="2"/>
        <v>0.14890044063769958</v>
      </c>
      <c r="O19" s="18">
        <f t="shared" si="5"/>
        <v>0.36195353441243072</v>
      </c>
      <c r="P19" s="17">
        <f t="shared" si="3"/>
        <v>0.63804646558756928</v>
      </c>
    </row>
    <row r="20" spans="1:18" s="19" customFormat="1" x14ac:dyDescent="0.25">
      <c r="A20" s="9" t="s">
        <v>243</v>
      </c>
      <c r="B20" s="9" t="s">
        <v>96</v>
      </c>
      <c r="C20" s="10" t="s">
        <v>6</v>
      </c>
      <c r="D20" s="98">
        <v>847.2</v>
      </c>
      <c r="E20" s="56">
        <v>1.96</v>
      </c>
      <c r="F20" s="56">
        <f t="shared" ref="F20:F27" si="11">E20*1.2651</f>
        <v>2.4795959999999999</v>
      </c>
      <c r="G20" s="57">
        <f t="shared" ref="G20:G27" si="12">D20*F20</f>
        <v>2100.7137312</v>
      </c>
      <c r="H20" s="87">
        <f>D20*1</f>
        <v>847.2</v>
      </c>
      <c r="I20" s="92">
        <f>H20+'BM 01'!I20</f>
        <v>847.2</v>
      </c>
      <c r="J20" s="34">
        <f t="shared" ref="J20:J27" si="13">F20*H20</f>
        <v>2100.7137312</v>
      </c>
      <c r="K20" s="105">
        <f>J20+'BM 01'!K20</f>
        <v>2100.7137312</v>
      </c>
      <c r="L20" s="35">
        <f t="shared" si="0"/>
        <v>0</v>
      </c>
      <c r="M20" s="11">
        <f t="shared" si="1"/>
        <v>1</v>
      </c>
      <c r="N20" s="20">
        <f t="shared" si="2"/>
        <v>1</v>
      </c>
      <c r="O20" s="21">
        <f t="shared" si="5"/>
        <v>1</v>
      </c>
      <c r="P20" s="20">
        <f t="shared" si="3"/>
        <v>0</v>
      </c>
    </row>
    <row r="21" spans="1:18" s="19" customFormat="1" x14ac:dyDescent="0.25">
      <c r="A21" s="9" t="s">
        <v>244</v>
      </c>
      <c r="B21" s="9" t="s">
        <v>97</v>
      </c>
      <c r="C21" s="10" t="s">
        <v>4</v>
      </c>
      <c r="D21" s="98">
        <v>360</v>
      </c>
      <c r="E21" s="56">
        <v>6.4300000000000006</v>
      </c>
      <c r="F21" s="56">
        <f t="shared" si="11"/>
        <v>8.1345930000000006</v>
      </c>
      <c r="G21" s="57">
        <f t="shared" si="12"/>
        <v>2928.4534800000001</v>
      </c>
      <c r="H21" s="87">
        <f t="shared" ref="H21:H27" si="14">D21*0</f>
        <v>0</v>
      </c>
      <c r="I21" s="92">
        <f>H21+'BM 01'!I21</f>
        <v>0</v>
      </c>
      <c r="J21" s="34">
        <f t="shared" si="13"/>
        <v>0</v>
      </c>
      <c r="K21" s="105">
        <f>J21+'BM 01'!K21</f>
        <v>0</v>
      </c>
      <c r="L21" s="35">
        <f t="shared" si="0"/>
        <v>2928.4534800000001</v>
      </c>
      <c r="M21" s="11">
        <f t="shared" si="1"/>
        <v>1</v>
      </c>
      <c r="N21" s="20">
        <f t="shared" si="2"/>
        <v>0</v>
      </c>
      <c r="O21" s="21">
        <f t="shared" si="5"/>
        <v>0</v>
      </c>
      <c r="P21" s="20">
        <f t="shared" si="3"/>
        <v>1</v>
      </c>
    </row>
    <row r="22" spans="1:18" s="19" customFormat="1" ht="31.5" x14ac:dyDescent="0.25">
      <c r="A22" s="9" t="s">
        <v>245</v>
      </c>
      <c r="B22" s="9" t="s">
        <v>98</v>
      </c>
      <c r="C22" s="10" t="s">
        <v>6</v>
      </c>
      <c r="D22" s="98">
        <v>88.6</v>
      </c>
      <c r="E22" s="56">
        <v>12.56</v>
      </c>
      <c r="F22" s="56">
        <f t="shared" si="11"/>
        <v>15.889655999999999</v>
      </c>
      <c r="G22" s="57">
        <f t="shared" si="12"/>
        <v>1407.8235215999998</v>
      </c>
      <c r="H22" s="87">
        <f>D22*1</f>
        <v>88.6</v>
      </c>
      <c r="I22" s="92">
        <f>H22+'BM 01'!I22</f>
        <v>88.6</v>
      </c>
      <c r="J22" s="34">
        <f t="shared" si="13"/>
        <v>1407.8235215999998</v>
      </c>
      <c r="K22" s="105">
        <f>J22+'BM 01'!K22</f>
        <v>1407.8235215999998</v>
      </c>
      <c r="L22" s="35">
        <f t="shared" si="0"/>
        <v>0</v>
      </c>
      <c r="M22" s="11">
        <f t="shared" si="1"/>
        <v>1</v>
      </c>
      <c r="N22" s="20">
        <f t="shared" si="2"/>
        <v>1</v>
      </c>
      <c r="O22" s="21">
        <f t="shared" si="5"/>
        <v>1</v>
      </c>
      <c r="P22" s="20">
        <f t="shared" si="3"/>
        <v>0</v>
      </c>
    </row>
    <row r="23" spans="1:18" s="19" customFormat="1" ht="15.75" customHeight="1" x14ac:dyDescent="0.25">
      <c r="A23" s="9" t="s">
        <v>246</v>
      </c>
      <c r="B23" s="9" t="s">
        <v>260</v>
      </c>
      <c r="C23" s="10" t="s">
        <v>6</v>
      </c>
      <c r="D23" s="98">
        <v>1114</v>
      </c>
      <c r="E23" s="56">
        <v>10.629999999999999</v>
      </c>
      <c r="F23" s="56">
        <f t="shared" si="11"/>
        <v>13.448012999999998</v>
      </c>
      <c r="G23" s="57">
        <f t="shared" si="12"/>
        <v>14981.086481999997</v>
      </c>
      <c r="H23" s="87">
        <v>287.45</v>
      </c>
      <c r="I23" s="92">
        <f>H23+'BM 01'!I23</f>
        <v>1002.6018276437674</v>
      </c>
      <c r="J23" s="34">
        <f t="shared" si="13"/>
        <v>3865.6313368499991</v>
      </c>
      <c r="K23" s="105">
        <f>J23+'BM 01'!K23</f>
        <v>13483.002411977141</v>
      </c>
      <c r="L23" s="35">
        <f t="shared" si="0"/>
        <v>1498.0840700228564</v>
      </c>
      <c r="M23" s="11">
        <f t="shared" si="1"/>
        <v>1</v>
      </c>
      <c r="N23" s="20">
        <f t="shared" si="2"/>
        <v>0.25803411131059245</v>
      </c>
      <c r="O23" s="21">
        <f t="shared" si="5"/>
        <v>0.90000164061379484</v>
      </c>
      <c r="P23" s="20">
        <f t="shared" si="3"/>
        <v>9.999835938620516E-2</v>
      </c>
      <c r="R23" s="19">
        <v>715.15182764376732</v>
      </c>
    </row>
    <row r="24" spans="1:18" s="19" customFormat="1" ht="31.5" x14ac:dyDescent="0.25">
      <c r="A24" s="9" t="s">
        <v>247</v>
      </c>
      <c r="B24" s="9" t="s">
        <v>99</v>
      </c>
      <c r="C24" s="10" t="s">
        <v>6</v>
      </c>
      <c r="D24" s="98">
        <v>1114</v>
      </c>
      <c r="E24" s="56">
        <v>5.1100000000000003</v>
      </c>
      <c r="F24" s="56">
        <f t="shared" si="11"/>
        <v>6.4646609999999995</v>
      </c>
      <c r="G24" s="57">
        <f t="shared" si="12"/>
        <v>7201.6323539999994</v>
      </c>
      <c r="H24" s="87">
        <f t="shared" ref="H23:H24" si="15">D24-R24</f>
        <v>398.84817235623268</v>
      </c>
      <c r="I24" s="92">
        <f>H24+'BM 01'!I24</f>
        <v>1114</v>
      </c>
      <c r="J24" s="34">
        <f t="shared" si="13"/>
        <v>2578.4182247526155</v>
      </c>
      <c r="K24" s="105">
        <f>J24+'BM 01'!K24</f>
        <v>7201.6323539999994</v>
      </c>
      <c r="L24" s="35">
        <f t="shared" si="0"/>
        <v>0</v>
      </c>
      <c r="M24" s="11">
        <f t="shared" si="1"/>
        <v>1</v>
      </c>
      <c r="N24" s="20">
        <f t="shared" si="2"/>
        <v>0.35803247069679778</v>
      </c>
      <c r="O24" s="21">
        <f t="shared" si="5"/>
        <v>1</v>
      </c>
      <c r="P24" s="20">
        <f t="shared" si="3"/>
        <v>0</v>
      </c>
      <c r="R24" s="19">
        <v>715.15182764376732</v>
      </c>
    </row>
    <row r="25" spans="1:18" s="19" customFormat="1" ht="15.75" customHeight="1" x14ac:dyDescent="0.25">
      <c r="A25" s="9" t="s">
        <v>248</v>
      </c>
      <c r="B25" s="9" t="s">
        <v>100</v>
      </c>
      <c r="C25" s="10" t="s">
        <v>6</v>
      </c>
      <c r="D25" s="98">
        <v>847.2</v>
      </c>
      <c r="E25" s="56">
        <v>6.46</v>
      </c>
      <c r="F25" s="56">
        <f t="shared" si="11"/>
        <v>8.1725459999999988</v>
      </c>
      <c r="G25" s="57">
        <f t="shared" si="12"/>
        <v>6923.7809711999989</v>
      </c>
      <c r="H25" s="87">
        <f t="shared" si="14"/>
        <v>0</v>
      </c>
      <c r="I25" s="92">
        <f>H25+'BM 01'!I25</f>
        <v>0</v>
      </c>
      <c r="J25" s="34">
        <f t="shared" si="13"/>
        <v>0</v>
      </c>
      <c r="K25" s="105">
        <f>J25+'BM 01'!K25</f>
        <v>0</v>
      </c>
      <c r="L25" s="35">
        <f t="shared" si="0"/>
        <v>6923.7809711999989</v>
      </c>
      <c r="M25" s="11">
        <f t="shared" si="1"/>
        <v>1</v>
      </c>
      <c r="N25" s="20">
        <f t="shared" si="2"/>
        <v>0</v>
      </c>
      <c r="O25" s="21">
        <f t="shared" si="5"/>
        <v>0</v>
      </c>
      <c r="P25" s="20">
        <f t="shared" si="3"/>
        <v>1</v>
      </c>
    </row>
    <row r="26" spans="1:18" s="19" customFormat="1" x14ac:dyDescent="0.25">
      <c r="A26" s="9" t="s">
        <v>249</v>
      </c>
      <c r="B26" s="9" t="s">
        <v>101</v>
      </c>
      <c r="C26" s="10" t="s">
        <v>6</v>
      </c>
      <c r="D26" s="98">
        <v>480</v>
      </c>
      <c r="E26" s="56">
        <v>39.54</v>
      </c>
      <c r="F26" s="56">
        <f t="shared" si="11"/>
        <v>50.022053999999997</v>
      </c>
      <c r="G26" s="57">
        <f t="shared" si="12"/>
        <v>24010.585919999998</v>
      </c>
      <c r="H26" s="87">
        <f t="shared" si="14"/>
        <v>0</v>
      </c>
      <c r="I26" s="92">
        <f>H26+'BM 01'!I26</f>
        <v>0</v>
      </c>
      <c r="J26" s="34">
        <f t="shared" si="13"/>
        <v>0</v>
      </c>
      <c r="K26" s="105">
        <f>J26+'BM 01'!K26</f>
        <v>0</v>
      </c>
      <c r="L26" s="35">
        <f t="shared" si="0"/>
        <v>24010.585919999998</v>
      </c>
      <c r="M26" s="11">
        <f t="shared" si="1"/>
        <v>1</v>
      </c>
      <c r="N26" s="20">
        <f t="shared" si="2"/>
        <v>0</v>
      </c>
      <c r="O26" s="21">
        <f t="shared" si="5"/>
        <v>0</v>
      </c>
      <c r="P26" s="20">
        <f t="shared" si="3"/>
        <v>1</v>
      </c>
    </row>
    <row r="27" spans="1:18" s="19" customFormat="1" ht="15.75" customHeight="1" x14ac:dyDescent="0.25">
      <c r="A27" s="9" t="s">
        <v>250</v>
      </c>
      <c r="B27" s="9" t="s">
        <v>102</v>
      </c>
      <c r="C27" s="10" t="s">
        <v>6</v>
      </c>
      <c r="D27" s="98">
        <v>476</v>
      </c>
      <c r="E27" s="56">
        <v>12.1</v>
      </c>
      <c r="F27" s="56">
        <f t="shared" si="11"/>
        <v>15.307709999999998</v>
      </c>
      <c r="G27" s="57">
        <f t="shared" si="12"/>
        <v>7286.4699599999994</v>
      </c>
      <c r="H27" s="87">
        <f t="shared" si="14"/>
        <v>0</v>
      </c>
      <c r="I27" s="92">
        <f>H27+'BM 01'!I27</f>
        <v>0</v>
      </c>
      <c r="J27" s="34">
        <f t="shared" si="13"/>
        <v>0</v>
      </c>
      <c r="K27" s="105">
        <f>J27+'BM 01'!K27</f>
        <v>0</v>
      </c>
      <c r="L27" s="35">
        <f t="shared" si="0"/>
        <v>7286.4699599999994</v>
      </c>
      <c r="M27" s="11">
        <f t="shared" si="1"/>
        <v>1</v>
      </c>
      <c r="N27" s="20">
        <f t="shared" si="2"/>
        <v>0</v>
      </c>
      <c r="O27" s="21">
        <f t="shared" si="5"/>
        <v>0</v>
      </c>
      <c r="P27" s="20">
        <f t="shared" si="3"/>
        <v>1</v>
      </c>
    </row>
    <row r="28" spans="1:18" s="22" customFormat="1" ht="31.5" customHeight="1" x14ac:dyDescent="0.25">
      <c r="A28" s="53" t="s">
        <v>48</v>
      </c>
      <c r="B28" s="54" t="s">
        <v>126</v>
      </c>
      <c r="C28" s="135" t="s">
        <v>127</v>
      </c>
      <c r="D28" s="135"/>
      <c r="E28" s="135"/>
      <c r="F28" s="135"/>
      <c r="G28" s="58">
        <f>SUM(G29:G32)</f>
        <v>3926.0607360000004</v>
      </c>
      <c r="H28" s="87"/>
      <c r="I28" s="93"/>
      <c r="J28" s="32">
        <f>SUM(J29:J32)</f>
        <v>0</v>
      </c>
      <c r="K28" s="104">
        <f>SUM(K29:K32)</f>
        <v>0</v>
      </c>
      <c r="L28" s="33">
        <f t="shared" si="0"/>
        <v>3926.0607360000004</v>
      </c>
      <c r="M28" s="5">
        <f t="shared" si="1"/>
        <v>1</v>
      </c>
      <c r="N28" s="17">
        <f t="shared" si="2"/>
        <v>0</v>
      </c>
      <c r="O28" s="18">
        <f t="shared" si="5"/>
        <v>0</v>
      </c>
      <c r="P28" s="17">
        <f t="shared" si="3"/>
        <v>1</v>
      </c>
    </row>
    <row r="29" spans="1:18" s="19" customFormat="1" x14ac:dyDescent="0.25">
      <c r="A29" s="23" t="s">
        <v>251</v>
      </c>
      <c r="B29" s="9" t="s">
        <v>128</v>
      </c>
      <c r="C29" s="10" t="s">
        <v>4</v>
      </c>
      <c r="D29" s="98">
        <v>72</v>
      </c>
      <c r="E29" s="56">
        <v>30.830000000000002</v>
      </c>
      <c r="F29" s="56">
        <f>E29*1.2651</f>
        <v>39.003033000000002</v>
      </c>
      <c r="G29" s="57">
        <f t="shared" ref="G29:G32" si="16">D29*F29</f>
        <v>2808.2183760000003</v>
      </c>
      <c r="H29" s="87">
        <f t="shared" ref="H29:H32" si="17">D29*0</f>
        <v>0</v>
      </c>
      <c r="I29" s="92">
        <f>H29+'BM 01'!I29</f>
        <v>0</v>
      </c>
      <c r="J29" s="34">
        <f t="shared" ref="J29:J32" si="18">F29*H29</f>
        <v>0</v>
      </c>
      <c r="K29" s="105">
        <f>J29+'BM 01'!K29</f>
        <v>0</v>
      </c>
      <c r="L29" s="35">
        <f t="shared" si="0"/>
        <v>2808.2183760000003</v>
      </c>
      <c r="M29" s="11">
        <f t="shared" si="1"/>
        <v>1</v>
      </c>
      <c r="N29" s="20">
        <f t="shared" si="2"/>
        <v>0</v>
      </c>
      <c r="O29" s="21">
        <f t="shared" si="5"/>
        <v>0</v>
      </c>
      <c r="P29" s="20">
        <f t="shared" si="3"/>
        <v>1</v>
      </c>
    </row>
    <row r="30" spans="1:18" s="19" customFormat="1" x14ac:dyDescent="0.25">
      <c r="A30" s="23" t="s">
        <v>252</v>
      </c>
      <c r="B30" s="9" t="s">
        <v>129</v>
      </c>
      <c r="C30" s="10" t="s">
        <v>4</v>
      </c>
      <c r="D30" s="98">
        <v>20</v>
      </c>
      <c r="E30" s="56">
        <v>27.299999999999997</v>
      </c>
      <c r="F30" s="56">
        <f>E30*1.2651</f>
        <v>34.537229999999994</v>
      </c>
      <c r="G30" s="57">
        <f t="shared" si="16"/>
        <v>690.74459999999988</v>
      </c>
      <c r="H30" s="87">
        <f t="shared" si="17"/>
        <v>0</v>
      </c>
      <c r="I30" s="92">
        <f>H30+'BM 01'!I30</f>
        <v>0</v>
      </c>
      <c r="J30" s="34">
        <f t="shared" si="18"/>
        <v>0</v>
      </c>
      <c r="K30" s="105">
        <f>J30+'BM 01'!K30</f>
        <v>0</v>
      </c>
      <c r="L30" s="35">
        <f t="shared" si="0"/>
        <v>690.74459999999988</v>
      </c>
      <c r="M30" s="11">
        <f t="shared" si="1"/>
        <v>1</v>
      </c>
      <c r="N30" s="20">
        <f t="shared" si="2"/>
        <v>0</v>
      </c>
      <c r="O30" s="21">
        <f t="shared" si="5"/>
        <v>0</v>
      </c>
      <c r="P30" s="20">
        <f t="shared" si="3"/>
        <v>1</v>
      </c>
    </row>
    <row r="31" spans="1:18" s="19" customFormat="1" x14ac:dyDescent="0.25">
      <c r="A31" s="23" t="s">
        <v>253</v>
      </c>
      <c r="B31" s="9" t="s">
        <v>130</v>
      </c>
      <c r="C31" s="10" t="s">
        <v>4</v>
      </c>
      <c r="D31" s="98">
        <v>4</v>
      </c>
      <c r="E31" s="56">
        <v>49.83</v>
      </c>
      <c r="F31" s="56">
        <f>E31*1.2651</f>
        <v>63.039932999999991</v>
      </c>
      <c r="G31" s="57">
        <f t="shared" si="16"/>
        <v>252.15973199999996</v>
      </c>
      <c r="H31" s="87">
        <f t="shared" si="17"/>
        <v>0</v>
      </c>
      <c r="I31" s="92">
        <f>H31+'BM 01'!I31</f>
        <v>0</v>
      </c>
      <c r="J31" s="34">
        <f t="shared" si="18"/>
        <v>0</v>
      </c>
      <c r="K31" s="105">
        <f>J31+'BM 01'!K31</f>
        <v>0</v>
      </c>
      <c r="L31" s="35">
        <f t="shared" si="0"/>
        <v>252.15973199999996</v>
      </c>
      <c r="M31" s="11">
        <f t="shared" si="1"/>
        <v>1</v>
      </c>
      <c r="N31" s="20">
        <f t="shared" si="2"/>
        <v>0</v>
      </c>
      <c r="O31" s="21">
        <f t="shared" si="5"/>
        <v>0</v>
      </c>
      <c r="P31" s="20">
        <f t="shared" si="3"/>
        <v>1</v>
      </c>
    </row>
    <row r="32" spans="1:18" s="19" customFormat="1" ht="31.5" x14ac:dyDescent="0.25">
      <c r="A32" s="23" t="s">
        <v>254</v>
      </c>
      <c r="B32" s="9" t="s">
        <v>131</v>
      </c>
      <c r="C32" s="10" t="s">
        <v>7</v>
      </c>
      <c r="D32" s="98">
        <v>4</v>
      </c>
      <c r="E32" s="56">
        <v>34.57</v>
      </c>
      <c r="F32" s="56">
        <f>E32*1.2651</f>
        <v>43.734506999999994</v>
      </c>
      <c r="G32" s="57">
        <f t="shared" si="16"/>
        <v>174.93802799999997</v>
      </c>
      <c r="H32" s="87">
        <f t="shared" si="17"/>
        <v>0</v>
      </c>
      <c r="I32" s="92">
        <f>H32+'BM 01'!I32</f>
        <v>0</v>
      </c>
      <c r="J32" s="34">
        <f t="shared" si="18"/>
        <v>0</v>
      </c>
      <c r="K32" s="105">
        <f>J32+'BM 01'!K32</f>
        <v>0</v>
      </c>
      <c r="L32" s="35">
        <f t="shared" si="0"/>
        <v>174.93802799999997</v>
      </c>
      <c r="M32" s="11">
        <f t="shared" si="1"/>
        <v>1</v>
      </c>
      <c r="N32" s="20">
        <f t="shared" si="2"/>
        <v>0</v>
      </c>
      <c r="O32" s="21">
        <f t="shared" si="5"/>
        <v>0</v>
      </c>
      <c r="P32" s="20">
        <f t="shared" si="3"/>
        <v>1</v>
      </c>
    </row>
    <row r="33" spans="1:16" s="22" customFormat="1" ht="31.5" customHeight="1" x14ac:dyDescent="0.25">
      <c r="A33" s="53" t="s">
        <v>49</v>
      </c>
      <c r="B33" s="55" t="s">
        <v>133</v>
      </c>
      <c r="C33" s="135" t="s">
        <v>134</v>
      </c>
      <c r="D33" s="135"/>
      <c r="E33" s="135"/>
      <c r="F33" s="135"/>
      <c r="G33" s="58">
        <f>SUM(G34:G55)</f>
        <v>10238.682018</v>
      </c>
      <c r="H33" s="87"/>
      <c r="I33" s="93"/>
      <c r="J33" s="58">
        <f>SUM(J34:J55)</f>
        <v>788.81515200000001</v>
      </c>
      <c r="K33" s="71">
        <f>SUM(K34:K55)</f>
        <v>788.81515200000001</v>
      </c>
      <c r="L33" s="33">
        <f t="shared" si="0"/>
        <v>9449.8668660000003</v>
      </c>
      <c r="M33" s="5">
        <f t="shared" si="1"/>
        <v>1</v>
      </c>
      <c r="N33" s="17">
        <v>0</v>
      </c>
      <c r="O33" s="18">
        <f t="shared" si="5"/>
        <v>7.7042645783239716E-2</v>
      </c>
      <c r="P33" s="17">
        <v>0</v>
      </c>
    </row>
    <row r="34" spans="1:16" s="19" customFormat="1" ht="15.75" customHeight="1" x14ac:dyDescent="0.25">
      <c r="A34" s="23" t="s">
        <v>63</v>
      </c>
      <c r="B34" s="9" t="s">
        <v>135</v>
      </c>
      <c r="C34" s="10" t="s">
        <v>7</v>
      </c>
      <c r="D34" s="98">
        <v>5</v>
      </c>
      <c r="E34" s="56">
        <v>10.11</v>
      </c>
      <c r="F34" s="56">
        <f t="shared" ref="F34:F55" si="19">E34*1.2651</f>
        <v>12.790160999999998</v>
      </c>
      <c r="G34" s="57">
        <f>D34*F34</f>
        <v>63.950804999999988</v>
      </c>
      <c r="H34" s="87">
        <f t="shared" ref="H34:H55" si="20">D34*0</f>
        <v>0</v>
      </c>
      <c r="I34" s="92">
        <f>H34+'BM 01'!I34</f>
        <v>0</v>
      </c>
      <c r="J34" s="34">
        <f>F34*H34</f>
        <v>0</v>
      </c>
      <c r="K34" s="105">
        <f>J34+'BM 01'!K34</f>
        <v>0</v>
      </c>
      <c r="L34" s="35">
        <f t="shared" si="0"/>
        <v>63.950804999999988</v>
      </c>
      <c r="M34" s="11">
        <f t="shared" si="1"/>
        <v>1</v>
      </c>
      <c r="N34" s="20">
        <v>0</v>
      </c>
      <c r="O34" s="21">
        <f t="shared" si="5"/>
        <v>0</v>
      </c>
      <c r="P34" s="20">
        <v>0</v>
      </c>
    </row>
    <row r="35" spans="1:16" s="19" customFormat="1" x14ac:dyDescent="0.25">
      <c r="A35" s="23" t="s">
        <v>64</v>
      </c>
      <c r="B35" s="9" t="s">
        <v>136</v>
      </c>
      <c r="C35" s="10" t="s">
        <v>7</v>
      </c>
      <c r="D35" s="98">
        <v>5</v>
      </c>
      <c r="E35" s="56">
        <v>10.049999999999999</v>
      </c>
      <c r="F35" s="56">
        <f t="shared" si="19"/>
        <v>12.714254999999998</v>
      </c>
      <c r="G35" s="57">
        <f t="shared" ref="G35:G55" si="21">D35*F35</f>
        <v>63.571274999999986</v>
      </c>
      <c r="H35" s="87">
        <f t="shared" si="20"/>
        <v>0</v>
      </c>
      <c r="I35" s="92">
        <f>H35+'BM 01'!I35</f>
        <v>0</v>
      </c>
      <c r="J35" s="34">
        <f t="shared" ref="J35:J55" si="22">F35*H35</f>
        <v>0</v>
      </c>
      <c r="K35" s="105">
        <f>J35+'BM 01'!K35</f>
        <v>0</v>
      </c>
      <c r="L35" s="35">
        <f t="shared" si="0"/>
        <v>63.571274999999986</v>
      </c>
      <c r="M35" s="11">
        <f t="shared" si="1"/>
        <v>1</v>
      </c>
      <c r="N35" s="20">
        <v>0</v>
      </c>
      <c r="O35" s="21">
        <f t="shared" si="5"/>
        <v>0</v>
      </c>
      <c r="P35" s="20">
        <v>0</v>
      </c>
    </row>
    <row r="36" spans="1:16" s="19" customFormat="1" x14ac:dyDescent="0.25">
      <c r="A36" s="23" t="s">
        <v>65</v>
      </c>
      <c r="B36" s="9" t="s">
        <v>137</v>
      </c>
      <c r="C36" s="10" t="s">
        <v>7</v>
      </c>
      <c r="D36" s="98">
        <v>4</v>
      </c>
      <c r="E36" s="56">
        <v>11.69</v>
      </c>
      <c r="F36" s="56">
        <f t="shared" si="19"/>
        <v>14.789018999999998</v>
      </c>
      <c r="G36" s="57">
        <f t="shared" si="21"/>
        <v>59.156075999999992</v>
      </c>
      <c r="H36" s="87">
        <f t="shared" si="20"/>
        <v>0</v>
      </c>
      <c r="I36" s="92">
        <f>H36+'BM 01'!I36</f>
        <v>0</v>
      </c>
      <c r="J36" s="34">
        <f t="shared" si="22"/>
        <v>0</v>
      </c>
      <c r="K36" s="105">
        <f>J36+'BM 01'!K36</f>
        <v>0</v>
      </c>
      <c r="L36" s="35">
        <f t="shared" si="0"/>
        <v>59.156075999999992</v>
      </c>
      <c r="M36" s="11">
        <f t="shared" si="1"/>
        <v>1</v>
      </c>
      <c r="N36" s="20">
        <f t="shared" ref="N36:N43" si="23">J36/G36</f>
        <v>0</v>
      </c>
      <c r="O36" s="21">
        <f t="shared" si="5"/>
        <v>0</v>
      </c>
      <c r="P36" s="20">
        <f t="shared" ref="P36:P43" si="24">M36-O36</f>
        <v>1</v>
      </c>
    </row>
    <row r="37" spans="1:16" s="19" customFormat="1" x14ac:dyDescent="0.25">
      <c r="A37" s="23" t="s">
        <v>66</v>
      </c>
      <c r="B37" s="9" t="s">
        <v>138</v>
      </c>
      <c r="C37" s="10" t="s">
        <v>7</v>
      </c>
      <c r="D37" s="98">
        <v>1</v>
      </c>
      <c r="E37" s="56">
        <v>13.79</v>
      </c>
      <c r="F37" s="56">
        <f t="shared" si="19"/>
        <v>17.445728999999996</v>
      </c>
      <c r="G37" s="57">
        <f t="shared" si="21"/>
        <v>17.445728999999996</v>
      </c>
      <c r="H37" s="87">
        <f t="shared" si="20"/>
        <v>0</v>
      </c>
      <c r="I37" s="92">
        <f>H37+'BM 01'!I37</f>
        <v>0</v>
      </c>
      <c r="J37" s="34">
        <f t="shared" si="22"/>
        <v>0</v>
      </c>
      <c r="K37" s="105">
        <f>J37+'BM 01'!K37</f>
        <v>0</v>
      </c>
      <c r="L37" s="35">
        <f t="shared" si="0"/>
        <v>17.445728999999996</v>
      </c>
      <c r="M37" s="11">
        <f t="shared" si="1"/>
        <v>1</v>
      </c>
      <c r="N37" s="20">
        <f t="shared" si="23"/>
        <v>0</v>
      </c>
      <c r="O37" s="21">
        <f t="shared" si="5"/>
        <v>0</v>
      </c>
      <c r="P37" s="20">
        <f t="shared" si="24"/>
        <v>1</v>
      </c>
    </row>
    <row r="38" spans="1:16" s="19" customFormat="1" ht="47.25" x14ac:dyDescent="0.25">
      <c r="A38" s="23" t="s">
        <v>67</v>
      </c>
      <c r="B38" s="9" t="s">
        <v>261</v>
      </c>
      <c r="C38" s="10" t="s">
        <v>4</v>
      </c>
      <c r="D38" s="98">
        <v>130</v>
      </c>
      <c r="E38" s="56">
        <v>1.62</v>
      </c>
      <c r="F38" s="56">
        <f t="shared" si="19"/>
        <v>2.0494620000000001</v>
      </c>
      <c r="G38" s="57">
        <f t="shared" si="21"/>
        <v>266.43006000000003</v>
      </c>
      <c r="H38" s="87">
        <f>D38*0.3</f>
        <v>39</v>
      </c>
      <c r="I38" s="92">
        <f>H38+'BM 01'!I38</f>
        <v>39</v>
      </c>
      <c r="J38" s="34">
        <f t="shared" si="22"/>
        <v>79.929017999999999</v>
      </c>
      <c r="K38" s="105">
        <f>J38+'BM 01'!K38</f>
        <v>79.929017999999999</v>
      </c>
      <c r="L38" s="35">
        <f t="shared" si="0"/>
        <v>186.50104200000004</v>
      </c>
      <c r="M38" s="11">
        <f t="shared" si="1"/>
        <v>1</v>
      </c>
      <c r="N38" s="20">
        <f t="shared" si="23"/>
        <v>0.3</v>
      </c>
      <c r="O38" s="21">
        <f t="shared" si="5"/>
        <v>0.3</v>
      </c>
      <c r="P38" s="20">
        <f t="shared" si="24"/>
        <v>0.7</v>
      </c>
    </row>
    <row r="39" spans="1:16" s="19" customFormat="1" ht="47.25" x14ac:dyDescent="0.25">
      <c r="A39" s="23" t="s">
        <v>193</v>
      </c>
      <c r="B39" s="9" t="s">
        <v>262</v>
      </c>
      <c r="C39" s="10" t="s">
        <v>4</v>
      </c>
      <c r="D39" s="98">
        <v>660</v>
      </c>
      <c r="E39" s="56">
        <v>2.83</v>
      </c>
      <c r="F39" s="56">
        <f t="shared" si="19"/>
        <v>3.5802329999999998</v>
      </c>
      <c r="G39" s="57">
        <f t="shared" si="21"/>
        <v>2362.9537799999998</v>
      </c>
      <c r="H39" s="87">
        <f>D39*0.3</f>
        <v>198</v>
      </c>
      <c r="I39" s="92">
        <f>H39+'BM 01'!I39</f>
        <v>198</v>
      </c>
      <c r="J39" s="34">
        <f t="shared" si="22"/>
        <v>708.88613399999997</v>
      </c>
      <c r="K39" s="105">
        <f>J39+'BM 01'!K39</f>
        <v>708.88613399999997</v>
      </c>
      <c r="L39" s="35">
        <f t="shared" si="0"/>
        <v>1654.067646</v>
      </c>
      <c r="M39" s="11">
        <f t="shared" si="1"/>
        <v>1</v>
      </c>
      <c r="N39" s="20">
        <f t="shared" si="23"/>
        <v>0.3</v>
      </c>
      <c r="O39" s="21">
        <f t="shared" si="5"/>
        <v>0.3</v>
      </c>
      <c r="P39" s="20">
        <f t="shared" si="24"/>
        <v>0.7</v>
      </c>
    </row>
    <row r="40" spans="1:16" s="19" customFormat="1" ht="47.25" x14ac:dyDescent="0.25">
      <c r="A40" s="23" t="s">
        <v>194</v>
      </c>
      <c r="B40" s="9" t="s">
        <v>139</v>
      </c>
      <c r="C40" s="10" t="s">
        <v>4</v>
      </c>
      <c r="D40" s="98">
        <v>14</v>
      </c>
      <c r="E40" s="56">
        <v>8.52</v>
      </c>
      <c r="F40" s="56">
        <f t="shared" si="19"/>
        <v>10.778651999999999</v>
      </c>
      <c r="G40" s="57">
        <f t="shared" si="21"/>
        <v>150.901128</v>
      </c>
      <c r="H40" s="87">
        <f t="shared" si="20"/>
        <v>0</v>
      </c>
      <c r="I40" s="92">
        <f>H40+'BM 01'!I40</f>
        <v>0</v>
      </c>
      <c r="J40" s="34">
        <f t="shared" si="22"/>
        <v>0</v>
      </c>
      <c r="K40" s="105">
        <f>J40+'BM 01'!K40</f>
        <v>0</v>
      </c>
      <c r="L40" s="35">
        <f t="shared" si="0"/>
        <v>150.901128</v>
      </c>
      <c r="M40" s="11">
        <f t="shared" si="1"/>
        <v>1</v>
      </c>
      <c r="N40" s="20">
        <f t="shared" si="23"/>
        <v>0</v>
      </c>
      <c r="O40" s="21">
        <f t="shared" si="5"/>
        <v>0</v>
      </c>
      <c r="P40" s="20">
        <f t="shared" si="24"/>
        <v>1</v>
      </c>
    </row>
    <row r="41" spans="1:16" s="19" customFormat="1" ht="47.25" x14ac:dyDescent="0.25">
      <c r="A41" s="23" t="s">
        <v>195</v>
      </c>
      <c r="B41" s="9" t="s">
        <v>140</v>
      </c>
      <c r="C41" s="10" t="s">
        <v>4</v>
      </c>
      <c r="D41" s="98">
        <v>41</v>
      </c>
      <c r="E41" s="56">
        <v>12.73</v>
      </c>
      <c r="F41" s="56">
        <f t="shared" si="19"/>
        <v>16.104723</v>
      </c>
      <c r="G41" s="57">
        <f t="shared" si="21"/>
        <v>660.29364299999997</v>
      </c>
      <c r="H41" s="87">
        <f t="shared" si="20"/>
        <v>0</v>
      </c>
      <c r="I41" s="92">
        <f>H41+'BM 01'!I41</f>
        <v>0</v>
      </c>
      <c r="J41" s="34">
        <f t="shared" si="22"/>
        <v>0</v>
      </c>
      <c r="K41" s="105">
        <f>J41+'BM 01'!K41</f>
        <v>0</v>
      </c>
      <c r="L41" s="35">
        <f t="shared" si="0"/>
        <v>660.29364299999997</v>
      </c>
      <c r="M41" s="11">
        <f t="shared" si="1"/>
        <v>1</v>
      </c>
      <c r="N41" s="20">
        <f t="shared" si="23"/>
        <v>0</v>
      </c>
      <c r="O41" s="21">
        <f t="shared" si="5"/>
        <v>0</v>
      </c>
      <c r="P41" s="20">
        <f t="shared" si="24"/>
        <v>1</v>
      </c>
    </row>
    <row r="42" spans="1:16" s="19" customFormat="1" x14ac:dyDescent="0.25">
      <c r="A42" s="23" t="s">
        <v>196</v>
      </c>
      <c r="B42" s="9" t="s">
        <v>141</v>
      </c>
      <c r="C42" s="10" t="s">
        <v>7</v>
      </c>
      <c r="D42" s="98">
        <v>2</v>
      </c>
      <c r="E42" s="56">
        <v>16.37</v>
      </c>
      <c r="F42" s="56">
        <f t="shared" si="19"/>
        <v>20.709686999999999</v>
      </c>
      <c r="G42" s="57">
        <f t="shared" si="21"/>
        <v>41.419373999999998</v>
      </c>
      <c r="H42" s="87">
        <f t="shared" si="20"/>
        <v>0</v>
      </c>
      <c r="I42" s="92">
        <f>H42+'BM 01'!I42</f>
        <v>0</v>
      </c>
      <c r="J42" s="34">
        <f t="shared" si="22"/>
        <v>0</v>
      </c>
      <c r="K42" s="105">
        <f>J42+'BM 01'!K42</f>
        <v>0</v>
      </c>
      <c r="L42" s="35">
        <f t="shared" si="0"/>
        <v>41.419373999999998</v>
      </c>
      <c r="M42" s="11">
        <f t="shared" si="1"/>
        <v>1</v>
      </c>
      <c r="N42" s="20">
        <f t="shared" si="23"/>
        <v>0</v>
      </c>
      <c r="O42" s="21">
        <f t="shared" si="5"/>
        <v>0</v>
      </c>
      <c r="P42" s="20">
        <f t="shared" si="24"/>
        <v>1</v>
      </c>
    </row>
    <row r="43" spans="1:16" s="19" customFormat="1" x14ac:dyDescent="0.25">
      <c r="A43" s="23" t="s">
        <v>179</v>
      </c>
      <c r="B43" s="9" t="s">
        <v>142</v>
      </c>
      <c r="C43" s="10" t="s">
        <v>7</v>
      </c>
      <c r="D43" s="98">
        <v>1</v>
      </c>
      <c r="E43" s="56">
        <v>8.08</v>
      </c>
      <c r="F43" s="56">
        <f t="shared" si="19"/>
        <v>10.222007999999999</v>
      </c>
      <c r="G43" s="57">
        <f t="shared" si="21"/>
        <v>10.222007999999999</v>
      </c>
      <c r="H43" s="87">
        <f t="shared" si="20"/>
        <v>0</v>
      </c>
      <c r="I43" s="92">
        <f>H43+'BM 01'!I43</f>
        <v>0</v>
      </c>
      <c r="J43" s="34">
        <f t="shared" si="22"/>
        <v>0</v>
      </c>
      <c r="K43" s="105">
        <f>J43+'BM 01'!K43</f>
        <v>0</v>
      </c>
      <c r="L43" s="35">
        <f t="shared" si="0"/>
        <v>10.222007999999999</v>
      </c>
      <c r="M43" s="11">
        <f t="shared" si="1"/>
        <v>1</v>
      </c>
      <c r="N43" s="20">
        <f t="shared" si="23"/>
        <v>0</v>
      </c>
      <c r="O43" s="21">
        <f t="shared" si="5"/>
        <v>0</v>
      </c>
      <c r="P43" s="20">
        <f t="shared" si="24"/>
        <v>1</v>
      </c>
    </row>
    <row r="44" spans="1:16" s="19" customFormat="1" x14ac:dyDescent="0.25">
      <c r="A44" s="23" t="s">
        <v>180</v>
      </c>
      <c r="B44" s="9" t="s">
        <v>143</v>
      </c>
      <c r="C44" s="10" t="s">
        <v>7</v>
      </c>
      <c r="D44" s="98">
        <v>7</v>
      </c>
      <c r="E44" s="56">
        <v>13.739999999999998</v>
      </c>
      <c r="F44" s="56">
        <f t="shared" si="19"/>
        <v>17.382473999999995</v>
      </c>
      <c r="G44" s="57">
        <f t="shared" si="21"/>
        <v>121.67731799999996</v>
      </c>
      <c r="H44" s="87">
        <f t="shared" si="20"/>
        <v>0</v>
      </c>
      <c r="I44" s="92">
        <f>H44+'BM 01'!I44</f>
        <v>0</v>
      </c>
      <c r="J44" s="34">
        <f t="shared" si="22"/>
        <v>0</v>
      </c>
      <c r="K44" s="105">
        <f>J44+'BM 01'!K44</f>
        <v>0</v>
      </c>
      <c r="L44" s="35">
        <f t="shared" si="0"/>
        <v>121.67731799999996</v>
      </c>
      <c r="M44" s="11">
        <f t="shared" si="1"/>
        <v>1</v>
      </c>
      <c r="N44" s="20">
        <v>0</v>
      </c>
      <c r="O44" s="21">
        <f t="shared" si="5"/>
        <v>0</v>
      </c>
      <c r="P44" s="20">
        <v>0</v>
      </c>
    </row>
    <row r="45" spans="1:16" s="19" customFormat="1" ht="15.75" customHeight="1" x14ac:dyDescent="0.25">
      <c r="A45" s="23" t="s">
        <v>181</v>
      </c>
      <c r="B45" s="9" t="s">
        <v>144</v>
      </c>
      <c r="C45" s="10" t="s">
        <v>7</v>
      </c>
      <c r="D45" s="98">
        <v>5</v>
      </c>
      <c r="E45" s="56">
        <v>12.45</v>
      </c>
      <c r="F45" s="56">
        <f t="shared" si="19"/>
        <v>15.750494999999997</v>
      </c>
      <c r="G45" s="57">
        <f t="shared" si="21"/>
        <v>78.75247499999999</v>
      </c>
      <c r="H45" s="87">
        <v>0</v>
      </c>
      <c r="I45" s="92">
        <f>H45+'BM 01'!I45</f>
        <v>0</v>
      </c>
      <c r="J45" s="34">
        <f t="shared" si="22"/>
        <v>0</v>
      </c>
      <c r="K45" s="105">
        <f>J45+'BM 01'!K45</f>
        <v>0</v>
      </c>
      <c r="L45" s="35">
        <f t="shared" si="0"/>
        <v>78.75247499999999</v>
      </c>
      <c r="M45" s="11">
        <f t="shared" si="1"/>
        <v>1</v>
      </c>
      <c r="N45" s="20">
        <f t="shared" ref="N45:N52" si="25">J45/G45</f>
        <v>0</v>
      </c>
      <c r="O45" s="21">
        <f t="shared" si="5"/>
        <v>0</v>
      </c>
      <c r="P45" s="20">
        <f t="shared" ref="P45:P52" si="26">M45-O45</f>
        <v>1</v>
      </c>
    </row>
    <row r="46" spans="1:16" s="19" customFormat="1" ht="15.75" customHeight="1" x14ac:dyDescent="0.25">
      <c r="A46" s="23" t="s">
        <v>182</v>
      </c>
      <c r="B46" s="9" t="s">
        <v>145</v>
      </c>
      <c r="C46" s="10" t="s">
        <v>7</v>
      </c>
      <c r="D46" s="98">
        <v>5</v>
      </c>
      <c r="E46" s="56">
        <v>12.45</v>
      </c>
      <c r="F46" s="56">
        <f t="shared" si="19"/>
        <v>15.750494999999997</v>
      </c>
      <c r="G46" s="57">
        <f t="shared" si="21"/>
        <v>78.75247499999999</v>
      </c>
      <c r="H46" s="87">
        <v>0</v>
      </c>
      <c r="I46" s="92">
        <f>H46+'BM 01'!I46</f>
        <v>0</v>
      </c>
      <c r="J46" s="34">
        <f t="shared" si="22"/>
        <v>0</v>
      </c>
      <c r="K46" s="105">
        <f>J46+'BM 01'!K46</f>
        <v>0</v>
      </c>
      <c r="L46" s="35">
        <f t="shared" si="0"/>
        <v>78.75247499999999</v>
      </c>
      <c r="M46" s="11">
        <f t="shared" si="1"/>
        <v>1</v>
      </c>
      <c r="N46" s="20">
        <f t="shared" si="25"/>
        <v>0</v>
      </c>
      <c r="O46" s="21">
        <f t="shared" si="5"/>
        <v>0</v>
      </c>
      <c r="P46" s="20">
        <f t="shared" si="26"/>
        <v>1</v>
      </c>
    </row>
    <row r="47" spans="1:16" s="19" customFormat="1" ht="15.75" customHeight="1" x14ac:dyDescent="0.25">
      <c r="A47" s="23" t="s">
        <v>183</v>
      </c>
      <c r="B47" s="9" t="s">
        <v>146</v>
      </c>
      <c r="C47" s="10" t="s">
        <v>7</v>
      </c>
      <c r="D47" s="98">
        <v>8</v>
      </c>
      <c r="E47" s="56">
        <v>12.45</v>
      </c>
      <c r="F47" s="56">
        <f t="shared" si="19"/>
        <v>15.750494999999997</v>
      </c>
      <c r="G47" s="57">
        <f t="shared" si="21"/>
        <v>126.00395999999998</v>
      </c>
      <c r="H47" s="87">
        <v>0</v>
      </c>
      <c r="I47" s="92">
        <f>H47+'BM 01'!I47</f>
        <v>0</v>
      </c>
      <c r="J47" s="34">
        <f t="shared" si="22"/>
        <v>0</v>
      </c>
      <c r="K47" s="105">
        <f>J47+'BM 01'!K47</f>
        <v>0</v>
      </c>
      <c r="L47" s="35">
        <f t="shared" si="0"/>
        <v>126.00395999999998</v>
      </c>
      <c r="M47" s="11">
        <f t="shared" si="1"/>
        <v>1</v>
      </c>
      <c r="N47" s="20">
        <f t="shared" si="25"/>
        <v>0</v>
      </c>
      <c r="O47" s="21">
        <f t="shared" si="5"/>
        <v>0</v>
      </c>
      <c r="P47" s="20">
        <f t="shared" si="26"/>
        <v>1</v>
      </c>
    </row>
    <row r="48" spans="1:16" s="19" customFormat="1" ht="15.75" customHeight="1" x14ac:dyDescent="0.25">
      <c r="A48" s="23" t="s">
        <v>184</v>
      </c>
      <c r="B48" s="9" t="s">
        <v>147</v>
      </c>
      <c r="C48" s="10" t="s">
        <v>7</v>
      </c>
      <c r="D48" s="98">
        <v>2</v>
      </c>
      <c r="E48" s="56">
        <v>239.26</v>
      </c>
      <c r="F48" s="56">
        <f t="shared" si="19"/>
        <v>302.68782599999997</v>
      </c>
      <c r="G48" s="57">
        <f t="shared" si="21"/>
        <v>605.37565199999995</v>
      </c>
      <c r="H48" s="87">
        <f t="shared" si="20"/>
        <v>0</v>
      </c>
      <c r="I48" s="92">
        <f>H48+'BM 01'!I48</f>
        <v>0</v>
      </c>
      <c r="J48" s="34">
        <f t="shared" si="22"/>
        <v>0</v>
      </c>
      <c r="K48" s="105">
        <f>J48+'BM 01'!K48</f>
        <v>0</v>
      </c>
      <c r="L48" s="35">
        <f t="shared" si="0"/>
        <v>605.37565199999995</v>
      </c>
      <c r="M48" s="11">
        <f t="shared" si="1"/>
        <v>1</v>
      </c>
      <c r="N48" s="20">
        <f t="shared" si="25"/>
        <v>0</v>
      </c>
      <c r="O48" s="21">
        <f t="shared" si="5"/>
        <v>0</v>
      </c>
      <c r="P48" s="20">
        <f t="shared" si="26"/>
        <v>1</v>
      </c>
    </row>
    <row r="49" spans="1:16" s="19" customFormat="1" ht="15.75" customHeight="1" x14ac:dyDescent="0.25">
      <c r="A49" s="23" t="s">
        <v>185</v>
      </c>
      <c r="B49" s="9" t="s">
        <v>148</v>
      </c>
      <c r="C49" s="10" t="s">
        <v>7</v>
      </c>
      <c r="D49" s="98">
        <v>1</v>
      </c>
      <c r="E49" s="56">
        <v>635.88</v>
      </c>
      <c r="F49" s="56">
        <f t="shared" si="19"/>
        <v>804.45178799999996</v>
      </c>
      <c r="G49" s="57">
        <f t="shared" si="21"/>
        <v>804.45178799999996</v>
      </c>
      <c r="H49" s="87">
        <f t="shared" si="20"/>
        <v>0</v>
      </c>
      <c r="I49" s="92">
        <f>H49+'BM 01'!I49</f>
        <v>0</v>
      </c>
      <c r="J49" s="34">
        <f t="shared" si="22"/>
        <v>0</v>
      </c>
      <c r="K49" s="105">
        <f>J49+'BM 01'!K49</f>
        <v>0</v>
      </c>
      <c r="L49" s="35">
        <f t="shared" si="0"/>
        <v>804.45178799999996</v>
      </c>
      <c r="M49" s="11">
        <f t="shared" si="1"/>
        <v>1</v>
      </c>
      <c r="N49" s="20">
        <f t="shared" si="25"/>
        <v>0</v>
      </c>
      <c r="O49" s="21">
        <f t="shared" si="5"/>
        <v>0</v>
      </c>
      <c r="P49" s="20">
        <f>M49-O49</f>
        <v>1</v>
      </c>
    </row>
    <row r="50" spans="1:16" s="19" customFormat="1" x14ac:dyDescent="0.25">
      <c r="A50" s="23" t="s">
        <v>186</v>
      </c>
      <c r="B50" s="9" t="s">
        <v>149</v>
      </c>
      <c r="C50" s="10" t="s">
        <v>7</v>
      </c>
      <c r="D50" s="98">
        <v>1</v>
      </c>
      <c r="E50" s="56">
        <v>121.38</v>
      </c>
      <c r="F50" s="56">
        <f t="shared" si="19"/>
        <v>153.55783799999998</v>
      </c>
      <c r="G50" s="57">
        <f t="shared" si="21"/>
        <v>153.55783799999998</v>
      </c>
      <c r="H50" s="87">
        <f t="shared" si="20"/>
        <v>0</v>
      </c>
      <c r="I50" s="92">
        <f>H50+'BM 01'!I50</f>
        <v>0</v>
      </c>
      <c r="J50" s="34">
        <f t="shared" si="22"/>
        <v>0</v>
      </c>
      <c r="K50" s="105">
        <f>J50+'BM 01'!K50</f>
        <v>0</v>
      </c>
      <c r="L50" s="35">
        <f t="shared" si="0"/>
        <v>153.55783799999998</v>
      </c>
      <c r="M50" s="11">
        <f t="shared" si="1"/>
        <v>1</v>
      </c>
      <c r="N50" s="20">
        <f t="shared" si="25"/>
        <v>0</v>
      </c>
      <c r="O50" s="21">
        <f t="shared" si="5"/>
        <v>0</v>
      </c>
      <c r="P50" s="20">
        <f t="shared" si="26"/>
        <v>1</v>
      </c>
    </row>
    <row r="51" spans="1:16" s="19" customFormat="1" x14ac:dyDescent="0.25">
      <c r="A51" s="23" t="s">
        <v>187</v>
      </c>
      <c r="B51" s="9" t="s">
        <v>150</v>
      </c>
      <c r="C51" s="10" t="s">
        <v>4</v>
      </c>
      <c r="D51" s="98">
        <v>17</v>
      </c>
      <c r="E51" s="56">
        <v>9.11</v>
      </c>
      <c r="F51" s="56">
        <f t="shared" si="19"/>
        <v>11.525060999999999</v>
      </c>
      <c r="G51" s="57">
        <f t="shared" si="21"/>
        <v>195.92603699999998</v>
      </c>
      <c r="H51" s="87">
        <f t="shared" si="20"/>
        <v>0</v>
      </c>
      <c r="I51" s="92">
        <f>H51+'BM 01'!I51</f>
        <v>0</v>
      </c>
      <c r="J51" s="34">
        <f t="shared" si="22"/>
        <v>0</v>
      </c>
      <c r="K51" s="105">
        <f>J51+'BM 01'!K51</f>
        <v>0</v>
      </c>
      <c r="L51" s="35">
        <f t="shared" si="0"/>
        <v>195.92603699999998</v>
      </c>
      <c r="M51" s="11">
        <f t="shared" si="1"/>
        <v>1</v>
      </c>
      <c r="N51" s="20">
        <f t="shared" si="25"/>
        <v>0</v>
      </c>
      <c r="O51" s="21">
        <f t="shared" si="5"/>
        <v>0</v>
      </c>
      <c r="P51" s="20">
        <f t="shared" si="26"/>
        <v>1</v>
      </c>
    </row>
    <row r="52" spans="1:16" s="19" customFormat="1" x14ac:dyDescent="0.25">
      <c r="A52" s="23" t="s">
        <v>188</v>
      </c>
      <c r="B52" s="9" t="s">
        <v>151</v>
      </c>
      <c r="C52" s="10" t="s">
        <v>4</v>
      </c>
      <c r="D52" s="98">
        <v>34</v>
      </c>
      <c r="E52" s="56">
        <v>15.329999999999998</v>
      </c>
      <c r="F52" s="56">
        <f t="shared" si="19"/>
        <v>19.393982999999995</v>
      </c>
      <c r="G52" s="57">
        <f t="shared" si="21"/>
        <v>659.39542199999983</v>
      </c>
      <c r="H52" s="87">
        <f t="shared" si="20"/>
        <v>0</v>
      </c>
      <c r="I52" s="92">
        <f>H52+'BM 01'!I52</f>
        <v>0</v>
      </c>
      <c r="J52" s="34">
        <f t="shared" si="22"/>
        <v>0</v>
      </c>
      <c r="K52" s="105">
        <f>J52+'BM 01'!K52</f>
        <v>0</v>
      </c>
      <c r="L52" s="35">
        <f t="shared" si="0"/>
        <v>659.39542199999983</v>
      </c>
      <c r="M52" s="11">
        <f t="shared" si="1"/>
        <v>1</v>
      </c>
      <c r="N52" s="20">
        <f t="shared" si="25"/>
        <v>0</v>
      </c>
      <c r="O52" s="21">
        <f t="shared" si="5"/>
        <v>0</v>
      </c>
      <c r="P52" s="20">
        <f t="shared" si="26"/>
        <v>1</v>
      </c>
    </row>
    <row r="53" spans="1:16" s="19" customFormat="1" ht="31.5" x14ac:dyDescent="0.25">
      <c r="A53" s="23" t="s">
        <v>189</v>
      </c>
      <c r="B53" s="9" t="s">
        <v>190</v>
      </c>
      <c r="C53" s="10" t="s">
        <v>7</v>
      </c>
      <c r="D53" s="98">
        <v>6</v>
      </c>
      <c r="E53" s="56">
        <v>55.61</v>
      </c>
      <c r="F53" s="56">
        <f t="shared" si="19"/>
        <v>70.352210999999997</v>
      </c>
      <c r="G53" s="57">
        <f t="shared" si="21"/>
        <v>422.11326599999995</v>
      </c>
      <c r="H53" s="87">
        <f t="shared" si="20"/>
        <v>0</v>
      </c>
      <c r="I53" s="92">
        <f>H53+'BM 01'!I53</f>
        <v>0</v>
      </c>
      <c r="J53" s="34">
        <f t="shared" si="22"/>
        <v>0</v>
      </c>
      <c r="K53" s="105">
        <f>J53+'BM 01'!K53</f>
        <v>0</v>
      </c>
      <c r="L53" s="35">
        <f t="shared" si="0"/>
        <v>422.11326599999995</v>
      </c>
      <c r="M53" s="11">
        <f t="shared" si="1"/>
        <v>1</v>
      </c>
      <c r="N53" s="20">
        <v>0</v>
      </c>
      <c r="O53" s="21">
        <f t="shared" si="5"/>
        <v>0</v>
      </c>
      <c r="P53" s="20">
        <v>0</v>
      </c>
    </row>
    <row r="54" spans="1:16" s="19" customFormat="1" ht="31.5" x14ac:dyDescent="0.25">
      <c r="A54" s="23" t="s">
        <v>191</v>
      </c>
      <c r="B54" s="9" t="s">
        <v>152</v>
      </c>
      <c r="C54" s="10" t="s">
        <v>7</v>
      </c>
      <c r="D54" s="98">
        <v>1</v>
      </c>
      <c r="E54" s="56">
        <v>45.24</v>
      </c>
      <c r="F54" s="56">
        <f t="shared" si="19"/>
        <v>57.233123999999997</v>
      </c>
      <c r="G54" s="57">
        <f t="shared" si="21"/>
        <v>57.233123999999997</v>
      </c>
      <c r="H54" s="87">
        <f t="shared" si="20"/>
        <v>0</v>
      </c>
      <c r="I54" s="92">
        <f>H54+'BM 01'!I54</f>
        <v>0</v>
      </c>
      <c r="J54" s="34">
        <f t="shared" si="22"/>
        <v>0</v>
      </c>
      <c r="K54" s="105">
        <f>J54+'BM 01'!K54</f>
        <v>0</v>
      </c>
      <c r="L54" s="35">
        <f t="shared" si="0"/>
        <v>57.233123999999997</v>
      </c>
      <c r="M54" s="11">
        <f t="shared" si="1"/>
        <v>1</v>
      </c>
      <c r="N54" s="20">
        <f t="shared" ref="N54:N55" si="27">J54/G54</f>
        <v>0</v>
      </c>
      <c r="O54" s="21">
        <f t="shared" si="5"/>
        <v>0</v>
      </c>
      <c r="P54" s="20">
        <f t="shared" ref="P54:P55" si="28">M54-O54</f>
        <v>1</v>
      </c>
    </row>
    <row r="55" spans="1:16" s="19" customFormat="1" ht="31.5" customHeight="1" x14ac:dyDescent="0.25">
      <c r="A55" s="23" t="s">
        <v>192</v>
      </c>
      <c r="B55" s="9" t="s">
        <v>255</v>
      </c>
      <c r="C55" s="10" t="s">
        <v>7</v>
      </c>
      <c r="D55" s="98">
        <v>15</v>
      </c>
      <c r="E55" s="56">
        <v>170.69</v>
      </c>
      <c r="F55" s="56">
        <f t="shared" si="19"/>
        <v>215.93991899999997</v>
      </c>
      <c r="G55" s="57">
        <f t="shared" si="21"/>
        <v>3239.0987849999997</v>
      </c>
      <c r="H55" s="87">
        <f t="shared" si="20"/>
        <v>0</v>
      </c>
      <c r="I55" s="92">
        <f>H55+'BM 01'!I55</f>
        <v>0</v>
      </c>
      <c r="J55" s="34">
        <f t="shared" si="22"/>
        <v>0</v>
      </c>
      <c r="K55" s="105">
        <f>J55+'BM 01'!K55</f>
        <v>0</v>
      </c>
      <c r="L55" s="35">
        <f t="shared" si="0"/>
        <v>3239.0987849999997</v>
      </c>
      <c r="M55" s="11">
        <f t="shared" si="1"/>
        <v>1</v>
      </c>
      <c r="N55" s="20">
        <f t="shared" si="27"/>
        <v>0</v>
      </c>
      <c r="O55" s="21">
        <f t="shared" si="5"/>
        <v>0</v>
      </c>
      <c r="P55" s="20">
        <f t="shared" si="28"/>
        <v>1</v>
      </c>
    </row>
    <row r="56" spans="1:16" s="22" customFormat="1" ht="31.5" customHeight="1" x14ac:dyDescent="0.25">
      <c r="A56" s="53" t="s">
        <v>77</v>
      </c>
      <c r="B56" s="55" t="s">
        <v>153</v>
      </c>
      <c r="C56" s="135" t="s">
        <v>154</v>
      </c>
      <c r="D56" s="135"/>
      <c r="E56" s="135"/>
      <c r="F56" s="135"/>
      <c r="G56" s="58">
        <f>SUM(G57:G61)</f>
        <v>1256.2949040000001</v>
      </c>
      <c r="H56" s="87"/>
      <c r="I56" s="93"/>
      <c r="J56" s="32">
        <f>SUM(J57:J61)</f>
        <v>0</v>
      </c>
      <c r="K56" s="104">
        <f>SUM(K57:K61)</f>
        <v>0</v>
      </c>
      <c r="L56" s="33">
        <f t="shared" si="0"/>
        <v>1256.2949040000001</v>
      </c>
      <c r="M56" s="5">
        <f t="shared" si="1"/>
        <v>1</v>
      </c>
      <c r="N56" s="17">
        <f t="shared" si="2"/>
        <v>0</v>
      </c>
      <c r="O56" s="18">
        <f t="shared" si="5"/>
        <v>0</v>
      </c>
      <c r="P56" s="17">
        <f t="shared" si="3"/>
        <v>1</v>
      </c>
    </row>
    <row r="57" spans="1:16" s="19" customFormat="1" x14ac:dyDescent="0.25">
      <c r="A57" s="23" t="s">
        <v>78</v>
      </c>
      <c r="B57" s="9" t="s">
        <v>156</v>
      </c>
      <c r="C57" s="10" t="s">
        <v>7</v>
      </c>
      <c r="D57" s="98">
        <v>12</v>
      </c>
      <c r="E57" s="56">
        <v>8.09</v>
      </c>
      <c r="F57" s="56">
        <f>E57*1.2651</f>
        <v>10.234658999999999</v>
      </c>
      <c r="G57" s="57">
        <f t="shared" ref="G57:G61" si="29">D57*F57</f>
        <v>122.81590799999998</v>
      </c>
      <c r="H57" s="87">
        <f t="shared" ref="H57:H61" si="30">D57*0</f>
        <v>0</v>
      </c>
      <c r="I57" s="92">
        <f>H57+'BM 01'!I57</f>
        <v>0</v>
      </c>
      <c r="J57" s="34">
        <f t="shared" ref="J57:J61" si="31">F57*H57</f>
        <v>0</v>
      </c>
      <c r="K57" s="105">
        <f>J57+'BM 01'!K57</f>
        <v>0</v>
      </c>
      <c r="L57" s="35">
        <f t="shared" si="0"/>
        <v>122.81590799999998</v>
      </c>
      <c r="M57" s="11">
        <f t="shared" si="1"/>
        <v>1</v>
      </c>
      <c r="N57" s="20">
        <f t="shared" si="2"/>
        <v>0</v>
      </c>
      <c r="O57" s="21">
        <f t="shared" si="5"/>
        <v>0</v>
      </c>
      <c r="P57" s="20">
        <f t="shared" si="3"/>
        <v>1</v>
      </c>
    </row>
    <row r="58" spans="1:16" s="19" customFormat="1" x14ac:dyDescent="0.25">
      <c r="A58" s="23" t="s">
        <v>79</v>
      </c>
      <c r="B58" s="13" t="s">
        <v>157</v>
      </c>
      <c r="C58" s="10" t="s">
        <v>7</v>
      </c>
      <c r="D58" s="99">
        <v>24</v>
      </c>
      <c r="E58" s="56">
        <v>21.89</v>
      </c>
      <c r="F58" s="56">
        <f>E58*1.2651</f>
        <v>27.693038999999999</v>
      </c>
      <c r="G58" s="57">
        <f t="shared" si="29"/>
        <v>664.63293599999997</v>
      </c>
      <c r="H58" s="87">
        <f t="shared" si="30"/>
        <v>0</v>
      </c>
      <c r="I58" s="92">
        <f>H58+'BM 01'!I58</f>
        <v>0</v>
      </c>
      <c r="J58" s="34">
        <f t="shared" si="31"/>
        <v>0</v>
      </c>
      <c r="K58" s="105">
        <f>J58+'BM 01'!K58</f>
        <v>0</v>
      </c>
      <c r="L58" s="35">
        <f t="shared" si="0"/>
        <v>664.63293599999997</v>
      </c>
      <c r="M58" s="11">
        <f t="shared" si="1"/>
        <v>1</v>
      </c>
      <c r="N58" s="20">
        <f t="shared" si="2"/>
        <v>0</v>
      </c>
      <c r="O58" s="21">
        <f t="shared" si="5"/>
        <v>0</v>
      </c>
      <c r="P58" s="20">
        <f t="shared" si="3"/>
        <v>1</v>
      </c>
    </row>
    <row r="59" spans="1:16" s="19" customFormat="1" x14ac:dyDescent="0.25">
      <c r="A59" s="23" t="s">
        <v>80</v>
      </c>
      <c r="B59" s="9" t="s">
        <v>197</v>
      </c>
      <c r="C59" s="10" t="s">
        <v>7</v>
      </c>
      <c r="D59" s="99">
        <v>5</v>
      </c>
      <c r="E59" s="56">
        <v>29.83</v>
      </c>
      <c r="F59" s="56">
        <f>E59*1.2651</f>
        <v>37.737932999999991</v>
      </c>
      <c r="G59" s="57">
        <f t="shared" si="29"/>
        <v>188.68966499999996</v>
      </c>
      <c r="H59" s="87">
        <f t="shared" si="30"/>
        <v>0</v>
      </c>
      <c r="I59" s="92">
        <f>H59+'BM 01'!I59</f>
        <v>0</v>
      </c>
      <c r="J59" s="34">
        <f t="shared" si="31"/>
        <v>0</v>
      </c>
      <c r="K59" s="105">
        <f>J59+'BM 01'!K59</f>
        <v>0</v>
      </c>
      <c r="L59" s="35">
        <f t="shared" si="0"/>
        <v>188.68966499999996</v>
      </c>
      <c r="M59" s="11">
        <f t="shared" si="1"/>
        <v>1</v>
      </c>
      <c r="N59" s="20">
        <f t="shared" si="2"/>
        <v>0</v>
      </c>
      <c r="O59" s="21">
        <f t="shared" si="5"/>
        <v>0</v>
      </c>
      <c r="P59" s="20">
        <f t="shared" si="3"/>
        <v>1</v>
      </c>
    </row>
    <row r="60" spans="1:16" s="19" customFormat="1" x14ac:dyDescent="0.25">
      <c r="A60" s="23" t="s">
        <v>81</v>
      </c>
      <c r="B60" s="9" t="s">
        <v>158</v>
      </c>
      <c r="C60" s="10" t="s">
        <v>7</v>
      </c>
      <c r="D60" s="99">
        <v>18</v>
      </c>
      <c r="E60" s="56">
        <v>9.6</v>
      </c>
      <c r="F60" s="56">
        <f>E60*1.2651</f>
        <v>12.144959999999999</v>
      </c>
      <c r="G60" s="57">
        <f t="shared" si="29"/>
        <v>218.60927999999998</v>
      </c>
      <c r="H60" s="87">
        <f t="shared" si="30"/>
        <v>0</v>
      </c>
      <c r="I60" s="92">
        <f>H60+'BM 01'!I60</f>
        <v>0</v>
      </c>
      <c r="J60" s="34">
        <f t="shared" si="31"/>
        <v>0</v>
      </c>
      <c r="K60" s="105">
        <f>J60+'BM 01'!K60</f>
        <v>0</v>
      </c>
      <c r="L60" s="35">
        <f t="shared" si="0"/>
        <v>218.60927999999998</v>
      </c>
      <c r="M60" s="11">
        <f t="shared" si="1"/>
        <v>1</v>
      </c>
      <c r="N60" s="20">
        <f t="shared" si="2"/>
        <v>0</v>
      </c>
      <c r="O60" s="21">
        <f t="shared" si="5"/>
        <v>0</v>
      </c>
      <c r="P60" s="20">
        <f t="shared" si="3"/>
        <v>1</v>
      </c>
    </row>
    <row r="61" spans="1:16" s="19" customFormat="1" x14ac:dyDescent="0.25">
      <c r="A61" s="23" t="s">
        <v>82</v>
      </c>
      <c r="B61" s="9" t="s">
        <v>159</v>
      </c>
      <c r="C61" s="10" t="s">
        <v>7</v>
      </c>
      <c r="D61" s="98">
        <v>5</v>
      </c>
      <c r="E61" s="56">
        <v>9.73</v>
      </c>
      <c r="F61" s="56">
        <f>E61*1.2651</f>
        <v>12.309422999999999</v>
      </c>
      <c r="G61" s="57">
        <f t="shared" si="29"/>
        <v>61.547114999999991</v>
      </c>
      <c r="H61" s="87">
        <f t="shared" si="30"/>
        <v>0</v>
      </c>
      <c r="I61" s="92">
        <f>H61+'BM 01'!I61</f>
        <v>0</v>
      </c>
      <c r="J61" s="34">
        <f t="shared" si="31"/>
        <v>0</v>
      </c>
      <c r="K61" s="105">
        <f>J61+'BM 01'!K61</f>
        <v>0</v>
      </c>
      <c r="L61" s="35">
        <f t="shared" si="0"/>
        <v>61.547114999999991</v>
      </c>
      <c r="M61" s="11">
        <f t="shared" si="1"/>
        <v>1</v>
      </c>
      <c r="N61" s="20">
        <f t="shared" si="2"/>
        <v>0</v>
      </c>
      <c r="O61" s="21">
        <f t="shared" si="5"/>
        <v>0</v>
      </c>
      <c r="P61" s="20">
        <f t="shared" si="3"/>
        <v>1</v>
      </c>
    </row>
    <row r="62" spans="1:16" s="22" customFormat="1" ht="31.5" customHeight="1" x14ac:dyDescent="0.25">
      <c r="A62" s="53" t="s">
        <v>86</v>
      </c>
      <c r="B62" s="55" t="s">
        <v>160</v>
      </c>
      <c r="C62" s="135" t="s">
        <v>161</v>
      </c>
      <c r="D62" s="135"/>
      <c r="E62" s="135"/>
      <c r="F62" s="135"/>
      <c r="G62" s="58">
        <f>SUM(G63:G74)</f>
        <v>28075.550587679994</v>
      </c>
      <c r="H62" s="87"/>
      <c r="I62" s="93"/>
      <c r="J62" s="32">
        <f>SUM(J63:J74)</f>
        <v>266.27824799999996</v>
      </c>
      <c r="K62" s="104">
        <f>SUM(K63:K74)</f>
        <v>266.27824799999996</v>
      </c>
      <c r="L62" s="33">
        <f t="shared" si="0"/>
        <v>27809.272339679996</v>
      </c>
      <c r="M62" s="5">
        <f t="shared" si="1"/>
        <v>1</v>
      </c>
      <c r="N62" s="17">
        <f t="shared" si="2"/>
        <v>9.4843464304791639E-3</v>
      </c>
      <c r="O62" s="18">
        <f t="shared" si="5"/>
        <v>9.4843464304791639E-3</v>
      </c>
      <c r="P62" s="17">
        <f t="shared" si="3"/>
        <v>0.99051565356952087</v>
      </c>
    </row>
    <row r="63" spans="1:16" s="19" customFormat="1" ht="31.5" x14ac:dyDescent="0.25">
      <c r="A63" s="23" t="s">
        <v>88</v>
      </c>
      <c r="B63" s="9" t="s">
        <v>162</v>
      </c>
      <c r="C63" s="10" t="s">
        <v>6</v>
      </c>
      <c r="D63" s="99">
        <v>147</v>
      </c>
      <c r="E63" s="56">
        <v>79.31</v>
      </c>
      <c r="F63" s="56">
        <f t="shared" ref="F63:F74" si="32">E63*1.2651</f>
        <v>100.33508099999999</v>
      </c>
      <c r="G63" s="57">
        <f t="shared" ref="G63:G74" si="33">D63*F63</f>
        <v>14749.256906999999</v>
      </c>
      <c r="H63" s="87">
        <f t="shared" ref="H63:H74" si="34">D63*0</f>
        <v>0</v>
      </c>
      <c r="I63" s="92">
        <f>H63+'BM 01'!I63</f>
        <v>0</v>
      </c>
      <c r="J63" s="34">
        <f>F63*H63</f>
        <v>0</v>
      </c>
      <c r="K63" s="105">
        <f>J63+'BM 01'!K63</f>
        <v>0</v>
      </c>
      <c r="L63" s="35">
        <f t="shared" si="0"/>
        <v>14749.256906999999</v>
      </c>
      <c r="M63" s="11">
        <f t="shared" si="1"/>
        <v>1</v>
      </c>
      <c r="N63" s="20">
        <f t="shared" si="2"/>
        <v>0</v>
      </c>
      <c r="O63" s="21">
        <f t="shared" si="5"/>
        <v>0</v>
      </c>
      <c r="P63" s="20">
        <f t="shared" si="3"/>
        <v>1</v>
      </c>
    </row>
    <row r="64" spans="1:16" s="19" customFormat="1" ht="31.5" customHeight="1" x14ac:dyDescent="0.25">
      <c r="A64" s="23" t="s">
        <v>89</v>
      </c>
      <c r="B64" s="9" t="s">
        <v>163</v>
      </c>
      <c r="C64" s="10" t="s">
        <v>7</v>
      </c>
      <c r="D64" s="98">
        <v>4</v>
      </c>
      <c r="E64" s="56">
        <v>521.15</v>
      </c>
      <c r="F64" s="56">
        <f t="shared" si="32"/>
        <v>659.3068649999999</v>
      </c>
      <c r="G64" s="57">
        <f>D64*F64</f>
        <v>2637.2274599999996</v>
      </c>
      <c r="H64" s="87">
        <f t="shared" si="34"/>
        <v>0</v>
      </c>
      <c r="I64" s="92">
        <f>H64+'BM 01'!I64</f>
        <v>0</v>
      </c>
      <c r="J64" s="34">
        <f>F64*H64</f>
        <v>0</v>
      </c>
      <c r="K64" s="105">
        <f>J64+'BM 01'!K64</f>
        <v>0</v>
      </c>
      <c r="L64" s="35">
        <f t="shared" si="0"/>
        <v>2637.2274599999996</v>
      </c>
      <c r="M64" s="11">
        <f t="shared" si="1"/>
        <v>1</v>
      </c>
      <c r="N64" s="20">
        <v>0</v>
      </c>
      <c r="O64" s="21">
        <f t="shared" si="5"/>
        <v>0</v>
      </c>
      <c r="P64" s="20">
        <v>0</v>
      </c>
    </row>
    <row r="65" spans="1:25" s="19" customFormat="1" ht="31.5" x14ac:dyDescent="0.25">
      <c r="A65" s="23" t="s">
        <v>90</v>
      </c>
      <c r="B65" s="9" t="s">
        <v>164</v>
      </c>
      <c r="C65" s="10" t="s">
        <v>4</v>
      </c>
      <c r="D65" s="98">
        <v>4.8</v>
      </c>
      <c r="E65" s="56">
        <v>103.71000000000001</v>
      </c>
      <c r="F65" s="56">
        <f t="shared" si="32"/>
        <v>131.20352099999999</v>
      </c>
      <c r="G65" s="57">
        <f t="shared" ref="G65:G73" si="35">D65*F65</f>
        <v>629.77690079999991</v>
      </c>
      <c r="H65" s="87">
        <f t="shared" si="34"/>
        <v>0</v>
      </c>
      <c r="I65" s="92">
        <f>H65+'BM 01'!I65</f>
        <v>0</v>
      </c>
      <c r="J65" s="34">
        <f t="shared" ref="J65:J73" si="36">F65*H65</f>
        <v>0</v>
      </c>
      <c r="K65" s="105">
        <f>J65+'BM 01'!K65</f>
        <v>0</v>
      </c>
      <c r="L65" s="35">
        <f t="shared" si="0"/>
        <v>629.77690079999991</v>
      </c>
      <c r="M65" s="11">
        <f t="shared" si="1"/>
        <v>1</v>
      </c>
      <c r="N65" s="20">
        <v>0</v>
      </c>
      <c r="O65" s="21">
        <f t="shared" si="5"/>
        <v>0</v>
      </c>
      <c r="P65" s="20">
        <v>0</v>
      </c>
    </row>
    <row r="66" spans="1:25" s="19" customFormat="1" ht="31.5" x14ac:dyDescent="0.25">
      <c r="A66" s="23" t="s">
        <v>91</v>
      </c>
      <c r="B66" s="9" t="s">
        <v>268</v>
      </c>
      <c r="C66" s="10" t="s">
        <v>4</v>
      </c>
      <c r="D66" s="98">
        <v>4.8</v>
      </c>
      <c r="E66" s="56">
        <v>87.7</v>
      </c>
      <c r="F66" s="56">
        <f t="shared" si="32"/>
        <v>110.94927</v>
      </c>
      <c r="G66" s="57">
        <f t="shared" si="35"/>
        <v>532.55649599999992</v>
      </c>
      <c r="H66" s="87">
        <v>2.4</v>
      </c>
      <c r="I66" s="92">
        <f>H66+'BM 01'!I66</f>
        <v>2.4</v>
      </c>
      <c r="J66" s="34">
        <f t="shared" si="36"/>
        <v>266.27824799999996</v>
      </c>
      <c r="K66" s="105">
        <f>J66+'BM 01'!K66</f>
        <v>266.27824799999996</v>
      </c>
      <c r="L66" s="35">
        <f t="shared" si="0"/>
        <v>266.27824799999996</v>
      </c>
      <c r="M66" s="11">
        <f t="shared" si="1"/>
        <v>1</v>
      </c>
      <c r="N66" s="20">
        <f t="shared" ref="N66:N73" si="37">J66/G66</f>
        <v>0.5</v>
      </c>
      <c r="O66" s="21">
        <f t="shared" si="5"/>
        <v>0.5</v>
      </c>
      <c r="P66" s="20">
        <f t="shared" ref="P66:P73" si="38">M66-O66</f>
        <v>0.5</v>
      </c>
    </row>
    <row r="67" spans="1:25" s="19" customFormat="1" ht="31.5" x14ac:dyDescent="0.25">
      <c r="A67" s="23" t="s">
        <v>92</v>
      </c>
      <c r="B67" s="9" t="s">
        <v>166</v>
      </c>
      <c r="C67" s="10" t="s">
        <v>7</v>
      </c>
      <c r="D67" s="98">
        <v>2</v>
      </c>
      <c r="E67" s="56">
        <v>77.53</v>
      </c>
      <c r="F67" s="56">
        <f t="shared" si="32"/>
        <v>98.083202999999997</v>
      </c>
      <c r="G67" s="57">
        <f t="shared" si="35"/>
        <v>196.16640599999999</v>
      </c>
      <c r="H67" s="87">
        <f t="shared" si="34"/>
        <v>0</v>
      </c>
      <c r="I67" s="92">
        <f>H67+'BM 01'!I67</f>
        <v>0</v>
      </c>
      <c r="J67" s="34">
        <f t="shared" si="36"/>
        <v>0</v>
      </c>
      <c r="K67" s="105">
        <f>J67+'BM 01'!K67</f>
        <v>0</v>
      </c>
      <c r="L67" s="35">
        <f t="shared" si="0"/>
        <v>196.16640599999999</v>
      </c>
      <c r="M67" s="11">
        <f t="shared" si="1"/>
        <v>1</v>
      </c>
      <c r="N67" s="20">
        <f t="shared" si="37"/>
        <v>0</v>
      </c>
      <c r="O67" s="21">
        <f t="shared" si="5"/>
        <v>0</v>
      </c>
      <c r="P67" s="20">
        <f t="shared" si="38"/>
        <v>1</v>
      </c>
    </row>
    <row r="68" spans="1:25" s="19" customFormat="1" ht="31.5" customHeight="1" x14ac:dyDescent="0.25">
      <c r="A68" s="23" t="s">
        <v>93</v>
      </c>
      <c r="B68" s="9" t="s">
        <v>167</v>
      </c>
      <c r="C68" s="10" t="s">
        <v>7</v>
      </c>
      <c r="D68" s="98">
        <v>8</v>
      </c>
      <c r="E68" s="56">
        <v>269.40000000000003</v>
      </c>
      <c r="F68" s="56">
        <f t="shared" si="32"/>
        <v>340.81794000000002</v>
      </c>
      <c r="G68" s="57">
        <f t="shared" si="35"/>
        <v>2726.5435200000002</v>
      </c>
      <c r="H68" s="87">
        <f t="shared" si="34"/>
        <v>0</v>
      </c>
      <c r="I68" s="92">
        <f>H68+'BM 01'!I68</f>
        <v>0</v>
      </c>
      <c r="J68" s="34">
        <f t="shared" si="36"/>
        <v>0</v>
      </c>
      <c r="K68" s="105">
        <f>J68+'BM 01'!K68</f>
        <v>0</v>
      </c>
      <c r="L68" s="35">
        <f t="shared" si="0"/>
        <v>2726.5435200000002</v>
      </c>
      <c r="M68" s="11">
        <f t="shared" si="1"/>
        <v>1</v>
      </c>
      <c r="N68" s="20">
        <f t="shared" si="37"/>
        <v>0</v>
      </c>
      <c r="O68" s="21">
        <f t="shared" si="5"/>
        <v>0</v>
      </c>
      <c r="P68" s="20">
        <f t="shared" si="38"/>
        <v>1</v>
      </c>
    </row>
    <row r="69" spans="1:25" s="19" customFormat="1" x14ac:dyDescent="0.25">
      <c r="A69" s="23" t="s">
        <v>94</v>
      </c>
      <c r="B69" s="9" t="s">
        <v>168</v>
      </c>
      <c r="C69" s="10" t="s">
        <v>6</v>
      </c>
      <c r="D69" s="98">
        <v>4.5</v>
      </c>
      <c r="E69" s="56">
        <v>250.51999999999998</v>
      </c>
      <c r="F69" s="56">
        <f t="shared" si="32"/>
        <v>316.93285199999997</v>
      </c>
      <c r="G69" s="57">
        <f t="shared" si="35"/>
        <v>1426.1978339999998</v>
      </c>
      <c r="H69" s="87">
        <f t="shared" si="34"/>
        <v>0</v>
      </c>
      <c r="I69" s="92">
        <f>H69+'BM 01'!I69</f>
        <v>0</v>
      </c>
      <c r="J69" s="34">
        <f t="shared" si="36"/>
        <v>0</v>
      </c>
      <c r="K69" s="105">
        <f>J69+'BM 01'!K69</f>
        <v>0</v>
      </c>
      <c r="L69" s="35">
        <f t="shared" si="0"/>
        <v>1426.1978339999998</v>
      </c>
      <c r="M69" s="11">
        <f t="shared" si="1"/>
        <v>1</v>
      </c>
      <c r="N69" s="20">
        <f t="shared" si="37"/>
        <v>0</v>
      </c>
      <c r="O69" s="21">
        <f t="shared" si="5"/>
        <v>0</v>
      </c>
      <c r="P69" s="20">
        <f t="shared" si="38"/>
        <v>1</v>
      </c>
    </row>
    <row r="70" spans="1:25" s="19" customFormat="1" x14ac:dyDescent="0.25">
      <c r="A70" s="23" t="s">
        <v>95</v>
      </c>
      <c r="B70" s="9" t="s">
        <v>169</v>
      </c>
      <c r="C70" s="10" t="s">
        <v>170</v>
      </c>
      <c r="D70" s="98">
        <v>1</v>
      </c>
      <c r="E70" s="56">
        <v>1673.7600000000002</v>
      </c>
      <c r="F70" s="56">
        <f t="shared" si="32"/>
        <v>2117.4737760000003</v>
      </c>
      <c r="G70" s="57">
        <f t="shared" si="35"/>
        <v>2117.4737760000003</v>
      </c>
      <c r="H70" s="87">
        <f t="shared" si="34"/>
        <v>0</v>
      </c>
      <c r="I70" s="92">
        <f>H70+'BM 01'!I70</f>
        <v>0</v>
      </c>
      <c r="J70" s="34">
        <f t="shared" si="36"/>
        <v>0</v>
      </c>
      <c r="K70" s="105">
        <f>J70+'BM 01'!K70</f>
        <v>0</v>
      </c>
      <c r="L70" s="35">
        <f t="shared" si="0"/>
        <v>2117.4737760000003</v>
      </c>
      <c r="M70" s="11">
        <f t="shared" si="1"/>
        <v>1</v>
      </c>
      <c r="N70" s="20">
        <f t="shared" si="37"/>
        <v>0</v>
      </c>
      <c r="O70" s="21">
        <f t="shared" si="5"/>
        <v>0</v>
      </c>
      <c r="P70" s="20">
        <f t="shared" si="38"/>
        <v>1</v>
      </c>
    </row>
    <row r="71" spans="1:25" s="19" customFormat="1" x14ac:dyDescent="0.25">
      <c r="A71" s="23" t="s">
        <v>198</v>
      </c>
      <c r="B71" s="9" t="s">
        <v>171</v>
      </c>
      <c r="C71" s="10" t="s">
        <v>170</v>
      </c>
      <c r="D71" s="98">
        <v>1</v>
      </c>
      <c r="E71" s="56">
        <v>1400</v>
      </c>
      <c r="F71" s="56">
        <f t="shared" si="32"/>
        <v>1771.1399999999999</v>
      </c>
      <c r="G71" s="57">
        <f t="shared" si="35"/>
        <v>1771.1399999999999</v>
      </c>
      <c r="H71" s="87">
        <f t="shared" si="34"/>
        <v>0</v>
      </c>
      <c r="I71" s="92">
        <f>H71+'BM 01'!I71</f>
        <v>0</v>
      </c>
      <c r="J71" s="34">
        <f t="shared" si="36"/>
        <v>0</v>
      </c>
      <c r="K71" s="105">
        <f>J71+'BM 01'!K71</f>
        <v>0</v>
      </c>
      <c r="L71" s="35">
        <f t="shared" si="0"/>
        <v>1771.1399999999999</v>
      </c>
      <c r="M71" s="11">
        <f t="shared" si="1"/>
        <v>1</v>
      </c>
      <c r="N71" s="20">
        <f t="shared" si="37"/>
        <v>0</v>
      </c>
      <c r="O71" s="21">
        <f t="shared" si="5"/>
        <v>0</v>
      </c>
      <c r="P71" s="20">
        <f t="shared" si="38"/>
        <v>1</v>
      </c>
    </row>
    <row r="72" spans="1:25" s="19" customFormat="1" x14ac:dyDescent="0.25">
      <c r="A72" s="23" t="s">
        <v>199</v>
      </c>
      <c r="B72" s="9" t="s">
        <v>172</v>
      </c>
      <c r="C72" s="10" t="s">
        <v>170</v>
      </c>
      <c r="D72" s="98">
        <v>1</v>
      </c>
      <c r="E72" s="56">
        <v>574</v>
      </c>
      <c r="F72" s="56">
        <f t="shared" si="32"/>
        <v>726.16739999999993</v>
      </c>
      <c r="G72" s="57">
        <f t="shared" si="35"/>
        <v>726.16739999999993</v>
      </c>
      <c r="H72" s="87">
        <f t="shared" si="34"/>
        <v>0</v>
      </c>
      <c r="I72" s="92">
        <f>H72+'BM 01'!I72</f>
        <v>0</v>
      </c>
      <c r="J72" s="34">
        <f t="shared" si="36"/>
        <v>0</v>
      </c>
      <c r="K72" s="105">
        <f>J72+'BM 01'!K72</f>
        <v>0</v>
      </c>
      <c r="L72" s="35">
        <f t="shared" si="0"/>
        <v>726.16739999999993</v>
      </c>
      <c r="M72" s="11">
        <f t="shared" si="1"/>
        <v>1</v>
      </c>
      <c r="N72" s="20">
        <f t="shared" si="37"/>
        <v>0</v>
      </c>
      <c r="O72" s="21">
        <f t="shared" si="5"/>
        <v>0</v>
      </c>
      <c r="P72" s="20">
        <f t="shared" si="38"/>
        <v>1</v>
      </c>
    </row>
    <row r="73" spans="1:25" s="19" customFormat="1" x14ac:dyDescent="0.25">
      <c r="A73" s="23" t="s">
        <v>200</v>
      </c>
      <c r="B73" s="9" t="s">
        <v>173</v>
      </c>
      <c r="C73" s="10" t="s">
        <v>4</v>
      </c>
      <c r="D73" s="98">
        <v>2.9</v>
      </c>
      <c r="E73" s="81">
        <v>45.5</v>
      </c>
      <c r="F73" s="56">
        <f t="shared" si="32"/>
        <v>57.562049999999992</v>
      </c>
      <c r="G73" s="57">
        <f t="shared" si="35"/>
        <v>166.92994499999998</v>
      </c>
      <c r="H73" s="87">
        <f t="shared" si="34"/>
        <v>0</v>
      </c>
      <c r="I73" s="92">
        <f>H73+'BM 01'!I73</f>
        <v>0</v>
      </c>
      <c r="J73" s="34">
        <f t="shared" si="36"/>
        <v>0</v>
      </c>
      <c r="K73" s="105">
        <f>J73+'BM 01'!K73</f>
        <v>0</v>
      </c>
      <c r="L73" s="35">
        <f t="shared" si="0"/>
        <v>166.92994499999998</v>
      </c>
      <c r="M73" s="11">
        <f t="shared" si="1"/>
        <v>1</v>
      </c>
      <c r="N73" s="20">
        <f t="shared" si="37"/>
        <v>0</v>
      </c>
      <c r="O73" s="21">
        <f t="shared" si="5"/>
        <v>0</v>
      </c>
      <c r="P73" s="20">
        <f t="shared" si="38"/>
        <v>1</v>
      </c>
    </row>
    <row r="74" spans="1:25" s="19" customFormat="1" x14ac:dyDescent="0.25">
      <c r="A74" s="23" t="s">
        <v>201</v>
      </c>
      <c r="B74" s="9" t="s">
        <v>178</v>
      </c>
      <c r="C74" s="10" t="s">
        <v>6</v>
      </c>
      <c r="D74" s="98">
        <v>211.56</v>
      </c>
      <c r="E74" s="56">
        <v>1.48</v>
      </c>
      <c r="F74" s="56">
        <f t="shared" si="32"/>
        <v>1.8723479999999999</v>
      </c>
      <c r="G74" s="57">
        <f t="shared" si="33"/>
        <v>396.11394287999997</v>
      </c>
      <c r="H74" s="87">
        <f t="shared" si="34"/>
        <v>0</v>
      </c>
      <c r="I74" s="92">
        <f>H74+'BM 01'!I74</f>
        <v>0</v>
      </c>
      <c r="J74" s="34">
        <f>F74*H74</f>
        <v>0</v>
      </c>
      <c r="K74" s="105">
        <f>J74+'BM 01'!K74</f>
        <v>0</v>
      </c>
      <c r="L74" s="35">
        <f t="shared" si="0"/>
        <v>396.11394287999997</v>
      </c>
      <c r="M74" s="11">
        <f t="shared" si="1"/>
        <v>1</v>
      </c>
      <c r="N74" s="20">
        <v>0</v>
      </c>
      <c r="O74" s="21">
        <f t="shared" si="5"/>
        <v>0</v>
      </c>
      <c r="P74" s="20">
        <v>0</v>
      </c>
    </row>
    <row r="75" spans="1:25" s="22" customFormat="1" ht="47.25" customHeight="1" x14ac:dyDescent="0.25">
      <c r="A75" s="53" t="s">
        <v>103</v>
      </c>
      <c r="B75" s="54" t="s">
        <v>202</v>
      </c>
      <c r="C75" s="135" t="s">
        <v>203</v>
      </c>
      <c r="D75" s="135"/>
      <c r="E75" s="135"/>
      <c r="F75" s="135"/>
      <c r="G75" s="58">
        <f>G76+G82+G86+G89+G93+G98+G100+G110+G114+G116+G118</f>
        <v>100243.03118541001</v>
      </c>
      <c r="H75" s="87"/>
      <c r="I75" s="93"/>
      <c r="J75" s="58">
        <f>J76+J82+J86+J89+J93+J98+J100+J110+J114+J116+J118</f>
        <v>7437.172467299999</v>
      </c>
      <c r="K75" s="71">
        <f>K76+K82+K86+K89+K93+K98+K100+K110+K114+K116+K118</f>
        <v>24143.5669065</v>
      </c>
      <c r="L75" s="33">
        <f t="shared" ref="L75:L120" si="39">G75-K75</f>
        <v>76099.464278910018</v>
      </c>
      <c r="M75" s="5">
        <f t="shared" ref="M75:M120" si="40">G75/G75</f>
        <v>1</v>
      </c>
      <c r="N75" s="17">
        <f t="shared" ref="N75:N120" si="41">J75/G75</f>
        <v>7.4191416394264534E-2</v>
      </c>
      <c r="O75" s="18">
        <f t="shared" si="5"/>
        <v>0.24085032765862732</v>
      </c>
      <c r="P75" s="17">
        <f t="shared" ref="P75:P120" si="42">M75-O75</f>
        <v>0.75914967234137265</v>
      </c>
    </row>
    <row r="76" spans="1:25" s="51" customFormat="1" ht="31.5" customHeight="1" x14ac:dyDescent="0.25">
      <c r="A76" s="72" t="s">
        <v>104</v>
      </c>
      <c r="B76" s="47" t="s">
        <v>3</v>
      </c>
      <c r="C76" s="131" t="s">
        <v>29</v>
      </c>
      <c r="D76" s="131"/>
      <c r="E76" s="131"/>
      <c r="F76" s="131"/>
      <c r="G76" s="83">
        <f>SUM(G77:G81)</f>
        <v>21732.615105990004</v>
      </c>
      <c r="H76" s="88"/>
      <c r="I76" s="94"/>
      <c r="J76" s="36">
        <f>SUM(J77:J81)</f>
        <v>0</v>
      </c>
      <c r="K76" s="48">
        <f>SUM(K77:K81)</f>
        <v>16706.394439200001</v>
      </c>
      <c r="L76" s="33">
        <f t="shared" si="39"/>
        <v>5026.2206667900027</v>
      </c>
      <c r="M76" s="49">
        <f>G76/G76</f>
        <v>1</v>
      </c>
      <c r="N76" s="50">
        <f t="shared" si="41"/>
        <v>0</v>
      </c>
      <c r="O76" s="18">
        <f t="shared" si="5"/>
        <v>0.76872453488560322</v>
      </c>
      <c r="P76" s="50">
        <f t="shared" si="42"/>
        <v>0.23127546511439678</v>
      </c>
      <c r="R76" s="52"/>
    </row>
    <row r="77" spans="1:25" s="69" customFormat="1" x14ac:dyDescent="0.25">
      <c r="A77" s="73" t="s">
        <v>206</v>
      </c>
      <c r="B77" s="60" t="s">
        <v>174</v>
      </c>
      <c r="C77" s="61" t="s">
        <v>6</v>
      </c>
      <c r="D77" s="100">
        <v>12</v>
      </c>
      <c r="E77" s="62">
        <v>507.40000000000003</v>
      </c>
      <c r="F77" s="62">
        <f>E77*1.2651</f>
        <v>641.91174000000001</v>
      </c>
      <c r="G77" s="63">
        <f t="shared" ref="G77:G81" si="43">D77*F77</f>
        <v>7702.9408800000001</v>
      </c>
      <c r="H77" s="87">
        <f t="shared" ref="H77:H81" si="44">D77*0</f>
        <v>0</v>
      </c>
      <c r="I77" s="92">
        <f>H77+'BM 01'!I77</f>
        <v>12</v>
      </c>
      <c r="J77" s="64">
        <f t="shared" ref="J77:J99" si="45">F77*H77</f>
        <v>0</v>
      </c>
      <c r="K77" s="105">
        <f>J77+'BM 01'!K77</f>
        <v>7702.9408800000001</v>
      </c>
      <c r="L77" s="65">
        <f t="shared" si="39"/>
        <v>0</v>
      </c>
      <c r="M77" s="66">
        <f t="shared" ref="M77:M79" si="46">G77/G77</f>
        <v>1</v>
      </c>
      <c r="N77" s="67">
        <f t="shared" si="41"/>
        <v>0</v>
      </c>
      <c r="O77" s="21">
        <f t="shared" ref="O77:O120" si="47">K77/G77</f>
        <v>1</v>
      </c>
      <c r="P77" s="67">
        <f t="shared" si="42"/>
        <v>0</v>
      </c>
      <c r="R77" s="70"/>
      <c r="V77" s="69">
        <v>5.5</v>
      </c>
      <c r="W77" s="69">
        <v>8</v>
      </c>
      <c r="X77" s="69">
        <f>W77*V77</f>
        <v>44</v>
      </c>
      <c r="Y77" s="69">
        <f>X77*2</f>
        <v>88</v>
      </c>
    </row>
    <row r="78" spans="1:25" s="69" customFormat="1" x14ac:dyDescent="0.25">
      <c r="A78" s="73" t="s">
        <v>207</v>
      </c>
      <c r="B78" s="60" t="s">
        <v>175</v>
      </c>
      <c r="C78" s="61" t="s">
        <v>6</v>
      </c>
      <c r="D78" s="100">
        <v>3</v>
      </c>
      <c r="E78" s="62">
        <v>195.32</v>
      </c>
      <c r="F78" s="62">
        <f>E78*1.2651</f>
        <v>247.09933199999998</v>
      </c>
      <c r="G78" s="63">
        <f t="shared" si="43"/>
        <v>741.2979959999999</v>
      </c>
      <c r="H78" s="87">
        <f t="shared" si="44"/>
        <v>0</v>
      </c>
      <c r="I78" s="92">
        <f>H78+'BM 01'!I78</f>
        <v>3</v>
      </c>
      <c r="J78" s="64">
        <f t="shared" si="45"/>
        <v>0</v>
      </c>
      <c r="K78" s="105">
        <f>J78+'BM 01'!K78</f>
        <v>741.2979959999999</v>
      </c>
      <c r="L78" s="65">
        <f t="shared" si="39"/>
        <v>0</v>
      </c>
      <c r="M78" s="66">
        <f t="shared" si="46"/>
        <v>1</v>
      </c>
      <c r="N78" s="67">
        <f t="shared" si="41"/>
        <v>0</v>
      </c>
      <c r="O78" s="21">
        <f t="shared" si="47"/>
        <v>1</v>
      </c>
      <c r="P78" s="67">
        <f t="shared" si="42"/>
        <v>0</v>
      </c>
    </row>
    <row r="79" spans="1:25" s="69" customFormat="1" x14ac:dyDescent="0.25">
      <c r="A79" s="73" t="s">
        <v>208</v>
      </c>
      <c r="B79" s="60" t="s">
        <v>176</v>
      </c>
      <c r="C79" s="61" t="s">
        <v>6</v>
      </c>
      <c r="D79" s="100">
        <v>184.8</v>
      </c>
      <c r="E79" s="62">
        <v>35.340000000000003</v>
      </c>
      <c r="F79" s="62">
        <f>E79*1.2651</f>
        <v>44.708634000000004</v>
      </c>
      <c r="G79" s="63">
        <f t="shared" si="43"/>
        <v>8262.1555632000018</v>
      </c>
      <c r="H79" s="87">
        <f t="shared" si="44"/>
        <v>0</v>
      </c>
      <c r="I79" s="92">
        <f>H79+'BM 01'!I79</f>
        <v>184.8</v>
      </c>
      <c r="J79" s="64">
        <f t="shared" si="45"/>
        <v>0</v>
      </c>
      <c r="K79" s="105">
        <f>J79+'BM 01'!K79</f>
        <v>8262.1555632000018</v>
      </c>
      <c r="L79" s="65">
        <f t="shared" si="39"/>
        <v>0</v>
      </c>
      <c r="M79" s="66">
        <f t="shared" si="46"/>
        <v>1</v>
      </c>
      <c r="N79" s="67">
        <f t="shared" si="41"/>
        <v>0</v>
      </c>
      <c r="O79" s="21">
        <f t="shared" si="47"/>
        <v>1</v>
      </c>
      <c r="P79" s="67">
        <f t="shared" si="42"/>
        <v>0</v>
      </c>
    </row>
    <row r="80" spans="1:25" s="69" customFormat="1" x14ac:dyDescent="0.25">
      <c r="A80" s="73" t="s">
        <v>209</v>
      </c>
      <c r="B80" s="60" t="s">
        <v>204</v>
      </c>
      <c r="C80" s="61" t="s">
        <v>6</v>
      </c>
      <c r="D80" s="100">
        <v>47.12</v>
      </c>
      <c r="E80" s="62">
        <v>80.5</v>
      </c>
      <c r="F80" s="62">
        <f>E80*1.2651</f>
        <v>101.84054999999999</v>
      </c>
      <c r="G80" s="63">
        <f t="shared" si="43"/>
        <v>4798.7267159999992</v>
      </c>
      <c r="H80" s="87">
        <f t="shared" si="44"/>
        <v>0</v>
      </c>
      <c r="I80" s="92">
        <f>H80+'BM 01'!I80</f>
        <v>0</v>
      </c>
      <c r="J80" s="64">
        <f t="shared" si="45"/>
        <v>0</v>
      </c>
      <c r="K80" s="105">
        <f>J80+'BM 01'!K80</f>
        <v>0</v>
      </c>
      <c r="L80" s="65">
        <f t="shared" si="39"/>
        <v>4798.7267159999992</v>
      </c>
      <c r="M80" s="66">
        <f t="shared" si="40"/>
        <v>1</v>
      </c>
      <c r="N80" s="67">
        <f t="shared" si="41"/>
        <v>0</v>
      </c>
      <c r="O80" s="21">
        <f t="shared" si="47"/>
        <v>0</v>
      </c>
      <c r="P80" s="67">
        <f t="shared" si="42"/>
        <v>1</v>
      </c>
      <c r="R80" s="70"/>
      <c r="V80" s="69">
        <v>5.5</v>
      </c>
      <c r="W80" s="69">
        <v>8</v>
      </c>
      <c r="X80" s="69">
        <f>W80*V80</f>
        <v>44</v>
      </c>
      <c r="Y80" s="69">
        <f>X80*2</f>
        <v>88</v>
      </c>
    </row>
    <row r="81" spans="1:25" s="69" customFormat="1" x14ac:dyDescent="0.25">
      <c r="A81" s="73" t="s">
        <v>210</v>
      </c>
      <c r="B81" s="60" t="s">
        <v>205</v>
      </c>
      <c r="C81" s="61" t="s">
        <v>5</v>
      </c>
      <c r="D81" s="100">
        <v>69.97</v>
      </c>
      <c r="E81" s="62">
        <v>2.57</v>
      </c>
      <c r="F81" s="62">
        <f>E81*1.2651</f>
        <v>3.2513069999999997</v>
      </c>
      <c r="G81" s="63">
        <f t="shared" si="43"/>
        <v>227.49395078999999</v>
      </c>
      <c r="H81" s="87">
        <f t="shared" si="44"/>
        <v>0</v>
      </c>
      <c r="I81" s="92">
        <f>H81+'BM 01'!I81</f>
        <v>0</v>
      </c>
      <c r="J81" s="64">
        <f t="shared" si="45"/>
        <v>0</v>
      </c>
      <c r="K81" s="105">
        <f>J81+'BM 01'!K81</f>
        <v>0</v>
      </c>
      <c r="L81" s="65">
        <f t="shared" si="39"/>
        <v>227.49395078999999</v>
      </c>
      <c r="M81" s="66">
        <f t="shared" si="40"/>
        <v>1</v>
      </c>
      <c r="N81" s="67">
        <f t="shared" si="41"/>
        <v>0</v>
      </c>
      <c r="O81" s="21">
        <f t="shared" si="47"/>
        <v>0</v>
      </c>
      <c r="P81" s="67">
        <f t="shared" si="42"/>
        <v>1</v>
      </c>
    </row>
    <row r="82" spans="1:25" s="19" customFormat="1" ht="31.5" customHeight="1" x14ac:dyDescent="0.25">
      <c r="A82" s="72" t="s">
        <v>105</v>
      </c>
      <c r="B82" s="47" t="s">
        <v>38</v>
      </c>
      <c r="C82" s="131" t="s">
        <v>161</v>
      </c>
      <c r="D82" s="131"/>
      <c r="E82" s="131"/>
      <c r="F82" s="131"/>
      <c r="G82" s="83">
        <f>SUM(G84:G85)</f>
        <v>457.76011520999998</v>
      </c>
      <c r="H82" s="89"/>
      <c r="I82" s="92"/>
      <c r="J82" s="36">
        <f>SUM(J84:J85)</f>
        <v>0</v>
      </c>
      <c r="K82" s="107">
        <f>SUM(K84:K85)</f>
        <v>0</v>
      </c>
      <c r="L82" s="33">
        <f t="shared" si="39"/>
        <v>457.76011520999998</v>
      </c>
      <c r="M82" s="11">
        <f t="shared" si="40"/>
        <v>1</v>
      </c>
      <c r="N82" s="17">
        <f t="shared" si="41"/>
        <v>0</v>
      </c>
      <c r="O82" s="18">
        <f t="shared" si="47"/>
        <v>0</v>
      </c>
      <c r="P82" s="20">
        <f t="shared" si="42"/>
        <v>1</v>
      </c>
      <c r="R82" s="24"/>
      <c r="V82" s="19">
        <v>5.5</v>
      </c>
      <c r="W82" s="19">
        <v>8</v>
      </c>
      <c r="X82" s="19">
        <f>W82*V82</f>
        <v>44</v>
      </c>
      <c r="Y82" s="19">
        <f>X82*2</f>
        <v>88</v>
      </c>
    </row>
    <row r="83" spans="1:25" s="19" customFormat="1" ht="31.5" customHeight="1" x14ac:dyDescent="0.25">
      <c r="A83" s="72"/>
      <c r="B83" s="132" t="s">
        <v>40</v>
      </c>
      <c r="C83" s="133"/>
      <c r="D83" s="133"/>
      <c r="E83" s="133"/>
      <c r="F83" s="133"/>
      <c r="G83" s="134"/>
      <c r="H83" s="89"/>
      <c r="I83" s="92"/>
      <c r="J83" s="34"/>
      <c r="K83" s="105"/>
      <c r="L83" s="35"/>
      <c r="M83" s="11" t="e">
        <f t="shared" si="40"/>
        <v>#DIV/0!</v>
      </c>
      <c r="N83" s="20"/>
      <c r="O83" s="21"/>
      <c r="P83" s="20"/>
      <c r="R83" s="24"/>
      <c r="V83" s="19">
        <v>5.5</v>
      </c>
      <c r="W83" s="19">
        <v>8</v>
      </c>
      <c r="X83" s="19">
        <f>W83*V83</f>
        <v>44</v>
      </c>
      <c r="Y83" s="19">
        <f>X83*2</f>
        <v>88</v>
      </c>
    </row>
    <row r="84" spans="1:25" s="19" customFormat="1" x14ac:dyDescent="0.25">
      <c r="A84" s="23" t="s">
        <v>211</v>
      </c>
      <c r="B84" s="9" t="s">
        <v>41</v>
      </c>
      <c r="C84" s="10" t="s">
        <v>6</v>
      </c>
      <c r="D84" s="98">
        <v>5.67</v>
      </c>
      <c r="E84" s="56">
        <v>18.71</v>
      </c>
      <c r="F84" s="56">
        <f>E84*1.2651</f>
        <v>23.670020999999998</v>
      </c>
      <c r="G84" s="57">
        <f t="shared" ref="G84:G85" si="48">D84*F84</f>
        <v>134.20901906999998</v>
      </c>
      <c r="H84" s="87">
        <f t="shared" ref="H84:H85" si="49">D84*0</f>
        <v>0</v>
      </c>
      <c r="I84" s="92">
        <f>H84+'BM 01'!I84</f>
        <v>0</v>
      </c>
      <c r="J84" s="34">
        <f t="shared" si="45"/>
        <v>0</v>
      </c>
      <c r="K84" s="105">
        <f>J84+'BM 01'!K84</f>
        <v>0</v>
      </c>
      <c r="L84" s="35">
        <f t="shared" ref="L84" si="50">G84-K84</f>
        <v>134.20901906999998</v>
      </c>
      <c r="M84" s="11">
        <f t="shared" si="40"/>
        <v>1</v>
      </c>
      <c r="N84" s="20">
        <f t="shared" ref="N84" si="51">J84/G84</f>
        <v>0</v>
      </c>
      <c r="O84" s="21">
        <f t="shared" si="47"/>
        <v>0</v>
      </c>
      <c r="P84" s="20">
        <f t="shared" ref="P84" si="52">M84-O84</f>
        <v>1</v>
      </c>
    </row>
    <row r="85" spans="1:25" s="19" customFormat="1" x14ac:dyDescent="0.25">
      <c r="A85" s="23" t="s">
        <v>212</v>
      </c>
      <c r="B85" s="9" t="s">
        <v>42</v>
      </c>
      <c r="C85" s="10" t="s">
        <v>5</v>
      </c>
      <c r="D85" s="98">
        <v>0.34</v>
      </c>
      <c r="E85" s="56">
        <v>752.21</v>
      </c>
      <c r="F85" s="56">
        <f>E85*1.2651</f>
        <v>951.62087099999997</v>
      </c>
      <c r="G85" s="57">
        <f t="shared" si="48"/>
        <v>323.55109614000003</v>
      </c>
      <c r="H85" s="87">
        <f t="shared" si="49"/>
        <v>0</v>
      </c>
      <c r="I85" s="92">
        <f>H85+'BM 01'!I85</f>
        <v>0</v>
      </c>
      <c r="J85" s="34">
        <f t="shared" si="45"/>
        <v>0</v>
      </c>
      <c r="K85" s="105">
        <f>J85+'BM 01'!K85</f>
        <v>0</v>
      </c>
      <c r="L85" s="35">
        <f t="shared" si="39"/>
        <v>323.55109614000003</v>
      </c>
      <c r="M85" s="11">
        <f t="shared" si="40"/>
        <v>1</v>
      </c>
      <c r="N85" s="20">
        <f t="shared" si="41"/>
        <v>0</v>
      </c>
      <c r="O85" s="21">
        <f t="shared" si="47"/>
        <v>0</v>
      </c>
      <c r="P85" s="20">
        <f t="shared" si="42"/>
        <v>1</v>
      </c>
    </row>
    <row r="86" spans="1:25" s="22" customFormat="1" ht="31.5" customHeight="1" x14ac:dyDescent="0.25">
      <c r="A86" s="72" t="s">
        <v>106</v>
      </c>
      <c r="B86" s="47" t="s">
        <v>44</v>
      </c>
      <c r="C86" s="131" t="s">
        <v>45</v>
      </c>
      <c r="D86" s="131"/>
      <c r="E86" s="131"/>
      <c r="F86" s="131"/>
      <c r="G86" s="83">
        <f>SUM(G87:G88)</f>
        <v>6235.0983576899998</v>
      </c>
      <c r="H86" s="123"/>
      <c r="I86" s="93"/>
      <c r="J86" s="36">
        <f>SUM(J87:J88)</f>
        <v>4585.1755588199994</v>
      </c>
      <c r="K86" s="48">
        <f>SUM(K87:K88)</f>
        <v>4585.1755588199994</v>
      </c>
      <c r="L86" s="33">
        <f t="shared" si="39"/>
        <v>1649.9227988700004</v>
      </c>
      <c r="M86" s="5">
        <f t="shared" si="40"/>
        <v>1</v>
      </c>
      <c r="N86" s="17">
        <f t="shared" si="41"/>
        <v>0.7353814319809272</v>
      </c>
      <c r="O86" s="18">
        <f t="shared" si="47"/>
        <v>0.7353814319809272</v>
      </c>
      <c r="P86" s="17">
        <f t="shared" si="42"/>
        <v>0.2646185680190728</v>
      </c>
      <c r="R86" s="124"/>
      <c r="V86" s="22">
        <v>5.5</v>
      </c>
      <c r="W86" s="22">
        <v>8</v>
      </c>
      <c r="X86" s="22">
        <f>W86*V86</f>
        <v>44</v>
      </c>
      <c r="Y86" s="22">
        <f>X86*2</f>
        <v>88</v>
      </c>
    </row>
    <row r="87" spans="1:25" s="19" customFormat="1" ht="31.5" x14ac:dyDescent="0.25">
      <c r="A87" s="23" t="s">
        <v>213</v>
      </c>
      <c r="B87" s="9" t="s">
        <v>46</v>
      </c>
      <c r="C87" s="10" t="s">
        <v>6</v>
      </c>
      <c r="D87" s="98">
        <v>17.690000000000001</v>
      </c>
      <c r="E87" s="56">
        <v>25.91</v>
      </c>
      <c r="F87" s="56">
        <f>E87*1.2651</f>
        <v>32.778740999999997</v>
      </c>
      <c r="G87" s="57">
        <f t="shared" ref="G87:G88" si="53">D87*F87</f>
        <v>579.85592828999995</v>
      </c>
      <c r="H87" s="87">
        <f t="shared" ref="H87" si="54">D87*0</f>
        <v>0</v>
      </c>
      <c r="I87" s="92">
        <f>H87+'BM 01'!I87</f>
        <v>0</v>
      </c>
      <c r="J87" s="34">
        <f t="shared" si="45"/>
        <v>0</v>
      </c>
      <c r="K87" s="105">
        <f>J87+'BM 01'!K87</f>
        <v>0</v>
      </c>
      <c r="L87" s="35">
        <f t="shared" si="39"/>
        <v>579.85592828999995</v>
      </c>
      <c r="M87" s="11">
        <f t="shared" si="40"/>
        <v>1</v>
      </c>
      <c r="N87" s="20">
        <f t="shared" si="41"/>
        <v>0</v>
      </c>
      <c r="O87" s="21">
        <f t="shared" si="47"/>
        <v>0</v>
      </c>
      <c r="P87" s="20">
        <f t="shared" si="42"/>
        <v>1</v>
      </c>
    </row>
    <row r="88" spans="1:25" s="19" customFormat="1" ht="31.5" x14ac:dyDescent="0.25">
      <c r="A88" s="23" t="s">
        <v>214</v>
      </c>
      <c r="B88" s="9" t="s">
        <v>215</v>
      </c>
      <c r="C88" s="10" t="s">
        <v>6</v>
      </c>
      <c r="D88" s="98">
        <v>88.1</v>
      </c>
      <c r="E88" s="56">
        <v>50.74</v>
      </c>
      <c r="F88" s="56">
        <f>E88*1.2651</f>
        <v>64.191174000000004</v>
      </c>
      <c r="G88" s="57">
        <f t="shared" si="53"/>
        <v>5655.2424294000002</v>
      </c>
      <c r="H88" s="87">
        <f>D88-16.67</f>
        <v>71.429999999999993</v>
      </c>
      <c r="I88" s="92">
        <f>H88+'BM 01'!I88</f>
        <v>71.429999999999993</v>
      </c>
      <c r="J88" s="34">
        <f t="shared" si="45"/>
        <v>4585.1755588199994</v>
      </c>
      <c r="K88" s="105">
        <f>J88+'BM 01'!K88</f>
        <v>4585.1755588199994</v>
      </c>
      <c r="L88" s="35">
        <f t="shared" si="39"/>
        <v>1070.0668705800008</v>
      </c>
      <c r="M88" s="11">
        <f t="shared" si="40"/>
        <v>1</v>
      </c>
      <c r="N88" s="20">
        <f t="shared" si="41"/>
        <v>0.81078320090805889</v>
      </c>
      <c r="O88" s="21">
        <f t="shared" si="47"/>
        <v>0.81078320090805889</v>
      </c>
      <c r="P88" s="20">
        <f t="shared" si="42"/>
        <v>0.18921679909194111</v>
      </c>
    </row>
    <row r="89" spans="1:25" s="22" customFormat="1" ht="31.5" customHeight="1" x14ac:dyDescent="0.25">
      <c r="A89" s="72" t="s">
        <v>107</v>
      </c>
      <c r="B89" s="47" t="s">
        <v>73</v>
      </c>
      <c r="C89" s="131" t="s">
        <v>74</v>
      </c>
      <c r="D89" s="131"/>
      <c r="E89" s="131"/>
      <c r="F89" s="131"/>
      <c r="G89" s="83">
        <f>SUM(G90:G92)</f>
        <v>3922.7998142399993</v>
      </c>
      <c r="H89" s="123"/>
      <c r="I89" s="93"/>
      <c r="J89" s="36">
        <f>SUM(J90:J92)</f>
        <v>2851.99690848</v>
      </c>
      <c r="K89" s="48">
        <f>SUM(K90:K92)</f>
        <v>2851.99690848</v>
      </c>
      <c r="L89" s="33">
        <f t="shared" si="39"/>
        <v>1070.8029057599992</v>
      </c>
      <c r="M89" s="5">
        <f t="shared" si="40"/>
        <v>1</v>
      </c>
      <c r="N89" s="17">
        <f t="shared" si="41"/>
        <v>0.72703095838005283</v>
      </c>
      <c r="O89" s="18">
        <f t="shared" si="47"/>
        <v>0.72703095838005283</v>
      </c>
      <c r="P89" s="17">
        <f t="shared" si="42"/>
        <v>0.27296904161994717</v>
      </c>
      <c r="R89" s="124"/>
      <c r="V89" s="22">
        <v>5.5</v>
      </c>
      <c r="W89" s="22">
        <v>8</v>
      </c>
      <c r="X89" s="22">
        <f>W89*V89</f>
        <v>44</v>
      </c>
      <c r="Y89" s="22">
        <f>X89*2</f>
        <v>88</v>
      </c>
    </row>
    <row r="90" spans="1:25" s="19" customFormat="1" ht="31.5" x14ac:dyDescent="0.25">
      <c r="A90" s="23" t="s">
        <v>216</v>
      </c>
      <c r="B90" s="9" t="s">
        <v>71</v>
      </c>
      <c r="C90" s="10" t="s">
        <v>6</v>
      </c>
      <c r="D90" s="98">
        <v>150.87</v>
      </c>
      <c r="E90" s="56">
        <v>4.25</v>
      </c>
      <c r="F90" s="56">
        <f>E90*1.2651</f>
        <v>5.3766749999999996</v>
      </c>
      <c r="G90" s="57">
        <f t="shared" ref="G90:G92" si="55">D90*F90</f>
        <v>811.17895724999994</v>
      </c>
      <c r="H90" s="87">
        <v>115.49</v>
      </c>
      <c r="I90" s="92">
        <f>H90+'BM 01'!I90</f>
        <v>115.49</v>
      </c>
      <c r="J90" s="34">
        <f t="shared" si="45"/>
        <v>620.95219574999999</v>
      </c>
      <c r="K90" s="105">
        <f>J90+'BM 01'!K90</f>
        <v>620.95219574999999</v>
      </c>
      <c r="L90" s="35">
        <f t="shared" si="39"/>
        <v>190.22676149999995</v>
      </c>
      <c r="M90" s="11">
        <f t="shared" si="40"/>
        <v>1</v>
      </c>
      <c r="N90" s="20">
        <f t="shared" si="41"/>
        <v>0.76549347120037126</v>
      </c>
      <c r="O90" s="21">
        <f t="shared" si="47"/>
        <v>0.76549347120037126</v>
      </c>
      <c r="P90" s="20">
        <f t="shared" si="42"/>
        <v>0.23450652879962874</v>
      </c>
    </row>
    <row r="91" spans="1:25" s="19" customFormat="1" ht="31.5" x14ac:dyDescent="0.25">
      <c r="A91" s="23" t="s">
        <v>217</v>
      </c>
      <c r="B91" s="9" t="s">
        <v>72</v>
      </c>
      <c r="C91" s="10" t="s">
        <v>6</v>
      </c>
      <c r="D91" s="98">
        <v>150.87</v>
      </c>
      <c r="E91" s="56">
        <v>15.270000000000001</v>
      </c>
      <c r="F91" s="56">
        <f>E91*1.2651</f>
        <v>19.318076999999999</v>
      </c>
      <c r="G91" s="57">
        <f t="shared" si="55"/>
        <v>2914.5182769899998</v>
      </c>
      <c r="H91" s="87">
        <v>115.49</v>
      </c>
      <c r="I91" s="92">
        <f>H91+'BM 01'!I91</f>
        <v>115.49</v>
      </c>
      <c r="J91" s="34">
        <f t="shared" si="45"/>
        <v>2231.0447127299999</v>
      </c>
      <c r="K91" s="105">
        <f>J91+'BM 01'!K91</f>
        <v>2231.0447127299999</v>
      </c>
      <c r="L91" s="35">
        <f t="shared" si="39"/>
        <v>683.47356425999988</v>
      </c>
      <c r="M91" s="11">
        <f t="shared" si="40"/>
        <v>1</v>
      </c>
      <c r="N91" s="20">
        <f t="shared" si="41"/>
        <v>0.76549347120037126</v>
      </c>
      <c r="O91" s="21">
        <f t="shared" si="47"/>
        <v>0.76549347120037126</v>
      </c>
      <c r="P91" s="20">
        <f t="shared" si="42"/>
        <v>0.23450652879962874</v>
      </c>
    </row>
    <row r="92" spans="1:25" s="19" customFormat="1" ht="31.5" x14ac:dyDescent="0.25">
      <c r="A92" s="23" t="s">
        <v>218</v>
      </c>
      <c r="B92" s="9" t="s">
        <v>219</v>
      </c>
      <c r="C92" s="10" t="s">
        <v>6</v>
      </c>
      <c r="D92" s="98">
        <v>4</v>
      </c>
      <c r="E92" s="56">
        <v>38.950000000000003</v>
      </c>
      <c r="F92" s="56">
        <f>E92*1.2651</f>
        <v>49.275644999999997</v>
      </c>
      <c r="G92" s="57">
        <f t="shared" si="55"/>
        <v>197.10257999999999</v>
      </c>
      <c r="H92" s="87">
        <f t="shared" ref="H92" si="56">D92*0</f>
        <v>0</v>
      </c>
      <c r="I92" s="92">
        <f>H92+'BM 01'!I92</f>
        <v>0</v>
      </c>
      <c r="J92" s="34">
        <f t="shared" si="45"/>
        <v>0</v>
      </c>
      <c r="K92" s="105">
        <f>J92+'BM 01'!K92</f>
        <v>0</v>
      </c>
      <c r="L92" s="35">
        <f t="shared" si="39"/>
        <v>197.10257999999999</v>
      </c>
      <c r="M92" s="11">
        <f t="shared" si="40"/>
        <v>1</v>
      </c>
      <c r="N92" s="20">
        <f t="shared" si="41"/>
        <v>0</v>
      </c>
      <c r="O92" s="21">
        <f t="shared" si="47"/>
        <v>0</v>
      </c>
      <c r="P92" s="20">
        <f t="shared" si="42"/>
        <v>1</v>
      </c>
    </row>
    <row r="93" spans="1:25" s="22" customFormat="1" ht="31.5" customHeight="1" x14ac:dyDescent="0.25">
      <c r="A93" s="72" t="s">
        <v>108</v>
      </c>
      <c r="B93" s="47" t="s">
        <v>75</v>
      </c>
      <c r="C93" s="131" t="s">
        <v>76</v>
      </c>
      <c r="D93" s="131"/>
      <c r="E93" s="131"/>
      <c r="F93" s="131"/>
      <c r="G93" s="83">
        <f>SUM(G94:G97)</f>
        <v>54845.792755080009</v>
      </c>
      <c r="H93" s="123"/>
      <c r="I93" s="93"/>
      <c r="J93" s="36">
        <f>SUM(J94:J97)</f>
        <v>0</v>
      </c>
      <c r="K93" s="48">
        <f>SUM(K94:K97)</f>
        <v>0</v>
      </c>
      <c r="L93" s="33">
        <f t="shared" si="39"/>
        <v>54845.792755080009</v>
      </c>
      <c r="M93" s="5">
        <f t="shared" si="40"/>
        <v>1</v>
      </c>
      <c r="N93" s="17">
        <f t="shared" si="41"/>
        <v>0</v>
      </c>
      <c r="O93" s="18">
        <f t="shared" si="47"/>
        <v>0</v>
      </c>
      <c r="P93" s="17">
        <f t="shared" si="42"/>
        <v>1</v>
      </c>
      <c r="R93" s="124"/>
      <c r="V93" s="22">
        <v>5.5</v>
      </c>
      <c r="W93" s="22">
        <v>8</v>
      </c>
      <c r="X93" s="22">
        <f>W93*V93</f>
        <v>44</v>
      </c>
      <c r="Y93" s="22">
        <f>X93*2</f>
        <v>88</v>
      </c>
    </row>
    <row r="94" spans="1:25" s="19" customFormat="1" x14ac:dyDescent="0.25">
      <c r="A94" s="23" t="s">
        <v>220</v>
      </c>
      <c r="B94" s="9" t="s">
        <v>83</v>
      </c>
      <c r="C94" s="10" t="s">
        <v>6</v>
      </c>
      <c r="D94" s="98">
        <v>633.20000000000005</v>
      </c>
      <c r="E94" s="56">
        <v>8.18</v>
      </c>
      <c r="F94" s="56">
        <f>E94*1.2651</f>
        <v>10.348517999999999</v>
      </c>
      <c r="G94" s="57">
        <f t="shared" ref="G94:G97" si="57">D94*F94</f>
        <v>6552.6815975999998</v>
      </c>
      <c r="H94" s="87">
        <f t="shared" ref="H94:H97" si="58">D94*0</f>
        <v>0</v>
      </c>
      <c r="I94" s="92">
        <f>H94+'BM 01'!I94</f>
        <v>0</v>
      </c>
      <c r="J94" s="34">
        <f t="shared" si="45"/>
        <v>0</v>
      </c>
      <c r="K94" s="105">
        <f>J94+'BM 01'!K94</f>
        <v>0</v>
      </c>
      <c r="L94" s="35">
        <f t="shared" si="39"/>
        <v>6552.6815975999998</v>
      </c>
      <c r="M94" s="11">
        <f t="shared" si="40"/>
        <v>1</v>
      </c>
      <c r="N94" s="20">
        <f t="shared" si="41"/>
        <v>0</v>
      </c>
      <c r="O94" s="21">
        <f t="shared" si="47"/>
        <v>0</v>
      </c>
      <c r="P94" s="20">
        <f t="shared" si="42"/>
        <v>1</v>
      </c>
    </row>
    <row r="95" spans="1:25" s="19" customFormat="1" ht="15.75" customHeight="1" x14ac:dyDescent="0.25">
      <c r="A95" s="23" t="s">
        <v>221</v>
      </c>
      <c r="B95" s="9" t="s">
        <v>84</v>
      </c>
      <c r="C95" s="10" t="s">
        <v>6</v>
      </c>
      <c r="D95" s="98">
        <v>633.20000000000005</v>
      </c>
      <c r="E95" s="56">
        <v>44.540000000000006</v>
      </c>
      <c r="F95" s="56">
        <f>E95*1.2651</f>
        <v>56.347554000000002</v>
      </c>
      <c r="G95" s="57">
        <f t="shared" si="57"/>
        <v>35679.271192800006</v>
      </c>
      <c r="H95" s="87">
        <f t="shared" si="58"/>
        <v>0</v>
      </c>
      <c r="I95" s="92">
        <f>H95+'BM 01'!I95</f>
        <v>0</v>
      </c>
      <c r="J95" s="34">
        <f t="shared" si="45"/>
        <v>0</v>
      </c>
      <c r="K95" s="105">
        <f>J95+'BM 01'!K95</f>
        <v>0</v>
      </c>
      <c r="L95" s="35">
        <f t="shared" si="39"/>
        <v>35679.271192800006</v>
      </c>
      <c r="M95" s="11">
        <f t="shared" si="40"/>
        <v>1</v>
      </c>
      <c r="N95" s="20">
        <f t="shared" si="41"/>
        <v>0</v>
      </c>
      <c r="O95" s="21">
        <f t="shared" si="47"/>
        <v>0</v>
      </c>
      <c r="P95" s="20">
        <f t="shared" si="42"/>
        <v>1</v>
      </c>
    </row>
    <row r="96" spans="1:25" s="19" customFormat="1" ht="15.75" customHeight="1" x14ac:dyDescent="0.25">
      <c r="A96" s="23" t="s">
        <v>222</v>
      </c>
      <c r="B96" s="9" t="s">
        <v>85</v>
      </c>
      <c r="C96" s="10" t="s">
        <v>6</v>
      </c>
      <c r="D96" s="98">
        <v>81.760000000000005</v>
      </c>
      <c r="E96" s="56">
        <v>19.18</v>
      </c>
      <c r="F96" s="56">
        <f>E96*1.2651</f>
        <v>24.264617999999999</v>
      </c>
      <c r="G96" s="57">
        <f t="shared" si="57"/>
        <v>1983.87516768</v>
      </c>
      <c r="H96" s="87">
        <f t="shared" si="58"/>
        <v>0</v>
      </c>
      <c r="I96" s="92">
        <f>H96+'BM 01'!I96</f>
        <v>0</v>
      </c>
      <c r="J96" s="34">
        <f t="shared" si="45"/>
        <v>0</v>
      </c>
      <c r="K96" s="105">
        <f>J96+'BM 01'!K96</f>
        <v>0</v>
      </c>
      <c r="L96" s="35">
        <f t="shared" si="39"/>
        <v>1983.87516768</v>
      </c>
      <c r="M96" s="11">
        <f t="shared" si="40"/>
        <v>1</v>
      </c>
      <c r="N96" s="20">
        <f t="shared" si="41"/>
        <v>0</v>
      </c>
      <c r="O96" s="21">
        <f t="shared" si="47"/>
        <v>0</v>
      </c>
      <c r="P96" s="20">
        <f t="shared" si="42"/>
        <v>1</v>
      </c>
    </row>
    <row r="97" spans="1:25" s="19" customFormat="1" ht="47.25" x14ac:dyDescent="0.25">
      <c r="A97" s="23" t="s">
        <v>223</v>
      </c>
      <c r="B97" s="9" t="s">
        <v>259</v>
      </c>
      <c r="C97" s="10" t="s">
        <v>4</v>
      </c>
      <c r="D97" s="98">
        <v>627.04999999999995</v>
      </c>
      <c r="E97" s="56">
        <v>13.4</v>
      </c>
      <c r="F97" s="56">
        <f>E97*1.2651</f>
        <v>16.95234</v>
      </c>
      <c r="G97" s="57">
        <f t="shared" si="57"/>
        <v>10629.964796999999</v>
      </c>
      <c r="H97" s="87">
        <f t="shared" si="58"/>
        <v>0</v>
      </c>
      <c r="I97" s="92">
        <f>H97+'BM 01'!I97</f>
        <v>0</v>
      </c>
      <c r="J97" s="34">
        <f t="shared" si="45"/>
        <v>0</v>
      </c>
      <c r="K97" s="105">
        <f>J97+'BM 01'!K97</f>
        <v>0</v>
      </c>
      <c r="L97" s="35">
        <f t="shared" si="39"/>
        <v>10629.964796999999</v>
      </c>
      <c r="M97" s="11">
        <f t="shared" si="40"/>
        <v>1</v>
      </c>
      <c r="N97" s="20">
        <f t="shared" si="41"/>
        <v>0</v>
      </c>
      <c r="O97" s="21">
        <f t="shared" si="47"/>
        <v>0</v>
      </c>
      <c r="P97" s="20">
        <f t="shared" si="42"/>
        <v>1</v>
      </c>
    </row>
    <row r="98" spans="1:25" s="22" customFormat="1" ht="31.5" customHeight="1" x14ac:dyDescent="0.25">
      <c r="A98" s="72" t="s">
        <v>109</v>
      </c>
      <c r="B98" s="47" t="s">
        <v>8</v>
      </c>
      <c r="C98" s="131" t="s">
        <v>87</v>
      </c>
      <c r="D98" s="131"/>
      <c r="E98" s="131"/>
      <c r="F98" s="131"/>
      <c r="G98" s="83">
        <f>SUM(G99)</f>
        <v>976.45478400000002</v>
      </c>
      <c r="H98" s="123"/>
      <c r="I98" s="93"/>
      <c r="J98" s="36">
        <f>SUM(J99)</f>
        <v>0</v>
      </c>
      <c r="K98" s="107">
        <f>SUM(K99)</f>
        <v>0</v>
      </c>
      <c r="L98" s="33">
        <f t="shared" si="39"/>
        <v>976.45478400000002</v>
      </c>
      <c r="M98" s="5">
        <f t="shared" si="40"/>
        <v>1</v>
      </c>
      <c r="N98" s="17">
        <f t="shared" si="41"/>
        <v>0</v>
      </c>
      <c r="O98" s="18">
        <f t="shared" si="47"/>
        <v>0</v>
      </c>
      <c r="P98" s="17">
        <f t="shared" si="42"/>
        <v>1</v>
      </c>
      <c r="R98" s="124"/>
      <c r="V98" s="22">
        <v>5.5</v>
      </c>
      <c r="W98" s="22">
        <v>8</v>
      </c>
      <c r="X98" s="22">
        <f>W98*V98</f>
        <v>44</v>
      </c>
      <c r="Y98" s="22">
        <f>X98*2</f>
        <v>88</v>
      </c>
    </row>
    <row r="99" spans="1:25" s="19" customFormat="1" ht="31.5" x14ac:dyDescent="0.25">
      <c r="A99" s="23" t="s">
        <v>224</v>
      </c>
      <c r="B99" s="9" t="s">
        <v>225</v>
      </c>
      <c r="C99" s="10" t="s">
        <v>4</v>
      </c>
      <c r="D99" s="98">
        <v>57.6</v>
      </c>
      <c r="E99" s="56">
        <v>13.4</v>
      </c>
      <c r="F99" s="56">
        <f>E99*1.2651</f>
        <v>16.95234</v>
      </c>
      <c r="G99" s="57">
        <f t="shared" ref="G99" si="59">D99*F99</f>
        <v>976.45478400000002</v>
      </c>
      <c r="H99" s="89">
        <f t="shared" ref="H99" si="60">D99*0</f>
        <v>0</v>
      </c>
      <c r="I99" s="92">
        <f>H99+'BM 01'!I99</f>
        <v>0</v>
      </c>
      <c r="J99" s="34">
        <f t="shared" si="45"/>
        <v>0</v>
      </c>
      <c r="K99" s="105">
        <f>J99+'BM 01'!K99</f>
        <v>0</v>
      </c>
      <c r="L99" s="35">
        <f t="shared" si="39"/>
        <v>976.45478400000002</v>
      </c>
      <c r="M99" s="11">
        <f t="shared" si="40"/>
        <v>1</v>
      </c>
      <c r="N99" s="20">
        <f t="shared" si="41"/>
        <v>0</v>
      </c>
      <c r="O99" s="21">
        <f t="shared" si="47"/>
        <v>0</v>
      </c>
      <c r="P99" s="20">
        <f t="shared" si="42"/>
        <v>1</v>
      </c>
    </row>
    <row r="100" spans="1:25" s="19" customFormat="1" ht="31.5" customHeight="1" x14ac:dyDescent="0.25">
      <c r="A100" s="72" t="s">
        <v>110</v>
      </c>
      <c r="B100" s="47" t="s">
        <v>75</v>
      </c>
      <c r="C100" s="131" t="s">
        <v>76</v>
      </c>
      <c r="D100" s="131"/>
      <c r="E100" s="131"/>
      <c r="F100" s="131"/>
      <c r="G100" s="83">
        <f>SUM(G101:G109)</f>
        <v>2735.5889849999999</v>
      </c>
      <c r="H100" s="89"/>
      <c r="I100" s="92"/>
      <c r="J100" s="84">
        <f>SUM(J101:J109)</f>
        <v>0</v>
      </c>
      <c r="K100" s="85">
        <f>SUM(K101:K109)</f>
        <v>0</v>
      </c>
      <c r="L100" s="33">
        <f t="shared" si="39"/>
        <v>2735.5889849999999</v>
      </c>
      <c r="M100" s="5">
        <f t="shared" si="40"/>
        <v>1</v>
      </c>
      <c r="N100" s="17">
        <f t="shared" si="41"/>
        <v>0</v>
      </c>
      <c r="O100" s="18">
        <f t="shared" si="47"/>
        <v>0</v>
      </c>
      <c r="P100" s="17">
        <f t="shared" si="42"/>
        <v>1</v>
      </c>
      <c r="R100" s="24"/>
      <c r="V100" s="19">
        <v>5.5</v>
      </c>
      <c r="W100" s="19">
        <v>8</v>
      </c>
      <c r="X100" s="19">
        <f>W100*V100</f>
        <v>44</v>
      </c>
      <c r="Y100" s="19">
        <f>X100*2</f>
        <v>88</v>
      </c>
    </row>
    <row r="101" spans="1:25" s="19" customFormat="1" x14ac:dyDescent="0.25">
      <c r="A101" s="23" t="s">
        <v>226</v>
      </c>
      <c r="B101" s="9" t="s">
        <v>115</v>
      </c>
      <c r="C101" s="10" t="s">
        <v>7</v>
      </c>
      <c r="D101" s="98">
        <v>1</v>
      </c>
      <c r="E101" s="56">
        <v>406</v>
      </c>
      <c r="F101" s="56">
        <f t="shared" ref="F101:F109" si="61">E101*1.2651</f>
        <v>513.63059999999996</v>
      </c>
      <c r="G101" s="57">
        <f t="shared" ref="G101:G109" si="62">D101*F101</f>
        <v>513.63059999999996</v>
      </c>
      <c r="H101" s="89">
        <f t="shared" ref="H101:H109" si="63">D101*0</f>
        <v>0</v>
      </c>
      <c r="I101" s="92">
        <f>H101+'BM 01'!I101</f>
        <v>0</v>
      </c>
      <c r="J101" s="34">
        <f t="shared" ref="J101:J109" si="64">F101*H101</f>
        <v>0</v>
      </c>
      <c r="K101" s="105">
        <f>J101+'BM 01'!K101</f>
        <v>0</v>
      </c>
      <c r="L101" s="35">
        <f t="shared" si="39"/>
        <v>513.63059999999996</v>
      </c>
      <c r="M101" s="11">
        <f t="shared" si="40"/>
        <v>1</v>
      </c>
      <c r="N101" s="20">
        <f t="shared" si="41"/>
        <v>0</v>
      </c>
      <c r="O101" s="21">
        <f t="shared" si="47"/>
        <v>0</v>
      </c>
      <c r="P101" s="20">
        <f t="shared" si="42"/>
        <v>1</v>
      </c>
    </row>
    <row r="102" spans="1:25" s="19" customFormat="1" x14ac:dyDescent="0.25">
      <c r="A102" s="23" t="s">
        <v>227</v>
      </c>
      <c r="B102" s="9" t="s">
        <v>116</v>
      </c>
      <c r="C102" s="10" t="s">
        <v>7</v>
      </c>
      <c r="D102" s="98">
        <v>10</v>
      </c>
      <c r="E102" s="56">
        <v>4.4799999999999995</v>
      </c>
      <c r="F102" s="56">
        <f t="shared" si="61"/>
        <v>5.6676479999999989</v>
      </c>
      <c r="G102" s="57">
        <f t="shared" si="62"/>
        <v>56.676479999999991</v>
      </c>
      <c r="H102" s="89">
        <f t="shared" si="63"/>
        <v>0</v>
      </c>
      <c r="I102" s="92">
        <f>H102+'BM 01'!I102</f>
        <v>0</v>
      </c>
      <c r="J102" s="34">
        <f t="shared" si="64"/>
        <v>0</v>
      </c>
      <c r="K102" s="105">
        <f>J102+'BM 01'!K102</f>
        <v>0</v>
      </c>
      <c r="L102" s="35">
        <f t="shared" si="39"/>
        <v>56.676479999999991</v>
      </c>
      <c r="M102" s="11">
        <f t="shared" si="40"/>
        <v>1</v>
      </c>
      <c r="N102" s="20">
        <f t="shared" si="41"/>
        <v>0</v>
      </c>
      <c r="O102" s="21">
        <f t="shared" si="47"/>
        <v>0</v>
      </c>
      <c r="P102" s="20">
        <f t="shared" si="42"/>
        <v>1</v>
      </c>
    </row>
    <row r="103" spans="1:25" s="19" customFormat="1" x14ac:dyDescent="0.25">
      <c r="A103" s="23" t="s">
        <v>228</v>
      </c>
      <c r="B103" s="9" t="s">
        <v>117</v>
      </c>
      <c r="C103" s="10" t="s">
        <v>7</v>
      </c>
      <c r="D103" s="98">
        <v>3</v>
      </c>
      <c r="E103" s="56">
        <v>14.08</v>
      </c>
      <c r="F103" s="56">
        <f t="shared" si="61"/>
        <v>17.812607999999997</v>
      </c>
      <c r="G103" s="57">
        <f t="shared" si="62"/>
        <v>53.437823999999992</v>
      </c>
      <c r="H103" s="89">
        <f t="shared" si="63"/>
        <v>0</v>
      </c>
      <c r="I103" s="92">
        <f>H103+'BM 01'!I103</f>
        <v>0</v>
      </c>
      <c r="J103" s="34">
        <f t="shared" si="64"/>
        <v>0</v>
      </c>
      <c r="K103" s="105">
        <f>J103+'BM 01'!K103</f>
        <v>0</v>
      </c>
      <c r="L103" s="35">
        <f t="shared" si="39"/>
        <v>53.437823999999992</v>
      </c>
      <c r="M103" s="11">
        <f t="shared" si="40"/>
        <v>1</v>
      </c>
      <c r="N103" s="20">
        <f t="shared" si="41"/>
        <v>0</v>
      </c>
      <c r="O103" s="21">
        <f t="shared" si="47"/>
        <v>0</v>
      </c>
      <c r="P103" s="20">
        <f t="shared" si="42"/>
        <v>1</v>
      </c>
    </row>
    <row r="104" spans="1:25" s="19" customFormat="1" x14ac:dyDescent="0.25">
      <c r="A104" s="23" t="s">
        <v>229</v>
      </c>
      <c r="B104" s="9" t="s">
        <v>118</v>
      </c>
      <c r="C104" s="10" t="s">
        <v>7</v>
      </c>
      <c r="D104" s="98">
        <v>2</v>
      </c>
      <c r="E104" s="56">
        <v>28.580000000000002</v>
      </c>
      <c r="F104" s="56">
        <f t="shared" si="61"/>
        <v>36.156557999999997</v>
      </c>
      <c r="G104" s="57">
        <f t="shared" si="62"/>
        <v>72.313115999999994</v>
      </c>
      <c r="H104" s="89">
        <f t="shared" si="63"/>
        <v>0</v>
      </c>
      <c r="I104" s="92">
        <f>H104+'BM 01'!I104</f>
        <v>0</v>
      </c>
      <c r="J104" s="34">
        <f t="shared" si="64"/>
        <v>0</v>
      </c>
      <c r="K104" s="105">
        <f>J104+'BM 01'!K104</f>
        <v>0</v>
      </c>
      <c r="L104" s="35">
        <f t="shared" si="39"/>
        <v>72.313115999999994</v>
      </c>
      <c r="M104" s="11">
        <f t="shared" si="40"/>
        <v>1</v>
      </c>
      <c r="N104" s="20">
        <f t="shared" si="41"/>
        <v>0</v>
      </c>
      <c r="O104" s="21">
        <f t="shared" si="47"/>
        <v>0</v>
      </c>
      <c r="P104" s="20">
        <f t="shared" si="42"/>
        <v>1</v>
      </c>
    </row>
    <row r="105" spans="1:25" s="19" customFormat="1" x14ac:dyDescent="0.25">
      <c r="A105" s="23" t="s">
        <v>230</v>
      </c>
      <c r="B105" s="9" t="s">
        <v>119</v>
      </c>
      <c r="C105" s="10" t="s">
        <v>7</v>
      </c>
      <c r="D105" s="98">
        <v>8</v>
      </c>
      <c r="E105" s="56">
        <v>30.85</v>
      </c>
      <c r="F105" s="56">
        <f t="shared" si="61"/>
        <v>39.028334999999998</v>
      </c>
      <c r="G105" s="57">
        <f t="shared" si="62"/>
        <v>312.22667999999999</v>
      </c>
      <c r="H105" s="89">
        <f t="shared" si="63"/>
        <v>0</v>
      </c>
      <c r="I105" s="92">
        <f>H105+'BM 01'!I105</f>
        <v>0</v>
      </c>
      <c r="J105" s="34">
        <f t="shared" si="64"/>
        <v>0</v>
      </c>
      <c r="K105" s="105">
        <f>J105+'BM 01'!K105</f>
        <v>0</v>
      </c>
      <c r="L105" s="35">
        <f t="shared" si="39"/>
        <v>312.22667999999999</v>
      </c>
      <c r="M105" s="11">
        <f t="shared" si="40"/>
        <v>1</v>
      </c>
      <c r="N105" s="20">
        <f t="shared" si="41"/>
        <v>0</v>
      </c>
      <c r="O105" s="21">
        <f t="shared" si="47"/>
        <v>0</v>
      </c>
      <c r="P105" s="20">
        <f t="shared" si="42"/>
        <v>1</v>
      </c>
    </row>
    <row r="106" spans="1:25" s="19" customFormat="1" x14ac:dyDescent="0.25">
      <c r="A106" s="23" t="s">
        <v>231</v>
      </c>
      <c r="B106" s="9" t="s">
        <v>235</v>
      </c>
      <c r="C106" s="10" t="s">
        <v>7</v>
      </c>
      <c r="D106" s="98">
        <v>1</v>
      </c>
      <c r="E106" s="56">
        <v>20.369999999999997</v>
      </c>
      <c r="F106" s="56">
        <f t="shared" si="61"/>
        <v>25.770086999999993</v>
      </c>
      <c r="G106" s="57">
        <f t="shared" si="62"/>
        <v>25.770086999999993</v>
      </c>
      <c r="H106" s="89">
        <f t="shared" si="63"/>
        <v>0</v>
      </c>
      <c r="I106" s="92">
        <f>H106+'BM 01'!I106</f>
        <v>0</v>
      </c>
      <c r="J106" s="34">
        <f t="shared" si="64"/>
        <v>0</v>
      </c>
      <c r="K106" s="105">
        <f>J106+'BM 01'!K106</f>
        <v>0</v>
      </c>
      <c r="L106" s="35">
        <f t="shared" si="39"/>
        <v>25.770086999999993</v>
      </c>
      <c r="M106" s="11">
        <f t="shared" si="40"/>
        <v>1</v>
      </c>
      <c r="N106" s="20">
        <f t="shared" si="41"/>
        <v>0</v>
      </c>
      <c r="O106" s="21">
        <f t="shared" si="47"/>
        <v>0</v>
      </c>
      <c r="P106" s="20">
        <f t="shared" si="42"/>
        <v>1</v>
      </c>
    </row>
    <row r="107" spans="1:25" s="19" customFormat="1" x14ac:dyDescent="0.25">
      <c r="A107" s="23" t="s">
        <v>232</v>
      </c>
      <c r="B107" s="9" t="s">
        <v>120</v>
      </c>
      <c r="C107" s="10" t="s">
        <v>4</v>
      </c>
      <c r="D107" s="98">
        <v>6</v>
      </c>
      <c r="E107" s="56">
        <v>6.75</v>
      </c>
      <c r="F107" s="56">
        <f t="shared" si="61"/>
        <v>8.5394249999999996</v>
      </c>
      <c r="G107" s="57">
        <f t="shared" si="62"/>
        <v>51.236549999999994</v>
      </c>
      <c r="H107" s="89">
        <f t="shared" si="63"/>
        <v>0</v>
      </c>
      <c r="I107" s="92">
        <f>H107+'BM 01'!I107</f>
        <v>0</v>
      </c>
      <c r="J107" s="34">
        <f t="shared" si="64"/>
        <v>0</v>
      </c>
      <c r="K107" s="105">
        <f>J107+'BM 01'!K107</f>
        <v>0</v>
      </c>
      <c r="L107" s="35">
        <f t="shared" si="39"/>
        <v>51.236549999999994</v>
      </c>
      <c r="M107" s="11">
        <f t="shared" si="40"/>
        <v>1</v>
      </c>
      <c r="N107" s="20">
        <f t="shared" si="41"/>
        <v>0</v>
      </c>
      <c r="O107" s="21">
        <f t="shared" si="47"/>
        <v>0</v>
      </c>
      <c r="P107" s="20">
        <f t="shared" si="42"/>
        <v>1</v>
      </c>
    </row>
    <row r="108" spans="1:25" s="19" customFormat="1" ht="47.25" customHeight="1" x14ac:dyDescent="0.25">
      <c r="A108" s="23" t="s">
        <v>233</v>
      </c>
      <c r="B108" s="9" t="s">
        <v>257</v>
      </c>
      <c r="C108" s="10" t="s">
        <v>7</v>
      </c>
      <c r="D108" s="98">
        <v>2</v>
      </c>
      <c r="E108" s="56">
        <v>427.04</v>
      </c>
      <c r="F108" s="56">
        <f t="shared" si="61"/>
        <v>540.24830399999996</v>
      </c>
      <c r="G108" s="57">
        <f t="shared" si="62"/>
        <v>1080.4966079999999</v>
      </c>
      <c r="H108" s="89">
        <f t="shared" si="63"/>
        <v>0</v>
      </c>
      <c r="I108" s="92">
        <f>H108+'BM 01'!I108</f>
        <v>0</v>
      </c>
      <c r="J108" s="34">
        <f t="shared" si="64"/>
        <v>0</v>
      </c>
      <c r="K108" s="105">
        <f>J108+'BM 01'!K108</f>
        <v>0</v>
      </c>
      <c r="L108" s="35">
        <f t="shared" si="39"/>
        <v>1080.4966079999999</v>
      </c>
      <c r="M108" s="11">
        <f t="shared" si="40"/>
        <v>1</v>
      </c>
      <c r="N108" s="20">
        <f t="shared" si="41"/>
        <v>0</v>
      </c>
      <c r="O108" s="21">
        <f t="shared" si="47"/>
        <v>0</v>
      </c>
      <c r="P108" s="20">
        <f t="shared" si="42"/>
        <v>1</v>
      </c>
    </row>
    <row r="109" spans="1:25" s="19" customFormat="1" ht="31.5" x14ac:dyDescent="0.25">
      <c r="A109" s="23" t="s">
        <v>234</v>
      </c>
      <c r="B109" s="9" t="s">
        <v>256</v>
      </c>
      <c r="C109" s="10" t="s">
        <v>7</v>
      </c>
      <c r="D109" s="98">
        <v>4</v>
      </c>
      <c r="E109" s="56">
        <v>112.60000000000001</v>
      </c>
      <c r="F109" s="56">
        <f t="shared" si="61"/>
        <v>142.45025999999999</v>
      </c>
      <c r="G109" s="57">
        <f t="shared" si="62"/>
        <v>569.80103999999994</v>
      </c>
      <c r="H109" s="89">
        <f t="shared" si="63"/>
        <v>0</v>
      </c>
      <c r="I109" s="92">
        <f>H109+'BM 01'!I109</f>
        <v>0</v>
      </c>
      <c r="J109" s="34">
        <f t="shared" si="64"/>
        <v>0</v>
      </c>
      <c r="K109" s="105">
        <f>J109+'BM 01'!K109</f>
        <v>0</v>
      </c>
      <c r="L109" s="35">
        <f t="shared" si="39"/>
        <v>569.80103999999994</v>
      </c>
      <c r="M109" s="11">
        <f t="shared" si="40"/>
        <v>1</v>
      </c>
      <c r="N109" s="20">
        <f t="shared" si="41"/>
        <v>0</v>
      </c>
      <c r="O109" s="21">
        <f t="shared" si="47"/>
        <v>0</v>
      </c>
      <c r="P109" s="20">
        <f t="shared" si="42"/>
        <v>1</v>
      </c>
    </row>
    <row r="110" spans="1:25" s="19" customFormat="1" ht="31.5" customHeight="1" x14ac:dyDescent="0.25">
      <c r="A110" s="72" t="s">
        <v>111</v>
      </c>
      <c r="B110" s="47" t="s">
        <v>121</v>
      </c>
      <c r="C110" s="131" t="s">
        <v>122</v>
      </c>
      <c r="D110" s="131"/>
      <c r="E110" s="131"/>
      <c r="F110" s="131"/>
      <c r="G110" s="83">
        <f>SUM(G111:G113)</f>
        <v>3606.0663420000001</v>
      </c>
      <c r="H110" s="89"/>
      <c r="I110" s="92"/>
      <c r="J110" s="84">
        <f>SUM(J111:J113)</f>
        <v>0</v>
      </c>
      <c r="K110" s="85">
        <f>SUM(K111:K113)</f>
        <v>0</v>
      </c>
      <c r="L110" s="33">
        <f t="shared" si="39"/>
        <v>3606.0663420000001</v>
      </c>
      <c r="M110" s="5">
        <f t="shared" si="40"/>
        <v>1</v>
      </c>
      <c r="N110" s="17">
        <f t="shared" si="41"/>
        <v>0</v>
      </c>
      <c r="O110" s="18">
        <f t="shared" si="47"/>
        <v>0</v>
      </c>
      <c r="P110" s="17">
        <f t="shared" si="42"/>
        <v>1</v>
      </c>
      <c r="R110" s="24"/>
      <c r="V110" s="19">
        <v>5.5</v>
      </c>
      <c r="W110" s="19">
        <v>8</v>
      </c>
      <c r="X110" s="19">
        <f>W110*V110</f>
        <v>44</v>
      </c>
      <c r="Y110" s="19">
        <f>X110*2</f>
        <v>88</v>
      </c>
    </row>
    <row r="111" spans="1:25" s="19" customFormat="1" x14ac:dyDescent="0.25">
      <c r="A111" s="23" t="s">
        <v>236</v>
      </c>
      <c r="B111" s="9" t="s">
        <v>123</v>
      </c>
      <c r="C111" s="10" t="s">
        <v>7</v>
      </c>
      <c r="D111" s="98">
        <v>3</v>
      </c>
      <c r="E111" s="56">
        <v>410.1</v>
      </c>
      <c r="F111" s="56">
        <f>E111*1.2651</f>
        <v>518.81750999999997</v>
      </c>
      <c r="G111" s="57">
        <f t="shared" ref="G111:G113" si="65">D111*F111</f>
        <v>1556.45253</v>
      </c>
      <c r="H111" s="89">
        <f t="shared" ref="H111:H113" si="66">D111*0</f>
        <v>0</v>
      </c>
      <c r="I111" s="92">
        <f>H111+'BM 01'!I111</f>
        <v>0</v>
      </c>
      <c r="J111" s="34">
        <f>F111*H111</f>
        <v>0</v>
      </c>
      <c r="K111" s="105">
        <f>J111+'BM 01'!K111</f>
        <v>0</v>
      </c>
      <c r="L111" s="35">
        <f t="shared" si="39"/>
        <v>1556.45253</v>
      </c>
      <c r="M111" s="11">
        <f t="shared" si="40"/>
        <v>1</v>
      </c>
      <c r="N111" s="20">
        <f t="shared" si="41"/>
        <v>0</v>
      </c>
      <c r="O111" s="21">
        <f t="shared" si="47"/>
        <v>0</v>
      </c>
      <c r="P111" s="20">
        <f t="shared" si="42"/>
        <v>1</v>
      </c>
    </row>
    <row r="112" spans="1:25" s="19" customFormat="1" x14ac:dyDescent="0.25">
      <c r="A112" s="23" t="s">
        <v>237</v>
      </c>
      <c r="B112" s="9" t="s">
        <v>124</v>
      </c>
      <c r="C112" s="10" t="s">
        <v>7</v>
      </c>
      <c r="D112" s="98">
        <v>9</v>
      </c>
      <c r="E112" s="56">
        <v>15.129999999999999</v>
      </c>
      <c r="F112" s="56">
        <f>E112*1.2651</f>
        <v>19.140962999999996</v>
      </c>
      <c r="G112" s="57">
        <f t="shared" si="65"/>
        <v>172.26866699999997</v>
      </c>
      <c r="H112" s="89">
        <f t="shared" si="66"/>
        <v>0</v>
      </c>
      <c r="I112" s="92">
        <f>H112+'BM 01'!I112</f>
        <v>0</v>
      </c>
      <c r="J112" s="34">
        <f>F112*H112</f>
        <v>0</v>
      </c>
      <c r="K112" s="105">
        <f>J112+'BM 01'!K112</f>
        <v>0</v>
      </c>
      <c r="L112" s="35">
        <f t="shared" si="39"/>
        <v>172.26866699999997</v>
      </c>
      <c r="M112" s="11">
        <f t="shared" si="40"/>
        <v>1</v>
      </c>
      <c r="N112" s="20">
        <f t="shared" si="41"/>
        <v>0</v>
      </c>
      <c r="O112" s="21">
        <f t="shared" si="47"/>
        <v>0</v>
      </c>
      <c r="P112" s="20">
        <f t="shared" si="42"/>
        <v>1</v>
      </c>
    </row>
    <row r="113" spans="1:25" s="19" customFormat="1" x14ac:dyDescent="0.25">
      <c r="A113" s="23" t="s">
        <v>238</v>
      </c>
      <c r="B113" s="9" t="s">
        <v>125</v>
      </c>
      <c r="C113" s="10" t="s">
        <v>4</v>
      </c>
      <c r="D113" s="98">
        <v>65</v>
      </c>
      <c r="E113" s="56">
        <v>22.83</v>
      </c>
      <c r="F113" s="56">
        <f>E113*1.2651</f>
        <v>28.882232999999996</v>
      </c>
      <c r="G113" s="57">
        <f t="shared" si="65"/>
        <v>1877.3451449999998</v>
      </c>
      <c r="H113" s="89">
        <f t="shared" si="66"/>
        <v>0</v>
      </c>
      <c r="I113" s="92">
        <f>H113+'BM 01'!I113</f>
        <v>0</v>
      </c>
      <c r="J113" s="34">
        <f>F113*H113</f>
        <v>0</v>
      </c>
      <c r="K113" s="105">
        <f>J113+'BM 01'!K113</f>
        <v>0</v>
      </c>
      <c r="L113" s="35">
        <f t="shared" si="39"/>
        <v>1877.3451449999998</v>
      </c>
      <c r="M113" s="11">
        <f t="shared" si="40"/>
        <v>1</v>
      </c>
      <c r="N113" s="20">
        <f t="shared" si="41"/>
        <v>0</v>
      </c>
      <c r="O113" s="21">
        <f t="shared" si="47"/>
        <v>0</v>
      </c>
      <c r="P113" s="20">
        <f t="shared" si="42"/>
        <v>1</v>
      </c>
    </row>
    <row r="114" spans="1:25" s="19" customFormat="1" ht="31.5" customHeight="1" x14ac:dyDescent="0.25">
      <c r="A114" s="72" t="s">
        <v>112</v>
      </c>
      <c r="B114" s="47" t="s">
        <v>126</v>
      </c>
      <c r="C114" s="131" t="s">
        <v>127</v>
      </c>
      <c r="D114" s="131"/>
      <c r="E114" s="131"/>
      <c r="F114" s="131"/>
      <c r="G114" s="83">
        <f>SUM(G115)</f>
        <v>3841.2383111999993</v>
      </c>
      <c r="H114" s="89"/>
      <c r="I114" s="92"/>
      <c r="J114" s="84">
        <f>SUM(J115)</f>
        <v>0</v>
      </c>
      <c r="K114" s="85">
        <f>SUM(K115)</f>
        <v>0</v>
      </c>
      <c r="L114" s="33">
        <f t="shared" si="39"/>
        <v>3841.2383111999993</v>
      </c>
      <c r="M114" s="5">
        <f t="shared" si="40"/>
        <v>1</v>
      </c>
      <c r="N114" s="17">
        <f t="shared" si="41"/>
        <v>0</v>
      </c>
      <c r="O114" s="18">
        <f t="shared" si="47"/>
        <v>0</v>
      </c>
      <c r="P114" s="17">
        <f t="shared" si="42"/>
        <v>1</v>
      </c>
      <c r="R114" s="24"/>
      <c r="V114" s="19">
        <v>5.5</v>
      </c>
      <c r="W114" s="19">
        <v>8</v>
      </c>
      <c r="X114" s="19">
        <f>W114*V114</f>
        <v>44</v>
      </c>
      <c r="Y114" s="19">
        <f>X114*2</f>
        <v>88</v>
      </c>
    </row>
    <row r="115" spans="1:25" s="19" customFormat="1" ht="31.5" x14ac:dyDescent="0.25">
      <c r="A115" s="23" t="s">
        <v>239</v>
      </c>
      <c r="B115" s="9" t="s">
        <v>132</v>
      </c>
      <c r="C115" s="10" t="s">
        <v>4</v>
      </c>
      <c r="D115" s="98">
        <v>21.6</v>
      </c>
      <c r="E115" s="56">
        <v>140.57</v>
      </c>
      <c r="F115" s="56">
        <f>E115*1.2651</f>
        <v>177.83510699999997</v>
      </c>
      <c r="G115" s="57">
        <f t="shared" ref="G115" si="67">D115*F115</f>
        <v>3841.2383111999993</v>
      </c>
      <c r="H115" s="89">
        <f t="shared" ref="H115" si="68">D115*0</f>
        <v>0</v>
      </c>
      <c r="I115" s="92">
        <f>H115+'BM 01'!I115</f>
        <v>0</v>
      </c>
      <c r="J115" s="34">
        <f>F115*H115</f>
        <v>0</v>
      </c>
      <c r="K115" s="105">
        <f>J115+'BM 01'!K115</f>
        <v>0</v>
      </c>
      <c r="L115" s="35">
        <f t="shared" si="39"/>
        <v>3841.2383111999993</v>
      </c>
      <c r="M115" s="11">
        <f t="shared" si="40"/>
        <v>1</v>
      </c>
      <c r="N115" s="20">
        <f t="shared" si="41"/>
        <v>0</v>
      </c>
      <c r="O115" s="21">
        <f t="shared" si="47"/>
        <v>0</v>
      </c>
      <c r="P115" s="20">
        <f t="shared" si="42"/>
        <v>1</v>
      </c>
    </row>
    <row r="116" spans="1:25" s="19" customFormat="1" ht="31.5" customHeight="1" x14ac:dyDescent="0.25">
      <c r="A116" s="72" t="s">
        <v>113</v>
      </c>
      <c r="B116" s="47" t="s">
        <v>153</v>
      </c>
      <c r="C116" s="131" t="s">
        <v>154</v>
      </c>
      <c r="D116" s="131"/>
      <c r="E116" s="131"/>
      <c r="F116" s="131"/>
      <c r="G116" s="83">
        <f>SUM(G117)</f>
        <v>240.93829499999995</v>
      </c>
      <c r="H116" s="89"/>
      <c r="I116" s="92"/>
      <c r="J116" s="84">
        <f>SUM(J117)</f>
        <v>0</v>
      </c>
      <c r="K116" s="85">
        <f>SUM(K117)</f>
        <v>0</v>
      </c>
      <c r="L116" s="33">
        <f t="shared" si="39"/>
        <v>240.93829499999995</v>
      </c>
      <c r="M116" s="5">
        <f t="shared" si="40"/>
        <v>1</v>
      </c>
      <c r="N116" s="17">
        <f t="shared" si="41"/>
        <v>0</v>
      </c>
      <c r="O116" s="18">
        <f t="shared" si="47"/>
        <v>0</v>
      </c>
      <c r="P116" s="17">
        <f t="shared" si="42"/>
        <v>1</v>
      </c>
      <c r="R116" s="24"/>
      <c r="V116" s="19">
        <v>5.5</v>
      </c>
      <c r="W116" s="19">
        <v>8</v>
      </c>
      <c r="X116" s="19">
        <f>W116*V116</f>
        <v>44</v>
      </c>
      <c r="Y116" s="19">
        <f>X116*2</f>
        <v>88</v>
      </c>
    </row>
    <row r="117" spans="1:25" s="19" customFormat="1" x14ac:dyDescent="0.25">
      <c r="A117" s="23" t="s">
        <v>240</v>
      </c>
      <c r="B117" s="9" t="s">
        <v>155</v>
      </c>
      <c r="C117" s="10" t="s">
        <v>7</v>
      </c>
      <c r="D117" s="98">
        <v>5</v>
      </c>
      <c r="E117" s="56">
        <v>38.089999999999996</v>
      </c>
      <c r="F117" s="56">
        <f>E117*1.2651</f>
        <v>48.187658999999989</v>
      </c>
      <c r="G117" s="57">
        <f t="shared" ref="G117" si="69">D117*F117</f>
        <v>240.93829499999995</v>
      </c>
      <c r="H117" s="89">
        <f t="shared" ref="H117" si="70">D117*0</f>
        <v>0</v>
      </c>
      <c r="I117" s="92">
        <f>H117+'BM 01'!I117</f>
        <v>0</v>
      </c>
      <c r="J117" s="34">
        <f>F117*H117</f>
        <v>0</v>
      </c>
      <c r="K117" s="105">
        <f>J117+'BM 01'!K117</f>
        <v>0</v>
      </c>
      <c r="L117" s="35">
        <f t="shared" si="39"/>
        <v>240.93829499999995</v>
      </c>
      <c r="M117" s="11">
        <f t="shared" si="40"/>
        <v>1</v>
      </c>
      <c r="N117" s="20">
        <f t="shared" si="41"/>
        <v>0</v>
      </c>
      <c r="O117" s="21">
        <f t="shared" si="47"/>
        <v>0</v>
      </c>
      <c r="P117" s="20">
        <f t="shared" si="42"/>
        <v>1</v>
      </c>
    </row>
    <row r="118" spans="1:25" s="19" customFormat="1" ht="31.5" customHeight="1" x14ac:dyDescent="0.25">
      <c r="A118" s="72" t="s">
        <v>114</v>
      </c>
      <c r="B118" s="47" t="s">
        <v>160</v>
      </c>
      <c r="C118" s="131" t="s">
        <v>161</v>
      </c>
      <c r="D118" s="131"/>
      <c r="E118" s="131"/>
      <c r="F118" s="131"/>
      <c r="G118" s="83">
        <f>SUM(G119:G120)</f>
        <v>1648.67832</v>
      </c>
      <c r="H118" s="89"/>
      <c r="I118" s="92"/>
      <c r="J118" s="84">
        <f>SUM(J119:J120)</f>
        <v>0</v>
      </c>
      <c r="K118" s="85">
        <f>SUM(K119:K120)</f>
        <v>0</v>
      </c>
      <c r="L118" s="33">
        <f t="shared" si="39"/>
        <v>1648.67832</v>
      </c>
      <c r="M118" s="5">
        <f t="shared" si="40"/>
        <v>1</v>
      </c>
      <c r="N118" s="17">
        <f t="shared" si="41"/>
        <v>0</v>
      </c>
      <c r="O118" s="18">
        <f t="shared" si="47"/>
        <v>0</v>
      </c>
      <c r="P118" s="17">
        <f t="shared" si="42"/>
        <v>1</v>
      </c>
      <c r="R118" s="24"/>
      <c r="V118" s="19">
        <v>5.5</v>
      </c>
      <c r="W118" s="19">
        <v>8</v>
      </c>
      <c r="X118" s="19">
        <f>W118*V118</f>
        <v>44</v>
      </c>
      <c r="Y118" s="19">
        <f>X118*2</f>
        <v>88</v>
      </c>
    </row>
    <row r="119" spans="1:25" s="19" customFormat="1" x14ac:dyDescent="0.25">
      <c r="A119" s="23" t="s">
        <v>241</v>
      </c>
      <c r="B119" s="9" t="s">
        <v>178</v>
      </c>
      <c r="C119" s="10" t="s">
        <v>6</v>
      </c>
      <c r="D119" s="98">
        <v>650</v>
      </c>
      <c r="E119" s="56">
        <v>1.48</v>
      </c>
      <c r="F119" s="56">
        <f>E119*1.2651</f>
        <v>1.8723479999999999</v>
      </c>
      <c r="G119" s="57">
        <f t="shared" ref="G119:G120" si="71">D119*F119</f>
        <v>1217.0262</v>
      </c>
      <c r="H119" s="89">
        <f t="shared" ref="H119:H120" si="72">D119*0</f>
        <v>0</v>
      </c>
      <c r="I119" s="92">
        <f>H119+'BM 01'!I119</f>
        <v>0</v>
      </c>
      <c r="J119" s="34">
        <f>F119*H119</f>
        <v>0</v>
      </c>
      <c r="K119" s="105">
        <f>J119+'BM 01'!K119</f>
        <v>0</v>
      </c>
      <c r="L119" s="35">
        <f t="shared" si="39"/>
        <v>1217.0262</v>
      </c>
      <c r="M119" s="11">
        <f t="shared" si="40"/>
        <v>1</v>
      </c>
      <c r="N119" s="20">
        <f t="shared" si="41"/>
        <v>0</v>
      </c>
      <c r="O119" s="21">
        <f t="shared" si="47"/>
        <v>0</v>
      </c>
      <c r="P119" s="20">
        <f t="shared" si="42"/>
        <v>1</v>
      </c>
    </row>
    <row r="120" spans="1:25" s="19" customFormat="1" ht="31.5" x14ac:dyDescent="0.25">
      <c r="A120" s="23" t="s">
        <v>242</v>
      </c>
      <c r="B120" s="9" t="s">
        <v>177</v>
      </c>
      <c r="C120" s="10" t="s">
        <v>7</v>
      </c>
      <c r="D120" s="98">
        <v>8</v>
      </c>
      <c r="E120" s="56">
        <v>42.65</v>
      </c>
      <c r="F120" s="56">
        <f>E120*1.2651</f>
        <v>53.956514999999996</v>
      </c>
      <c r="G120" s="57">
        <f t="shared" si="71"/>
        <v>431.65211999999997</v>
      </c>
      <c r="H120" s="89">
        <f t="shared" si="72"/>
        <v>0</v>
      </c>
      <c r="I120" s="92">
        <f>H120+'BM 01'!I120</f>
        <v>0</v>
      </c>
      <c r="J120" s="34">
        <f>F120*H120</f>
        <v>0</v>
      </c>
      <c r="K120" s="105">
        <f>J120+'BM 01'!K120</f>
        <v>0</v>
      </c>
      <c r="L120" s="35">
        <f t="shared" si="39"/>
        <v>431.65211999999997</v>
      </c>
      <c r="M120" s="11">
        <f t="shared" si="40"/>
        <v>1</v>
      </c>
      <c r="N120" s="20">
        <f t="shared" si="41"/>
        <v>0</v>
      </c>
      <c r="O120" s="21">
        <f t="shared" si="47"/>
        <v>0</v>
      </c>
      <c r="P120" s="20">
        <f t="shared" si="42"/>
        <v>1</v>
      </c>
    </row>
    <row r="121" spans="1:25" s="19" customFormat="1" x14ac:dyDescent="0.25">
      <c r="A121" s="14"/>
      <c r="B121" s="14"/>
      <c r="C121" s="25"/>
      <c r="D121" s="101"/>
      <c r="E121" s="75"/>
      <c r="F121" s="75"/>
      <c r="G121" s="75"/>
      <c r="H121" s="90"/>
      <c r="I121" s="96"/>
      <c r="J121" s="38"/>
      <c r="K121" s="108"/>
      <c r="L121" s="38"/>
      <c r="M121" s="37"/>
      <c r="N121" s="26"/>
      <c r="O121" s="26"/>
      <c r="P121" s="26"/>
    </row>
    <row r="122" spans="1:25" s="19" customFormat="1" x14ac:dyDescent="0.25">
      <c r="A122" s="14"/>
      <c r="B122" s="14"/>
      <c r="C122" s="25"/>
      <c r="D122" s="101"/>
      <c r="E122" s="75"/>
      <c r="F122" s="75"/>
      <c r="G122" s="75"/>
      <c r="H122" s="90"/>
      <c r="I122" s="96"/>
      <c r="J122" s="38"/>
      <c r="K122" s="108"/>
      <c r="L122" s="38"/>
      <c r="M122" s="37"/>
      <c r="N122" s="26"/>
      <c r="O122" s="26"/>
      <c r="P122" s="26"/>
    </row>
    <row r="124" spans="1:25" s="43" customFormat="1" x14ac:dyDescent="0.25">
      <c r="A124" s="130" t="s">
        <v>30</v>
      </c>
      <c r="B124" s="130"/>
      <c r="C124" s="130"/>
      <c r="D124" s="130"/>
      <c r="E124" s="130"/>
      <c r="F124" s="130"/>
      <c r="G124" s="130"/>
      <c r="H124" s="121"/>
      <c r="I124" s="127" t="s">
        <v>9</v>
      </c>
      <c r="J124" s="127"/>
      <c r="K124" s="127"/>
      <c r="L124" s="127"/>
      <c r="M124" s="127"/>
      <c r="N124" s="127"/>
      <c r="O124" s="127"/>
      <c r="P124" s="127"/>
      <c r="Q124" s="42"/>
      <c r="R124" s="42"/>
      <c r="S124" s="42"/>
    </row>
    <row r="125" spans="1:25" s="43" customFormat="1" ht="16.5" x14ac:dyDescent="0.25">
      <c r="A125" s="129" t="s">
        <v>10</v>
      </c>
      <c r="B125" s="129"/>
      <c r="C125" s="129"/>
      <c r="D125" s="129"/>
      <c r="E125" s="129"/>
      <c r="F125" s="129"/>
      <c r="G125" s="129"/>
      <c r="H125" s="122"/>
      <c r="I125" s="129" t="s">
        <v>35</v>
      </c>
      <c r="J125" s="129"/>
      <c r="K125" s="129"/>
      <c r="L125" s="129"/>
      <c r="M125" s="129"/>
      <c r="N125" s="129"/>
      <c r="O125" s="129"/>
      <c r="P125" s="129"/>
      <c r="Q125" s="41"/>
      <c r="R125" s="44"/>
      <c r="S125" s="44"/>
    </row>
    <row r="126" spans="1:25" s="43" customFormat="1" ht="15.75" customHeight="1" x14ac:dyDescent="0.25">
      <c r="A126" s="128" t="s">
        <v>11</v>
      </c>
      <c r="B126" s="128"/>
      <c r="C126" s="128"/>
      <c r="D126" s="128"/>
      <c r="E126" s="128"/>
      <c r="F126" s="128"/>
      <c r="G126" s="128"/>
      <c r="H126" s="45"/>
      <c r="I126" s="126" t="s">
        <v>31</v>
      </c>
      <c r="J126" s="126"/>
      <c r="K126" s="126"/>
      <c r="L126" s="126"/>
      <c r="M126" s="126"/>
      <c r="N126" s="126"/>
      <c r="O126" s="126"/>
      <c r="P126" s="126"/>
      <c r="Q126" s="12"/>
      <c r="R126" s="46"/>
      <c r="S126" s="46"/>
    </row>
    <row r="127" spans="1:25" s="43" customFormat="1" x14ac:dyDescent="0.25">
      <c r="A127" s="128" t="s">
        <v>32</v>
      </c>
      <c r="B127" s="128"/>
      <c r="C127" s="128"/>
      <c r="D127" s="128"/>
      <c r="E127" s="128"/>
      <c r="F127" s="128"/>
      <c r="G127" s="128"/>
      <c r="H127" s="121"/>
      <c r="I127" s="127" t="s">
        <v>36</v>
      </c>
      <c r="J127" s="127"/>
      <c r="K127" s="127"/>
      <c r="L127" s="127"/>
      <c r="M127" s="127"/>
      <c r="N127" s="127"/>
      <c r="O127" s="127"/>
      <c r="P127" s="127"/>
      <c r="Q127" s="45"/>
      <c r="R127" s="46"/>
      <c r="S127" s="46"/>
    </row>
    <row r="128" spans="1:25" x14ac:dyDescent="0.25">
      <c r="G128" s="76"/>
    </row>
  </sheetData>
  <mergeCells count="54">
    <mergeCell ref="A125:G125"/>
    <mergeCell ref="I125:P125"/>
    <mergeCell ref="A126:G126"/>
    <mergeCell ref="I126:P126"/>
    <mergeCell ref="A127:G127"/>
    <mergeCell ref="I127:P127"/>
    <mergeCell ref="I124:P124"/>
    <mergeCell ref="B83:G83"/>
    <mergeCell ref="C86:F86"/>
    <mergeCell ref="C89:F89"/>
    <mergeCell ref="C93:F93"/>
    <mergeCell ref="C98:F98"/>
    <mergeCell ref="C100:F100"/>
    <mergeCell ref="C110:F110"/>
    <mergeCell ref="C114:F114"/>
    <mergeCell ref="C116:F116"/>
    <mergeCell ref="C118:F118"/>
    <mergeCell ref="A124:G124"/>
    <mergeCell ref="C82:F82"/>
    <mergeCell ref="O9:P9"/>
    <mergeCell ref="S9:T9"/>
    <mergeCell ref="C11:F11"/>
    <mergeCell ref="C14:F14"/>
    <mergeCell ref="C19:F19"/>
    <mergeCell ref="C28:F28"/>
    <mergeCell ref="J9:L9"/>
    <mergeCell ref="C33:F33"/>
    <mergeCell ref="C56:F56"/>
    <mergeCell ref="C62:F62"/>
    <mergeCell ref="C75:F75"/>
    <mergeCell ref="C76:F76"/>
    <mergeCell ref="A9:A10"/>
    <mergeCell ref="B9:B10"/>
    <mergeCell ref="C9:C10"/>
    <mergeCell ref="D9:G9"/>
    <mergeCell ref="H9:I9"/>
    <mergeCell ref="A6:L6"/>
    <mergeCell ref="O6:P6"/>
    <mergeCell ref="R6:S7"/>
    <mergeCell ref="A7:G8"/>
    <mergeCell ref="H7:J8"/>
    <mergeCell ref="K7:L8"/>
    <mergeCell ref="O7:P7"/>
    <mergeCell ref="O8:P8"/>
    <mergeCell ref="R3:S4"/>
    <mergeCell ref="A4:I5"/>
    <mergeCell ref="J4:L5"/>
    <mergeCell ref="O5:P5"/>
    <mergeCell ref="R5:S5"/>
    <mergeCell ref="A1:L3"/>
    <mergeCell ref="N1:N2"/>
    <mergeCell ref="O1:P2"/>
    <mergeCell ref="N3:N4"/>
    <mergeCell ref="O3:P4"/>
  </mergeCells>
  <printOptions horizontalCentered="1" verticalCentered="1"/>
  <pageMargins left="0.47244094488188981" right="0.47244094488188981" top="1.1417322834645669" bottom="0.85" header="0.31496062992125984" footer="0.27559055118110237"/>
  <pageSetup paperSize="9" scale="48" fitToHeight="0" orientation="landscape" horizontalDpi="360" verticalDpi="360" r:id="rId1"/>
  <headerFooter scaleWithDoc="0">
    <oddHeader>&amp;L&amp;G&amp;C
CNPJ: 12.239.466/0001-23&amp;R &amp;P / &amp;N</oddHeader>
    <oddFooter>&amp;CRua David Bueno, nº 117, Sala 201 – Bairro Juscelino Kubitschek, Barreiras/Bahia – CEP: 47.800-364
CNPJ: 12.239.466/0001-23   |   kgn4@outlook.com   |   (77) 3613-0146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BM 01</vt:lpstr>
      <vt:lpstr>BM 02</vt:lpstr>
      <vt:lpstr>'BM 01'!Area_de_impressao</vt:lpstr>
      <vt:lpstr>'BM 02'!Area_de_impressao</vt:lpstr>
      <vt:lpstr>'BM 01'!Titulos_de_impressao</vt:lpstr>
      <vt:lpstr>'BM 02'!Titulos_de_impressao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Cliente Especial</cp:lastModifiedBy>
  <cp:lastPrinted>2020-03-19T16:41:31Z</cp:lastPrinted>
  <dcterms:created xsi:type="dcterms:W3CDTF">2019-04-12T15:56:49Z</dcterms:created>
  <dcterms:modified xsi:type="dcterms:W3CDTF">2020-03-30T22:50:34Z</dcterms:modified>
</cp:coreProperties>
</file>