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uario\Desktop\7. Barreiras\1. Quadras cobertas\1. Quadra coberta_Comunidade do Tatu\2. Medições\PREFEITURA\"/>
    </mc:Choice>
  </mc:AlternateContent>
  <bookViews>
    <workbookView xWindow="0" yWindow="0" windowWidth="20490" windowHeight="7155" activeTab="1"/>
  </bookViews>
  <sheets>
    <sheet name="BM 01" sheetId="29" r:id="rId1"/>
    <sheet name="BM 02" sheetId="30" r:id="rId2"/>
  </sheets>
  <externalReferences>
    <externalReference r:id="rId3"/>
  </externalReferences>
  <definedNames>
    <definedName name="_xlnm._FilterDatabase" localSheetId="0" hidden="1">'BM 01'!$A$11:$P$182</definedName>
    <definedName name="_xlnm._FilterDatabase" localSheetId="1" hidden="1">'BM 02'!$A$11:$P$182</definedName>
    <definedName name="AccessDatabase" hidden="1">"D:\Arquivos do excel\Planilha modelo1.mdb"</definedName>
    <definedName name="af" localSheetId="0">#REF!</definedName>
    <definedName name="af" localSheetId="1">#REF!</definedName>
    <definedName name="af">#REF!</definedName>
    <definedName name="ag" localSheetId="0">#REF!</definedName>
    <definedName name="ag" localSheetId="1">#REF!</definedName>
    <definedName name="ag">#REF!</definedName>
    <definedName name="_xlnm.Print_Area" localSheetId="0">'BM 01'!$A$1:$P$196</definedName>
    <definedName name="_xlnm.Print_Area" localSheetId="1">'BM 02'!$A$1:$P$196</definedName>
    <definedName name="Area_deb1100sao" localSheetId="0">#REF!</definedName>
    <definedName name="Area_deb1100sao" localSheetId="1">#REF!</definedName>
    <definedName name="Area_deb1100sao">#REF!</definedName>
    <definedName name="BALTO" localSheetId="0">#REF!</definedName>
    <definedName name="BALTO" localSheetId="1">#REF!</definedName>
    <definedName name="BALTO">#REF!</definedName>
    <definedName name="CFF.qtde.itens" localSheetId="0">MAX(OFFSET(#REF!,0,0,#REF!),13)</definedName>
    <definedName name="CFF.qtde.itens" localSheetId="1">MAX(OFFSET(#REF!,0,0,#REF!),13)</definedName>
    <definedName name="CFF.qtde.itens">MAX(OFFSET(#REF!,0,0,#REF!),13)</definedName>
    <definedName name="CFF.qtde.itens.atual">MAX([1]CFF!$A$13:$A$42)</definedName>
    <definedName name="CFF.qtde.parcelas">MATCH(MAX([1]CFF!$G$41:$AT$41),[1]CFF!$G$41:$AT$41,0)</definedName>
    <definedName name="CFF.ultima.linha">[1]CFF!$C$51</definedName>
    <definedName name="cho" localSheetId="0">#REF!</definedName>
    <definedName name="cho" localSheetId="1">#REF!</definedName>
    <definedName name="cho">#REF!</definedName>
    <definedName name="ci" localSheetId="0">#REF!</definedName>
    <definedName name="ci" localSheetId="1">#REF!</definedName>
    <definedName name="ci">#REF!</definedName>
    <definedName name="Dados.Lista.Acompanhamento">[1]DADOS!$P$142:$P$143</definedName>
    <definedName name="Dados.Lista.BDI">[1]DADOS!$E$128:$E$132</definedName>
    <definedName name="Dados.Lista.Localidade">[1]DADOS!$L$127:$L$154</definedName>
    <definedName name="Dados.Lista.RegimeExecução">[1]DADOS!$P$135:$P$140</definedName>
    <definedName name="Dados.Lista.TipoOrç">[1]DADOS!$P$127:$P$131</definedName>
    <definedName name="Import.BDI" localSheetId="0">#REF!</definedName>
    <definedName name="Import.BDI" localSheetId="1">#REF!</definedName>
    <definedName name="Import.BDI">#REF!</definedName>
    <definedName name="Import.CNPJ">[1]DADOS!$H$41</definedName>
    <definedName name="Import.Código" localSheetId="0">#REF!</definedName>
    <definedName name="Import.Código" localSheetId="1">#REF!</definedName>
    <definedName name="Import.Código">#REF!</definedName>
    <definedName name="Import.CustoUnitário" localSheetId="0">#REF!</definedName>
    <definedName name="Import.CustoUnitário" localSheetId="1">#REF!</definedName>
    <definedName name="Import.CustoUnitário">#REF!</definedName>
    <definedName name="Import.Descrição" localSheetId="0">#REF!</definedName>
    <definedName name="Import.Descrição" localSheetId="1">#REF!</definedName>
    <definedName name="Import.Descrição">#REF!</definedName>
    <definedName name="Import.Empresa">[1]DADOS!$C$41</definedName>
    <definedName name="Import.Fonte" localSheetId="0">#REF!</definedName>
    <definedName name="Import.Fonte" localSheetId="1">#REF!</definedName>
    <definedName name="Import.Fonte">#REF!</definedName>
    <definedName name="Import.Item" localSheetId="0">#REF!</definedName>
    <definedName name="Import.Item" localSheetId="1">#REF!</definedName>
    <definedName name="Import.Item">#REF!</definedName>
    <definedName name="Import.Nível" localSheetId="0">#REF!</definedName>
    <definedName name="Import.Nível" localSheetId="1">#REF!</definedName>
    <definedName name="Import.Nível">#REF!</definedName>
    <definedName name="Import.PreçoTotal" localSheetId="0">#REF!</definedName>
    <definedName name="Import.PreçoTotal" localSheetId="1">#REF!</definedName>
    <definedName name="Import.PreçoTotal">#REF!</definedName>
    <definedName name="Import.PreçoUnitário" localSheetId="0">#REF!</definedName>
    <definedName name="Import.PreçoUnitário" localSheetId="1">#REF!</definedName>
    <definedName name="Import.PreçoUnitário">#REF!</definedName>
    <definedName name="Import.Proponente">[1]DADOS!$A$26</definedName>
    <definedName name="Import.Quantidade" localSheetId="0">#REF!</definedName>
    <definedName name="Import.Quantidade" localSheetId="1">#REF!</definedName>
    <definedName name="Import.Quantidade">#REF!</definedName>
    <definedName name="Import.Unidade" localSheetId="0">#REF!</definedName>
    <definedName name="Import.Unidade" localSheetId="1">#REF!</definedName>
    <definedName name="Import.Unidade">#REF!</definedName>
    <definedName name="jazida5" localSheetId="0">#REF!</definedName>
    <definedName name="jazida5" localSheetId="1">#REF!</definedName>
    <definedName name="jazida5">#REF!</definedName>
    <definedName name="jazida6" localSheetId="0">#REF!</definedName>
    <definedName name="jazida6" localSheetId="1">#REF!</definedName>
    <definedName name="jazida6">#REF!</definedName>
    <definedName name="LinhaEncargosSociais" localSheetId="0">#REF!</definedName>
    <definedName name="LinhaEncargosSociais" localSheetId="1">#REF!</definedName>
    <definedName name="LinhaEncargosSociais">#REF!</definedName>
    <definedName name="ListaPreços" localSheetId="0">OFFSET(#REF!,1,0,COUNTA(#REF!)-2,1)</definedName>
    <definedName name="ListaPreços" localSheetId="1">OFFSET(#REF!,1,0,COUNTA(#REF!)-2,1)</definedName>
    <definedName name="ListaPreços">OFFSET(#REF!,1,0,COUNTA(#REF!)-2,1)</definedName>
    <definedName name="listasit" localSheetId="0">OFFSET(#REF!,0,IF(#REF!=#REF!,0,1),IF(#REF!=#REF!,1,6),1)</definedName>
    <definedName name="listasit" localSheetId="1">OFFSET(#REF!,0,IF(#REF!=#REF!,0,1),IF(#REF!=#REF!,1,6),1)</definedName>
    <definedName name="listasit">OFFSET(#REF!,0,IF(#REF!=#REF!,0,1),IF(#REF!=#REF!,1,6),1)</definedName>
    <definedName name="ls" localSheetId="0">#REF!</definedName>
    <definedName name="ls" localSheetId="1">#REF!</definedName>
    <definedName name="ls">#REF!</definedName>
    <definedName name="lub" localSheetId="0">#REF!</definedName>
    <definedName name="lub" localSheetId="1">#REF!</definedName>
    <definedName name="lub">#REF!</definedName>
    <definedName name="meio" localSheetId="0">#REF!</definedName>
    <definedName name="meio" localSheetId="1">#REF!</definedName>
    <definedName name="meio">#REF!</definedName>
    <definedName name="od" localSheetId="0">#REF!</definedName>
    <definedName name="od" localSheetId="1">#REF!</definedName>
    <definedName name="od">#REF!</definedName>
    <definedName name="of" localSheetId="0">#REF!</definedName>
    <definedName name="of" localSheetId="1">#REF!</definedName>
    <definedName name="of">#REF!</definedName>
    <definedName name="ok" localSheetId="0">#REF!</definedName>
    <definedName name="ok" localSheetId="1">#REF!</definedName>
    <definedName name="ok">#REF!</definedName>
    <definedName name="pdm" localSheetId="0">#REF!</definedName>
    <definedName name="pdm" localSheetId="1">#REF!</definedName>
    <definedName name="pdm">#REF!</definedName>
    <definedName name="pedra" localSheetId="0">#REF!</definedName>
    <definedName name="pedra" localSheetId="1">#REF!</definedName>
    <definedName name="pedra">#REF!</definedName>
    <definedName name="PLQ.qtde.frentes">COUNTA([1]PLQ!$F$14:$BC$14)</definedName>
    <definedName name="PLQ.ultima.linha">[1]PLQ!$B$49</definedName>
    <definedName name="PO.Col.BDI" localSheetId="0">#REF!</definedName>
    <definedName name="PO.Col.BDI" localSheetId="1">#REF!</definedName>
    <definedName name="PO.Col.BDI">#REF!</definedName>
    <definedName name="PO.Col.Descrição" localSheetId="0">#REF!</definedName>
    <definedName name="PO.Col.Descrição" localSheetId="1">#REF!</definedName>
    <definedName name="PO.Col.Descrição">#REF!</definedName>
    <definedName name="PO.Col.Nível" localSheetId="0">#REF!</definedName>
    <definedName name="PO.Col.Nível" localSheetId="1">#REF!</definedName>
    <definedName name="PO.Col.Nível">#REF!</definedName>
    <definedName name="PO.Col.QTD" localSheetId="0">#REF!</definedName>
    <definedName name="PO.Col.QTD" localSheetId="1">#REF!</definedName>
    <definedName name="PO.Col.QTD">#REF!</definedName>
    <definedName name="PO.Col.Tipo" localSheetId="0">#REF!</definedName>
    <definedName name="PO.Col.Tipo" localSheetId="1">#REF!</definedName>
    <definedName name="PO.Col.Tipo">#REF!</definedName>
    <definedName name="PO.Dados" localSheetId="0">#REF!</definedName>
    <definedName name="PO.Dados" localSheetId="1">#REF!</definedName>
    <definedName name="PO.Dados">#REF!</definedName>
    <definedName name="PO.I.Global" localSheetId="0">#REF!</definedName>
    <definedName name="PO.I.Global" localSheetId="1">#REF!</definedName>
    <definedName name="PO.I.Global">#REF!</definedName>
    <definedName name="PO.I.Lote" localSheetId="0">#REF!</definedName>
    <definedName name="PO.I.Lote" localSheetId="1">#REF!</definedName>
    <definedName name="PO.I.Lote">#REF!</definedName>
    <definedName name="PO.LinhaPadrão" localSheetId="0">#REF!</definedName>
    <definedName name="PO.LinhaPadrão" localSheetId="1">#REF!</definedName>
    <definedName name="PO.LinhaPadrão">#REF!</definedName>
    <definedName name="PO.Lista.Fonte" localSheetId="0">#REF!</definedName>
    <definedName name="PO.Lista.Fonte" localSheetId="1">#REF!</definedName>
    <definedName name="PO.Lista.Fonte">#REF!</definedName>
    <definedName name="PO.NúmeroNível" localSheetId="0">#REF!*1000^4+#REF!*1000^3+#REF!*1000^2+#REF!*1000^1+#REF!*1000^0</definedName>
    <definedName name="PO.NúmeroNível" localSheetId="1">#REF!*1000^4+#REF!*1000^3+#REF!*1000^2+#REF!*1000^1+#REF!*1000^0</definedName>
    <definedName name="PO.NúmeroNível">#REF!*1000^4+#REF!*1000^3+#REF!*1000^2+#REF!*1000^1+#REF!*1000^0</definedName>
    <definedName name="PO.Unitarios" localSheetId="0">#REF!</definedName>
    <definedName name="PO.Unitarios" localSheetId="1">#REF!</definedName>
    <definedName name="PO.Unitarios">#REF!</definedName>
    <definedName name="PO.Unitarios.bkp1" localSheetId="0">#REF!</definedName>
    <definedName name="PO.Unitarios.bkp1" localSheetId="1">#REF!</definedName>
    <definedName name="PO.Unitarios.bkp1">#REF!</definedName>
    <definedName name="PO.Unitarios.bkp2" localSheetId="0">#REF!</definedName>
    <definedName name="PO.Unitarios.bkp2" localSheetId="1">#REF!</definedName>
    <definedName name="PO.Unitarios.bkp2">#REF!</definedName>
    <definedName name="port" localSheetId="0">#REF!</definedName>
    <definedName name="port" localSheetId="1">#REF!</definedName>
    <definedName name="port">#REF!</definedName>
    <definedName name="PREF" localSheetId="0">#REF!</definedName>
    <definedName name="PREF" localSheetId="1">#REF!</definedName>
    <definedName name="PREF">#REF!</definedName>
    <definedName name="ruas" localSheetId="0">#REF!</definedName>
    <definedName name="ruas" localSheetId="1">#REF!</definedName>
    <definedName name="ruas">#REF!</definedName>
    <definedName name="S" localSheetId="0">#REF!</definedName>
    <definedName name="S" localSheetId="1">#REF!</definedName>
    <definedName name="S">#REF!</definedName>
    <definedName name="se" localSheetId="0">#REF!</definedName>
    <definedName name="se" localSheetId="1">#REF!</definedName>
    <definedName name="se">#REF!</definedName>
    <definedName name="sx" localSheetId="0">#REF!</definedName>
    <definedName name="sx" localSheetId="1">#REF!</definedName>
    <definedName name="sx">#REF!</definedName>
    <definedName name="tb100cm" localSheetId="0">#REF!</definedName>
    <definedName name="tb100cm" localSheetId="1">#REF!</definedName>
    <definedName name="tb100cm">#REF!</definedName>
    <definedName name="TipoOrçamento">IF(OR([1]DADOS!$A$31=[1]DADOS!$P$130,[1]DADOS!$A$31=[1]DADOS!$P$131),"LICITADO","BASE")</definedName>
    <definedName name="_xlnm.Print_Titles" localSheetId="0">'BM 01'!$1:$10</definedName>
    <definedName name="_xlnm.Print_Titles" localSheetId="1">'BM 02'!$1:$10</definedName>
    <definedName name="total" localSheetId="0">#REF!</definedName>
    <definedName name="total" localSheetId="1">#REF!</definedName>
    <definedName name="tota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30" l="1"/>
  <c r="H145" i="30" l="1"/>
  <c r="H146" i="30"/>
  <c r="H144" i="30"/>
  <c r="J181" i="30" l="1"/>
  <c r="J160" i="30"/>
  <c r="J153" i="30"/>
  <c r="J116" i="30"/>
  <c r="J37" i="30"/>
  <c r="J31" i="30"/>
  <c r="J26" i="30"/>
  <c r="P22" i="30" l="1"/>
  <c r="P21" i="30"/>
  <c r="P20" i="30"/>
  <c r="P19" i="30"/>
  <c r="P18" i="30"/>
  <c r="N54" i="30"/>
  <c r="N55" i="30"/>
  <c r="N56" i="30"/>
  <c r="N57" i="30"/>
  <c r="N58" i="30"/>
  <c r="N59" i="30"/>
  <c r="N60" i="30"/>
  <c r="N61" i="30"/>
  <c r="N62" i="30"/>
  <c r="N63" i="30"/>
  <c r="N64" i="30"/>
  <c r="N65" i="30"/>
  <c r="N66" i="30"/>
  <c r="N67" i="30"/>
  <c r="N68" i="30"/>
  <c r="N69" i="30"/>
  <c r="N70" i="30"/>
  <c r="N71" i="30"/>
  <c r="N72" i="30"/>
  <c r="N73" i="30"/>
  <c r="N74" i="30"/>
  <c r="N75" i="30"/>
  <c r="N76" i="30"/>
  <c r="N77" i="30"/>
  <c r="N78" i="30"/>
  <c r="N79" i="30"/>
  <c r="N80" i="30"/>
  <c r="N81" i="30"/>
  <c r="N82" i="30"/>
  <c r="N84" i="30"/>
  <c r="N85" i="30"/>
  <c r="N86" i="30"/>
  <c r="N87" i="30"/>
  <c r="N88" i="30"/>
  <c r="N89" i="30"/>
  <c r="N90" i="30"/>
  <c r="N91" i="30"/>
  <c r="N92" i="30"/>
  <c r="N93" i="30"/>
  <c r="H86" i="30"/>
  <c r="H87" i="30"/>
  <c r="H88" i="30"/>
  <c r="H89" i="30"/>
  <c r="H85" i="30" l="1"/>
  <c r="H84" i="30"/>
  <c r="I84" i="30" s="1"/>
  <c r="H74" i="30"/>
  <c r="H75" i="30"/>
  <c r="I75" i="30" s="1"/>
  <c r="H76" i="30"/>
  <c r="H77" i="30"/>
  <c r="I77" i="30" s="1"/>
  <c r="H73" i="30"/>
  <c r="H128" i="30"/>
  <c r="I128" i="30" s="1"/>
  <c r="H127" i="30"/>
  <c r="I127" i="30" s="1"/>
  <c r="H114" i="30"/>
  <c r="J114" i="30" s="1"/>
  <c r="I113" i="30"/>
  <c r="H112" i="30"/>
  <c r="I112" i="30" s="1"/>
  <c r="H110" i="30"/>
  <c r="I105" i="30"/>
  <c r="I99" i="30"/>
  <c r="H61" i="30"/>
  <c r="I53" i="30"/>
  <c r="P45" i="30"/>
  <c r="P46" i="30"/>
  <c r="P48" i="30"/>
  <c r="P49" i="30"/>
  <c r="P50" i="30"/>
  <c r="P51" i="30"/>
  <c r="P59" i="30"/>
  <c r="P60" i="30"/>
  <c r="P62" i="30"/>
  <c r="P92" i="30"/>
  <c r="P93" i="30"/>
  <c r="H48" i="30"/>
  <c r="I48" i="30"/>
  <c r="H33" i="30"/>
  <c r="I33" i="30" s="1"/>
  <c r="H35" i="30"/>
  <c r="H34" i="30"/>
  <c r="H32" i="30"/>
  <c r="H25" i="30"/>
  <c r="H24" i="30"/>
  <c r="H20" i="30"/>
  <c r="H16" i="30"/>
  <c r="H14" i="30"/>
  <c r="H13" i="30"/>
  <c r="P176" i="30"/>
  <c r="P177" i="30"/>
  <c r="P178" i="30"/>
  <c r="P179" i="30"/>
  <c r="P180" i="30"/>
  <c r="N176" i="30"/>
  <c r="N177" i="30"/>
  <c r="N178" i="30"/>
  <c r="N179" i="30"/>
  <c r="N180" i="30"/>
  <c r="O182" i="30"/>
  <c r="O180" i="30"/>
  <c r="O179" i="30"/>
  <c r="O178" i="30"/>
  <c r="O177" i="30"/>
  <c r="O176" i="30"/>
  <c r="O175" i="30"/>
  <c r="P162" i="30"/>
  <c r="P163" i="30"/>
  <c r="P164" i="30"/>
  <c r="P165" i="30"/>
  <c r="P166" i="30"/>
  <c r="P167" i="30"/>
  <c r="P168" i="30"/>
  <c r="P169" i="30"/>
  <c r="P170" i="30"/>
  <c r="P171" i="30"/>
  <c r="P172" i="30"/>
  <c r="N162" i="30"/>
  <c r="N163" i="30"/>
  <c r="N164" i="30"/>
  <c r="N165" i="30"/>
  <c r="N166" i="30"/>
  <c r="N167" i="30"/>
  <c r="N168" i="30"/>
  <c r="N169" i="30"/>
  <c r="N170" i="30"/>
  <c r="N171" i="30"/>
  <c r="N172" i="30"/>
  <c r="O172" i="30"/>
  <c r="O171" i="30"/>
  <c r="O170" i="30"/>
  <c r="O169" i="30"/>
  <c r="O168" i="30"/>
  <c r="O167" i="30"/>
  <c r="O166" i="30"/>
  <c r="O165" i="30"/>
  <c r="O164" i="30"/>
  <c r="O163" i="30"/>
  <c r="O162" i="30"/>
  <c r="O161" i="30"/>
  <c r="O159" i="30"/>
  <c r="O158" i="30"/>
  <c r="O157" i="30"/>
  <c r="P157" i="30" s="1"/>
  <c r="O156" i="30"/>
  <c r="P156" i="30" s="1"/>
  <c r="O155" i="30"/>
  <c r="O154" i="30"/>
  <c r="P155" i="30"/>
  <c r="P158" i="30"/>
  <c r="P159" i="30"/>
  <c r="N155" i="30"/>
  <c r="N156" i="30"/>
  <c r="N157" i="30"/>
  <c r="N158" i="30"/>
  <c r="N159" i="30"/>
  <c r="P126" i="30"/>
  <c r="P129" i="30"/>
  <c r="P130" i="30"/>
  <c r="P131" i="30"/>
  <c r="P132" i="30"/>
  <c r="P133" i="30"/>
  <c r="P134" i="30"/>
  <c r="P135" i="30"/>
  <c r="P136" i="30"/>
  <c r="P137" i="30"/>
  <c r="P138" i="30"/>
  <c r="P139" i="30"/>
  <c r="P140" i="30"/>
  <c r="P141" i="30"/>
  <c r="P142" i="30"/>
  <c r="P143" i="30"/>
  <c r="P147" i="30"/>
  <c r="P148" i="30"/>
  <c r="P149" i="30"/>
  <c r="P150" i="30"/>
  <c r="P151" i="30"/>
  <c r="P152" i="30"/>
  <c r="P123" i="30"/>
  <c r="P124" i="30"/>
  <c r="N124" i="30"/>
  <c r="N125" i="30"/>
  <c r="N126" i="30"/>
  <c r="N129" i="30"/>
  <c r="N130" i="30"/>
  <c r="N131" i="30"/>
  <c r="N132" i="30"/>
  <c r="N133" i="30"/>
  <c r="N134" i="30"/>
  <c r="N135" i="30"/>
  <c r="N136" i="30"/>
  <c r="N137" i="30"/>
  <c r="N138" i="30"/>
  <c r="N139" i="30"/>
  <c r="N140" i="30"/>
  <c r="N141" i="30"/>
  <c r="N142" i="30"/>
  <c r="N143" i="30"/>
  <c r="N147" i="30"/>
  <c r="N148" i="30"/>
  <c r="N149" i="30"/>
  <c r="N150" i="30"/>
  <c r="N151" i="30"/>
  <c r="N152" i="30"/>
  <c r="N123" i="30"/>
  <c r="O152" i="30"/>
  <c r="O151" i="30"/>
  <c r="O150" i="30"/>
  <c r="O149" i="30"/>
  <c r="O148" i="30"/>
  <c r="O147" i="30"/>
  <c r="O143" i="30"/>
  <c r="O142" i="30"/>
  <c r="O141" i="30"/>
  <c r="O140" i="30"/>
  <c r="O139" i="30"/>
  <c r="O138" i="30"/>
  <c r="O137" i="30"/>
  <c r="O136" i="30"/>
  <c r="O135" i="30"/>
  <c r="O134" i="30"/>
  <c r="O133" i="30"/>
  <c r="O132" i="30"/>
  <c r="O131" i="30"/>
  <c r="O130" i="30"/>
  <c r="O129" i="30"/>
  <c r="O126" i="30"/>
  <c r="O125" i="30"/>
  <c r="O124" i="30"/>
  <c r="O123" i="30"/>
  <c r="O121" i="30"/>
  <c r="O120" i="30"/>
  <c r="O119" i="30"/>
  <c r="O118" i="30"/>
  <c r="O117" i="30"/>
  <c r="P96" i="30"/>
  <c r="P97" i="30"/>
  <c r="P98" i="30"/>
  <c r="P100" i="30"/>
  <c r="P108" i="30"/>
  <c r="P109" i="30"/>
  <c r="P115" i="30"/>
  <c r="N96" i="30"/>
  <c r="N97" i="30"/>
  <c r="N98" i="30"/>
  <c r="N100" i="30"/>
  <c r="N108" i="30"/>
  <c r="N109" i="30"/>
  <c r="N115" i="30"/>
  <c r="O115" i="30"/>
  <c r="O109" i="30"/>
  <c r="O108" i="30"/>
  <c r="O100" i="30"/>
  <c r="O98" i="30"/>
  <c r="O97" i="30"/>
  <c r="O96" i="30"/>
  <c r="O93" i="30"/>
  <c r="O92" i="30"/>
  <c r="O62" i="30"/>
  <c r="O60" i="30"/>
  <c r="O59" i="30"/>
  <c r="O51" i="30"/>
  <c r="O50" i="30"/>
  <c r="O49" i="30"/>
  <c r="O46" i="30"/>
  <c r="O45" i="30"/>
  <c r="O44" i="30"/>
  <c r="O42" i="30"/>
  <c r="O41" i="30"/>
  <c r="O40" i="30"/>
  <c r="O39" i="30"/>
  <c r="O38" i="30"/>
  <c r="P36" i="30"/>
  <c r="O36" i="30"/>
  <c r="N36" i="30"/>
  <c r="P28" i="30"/>
  <c r="P29" i="30"/>
  <c r="P30" i="30"/>
  <c r="O28" i="30"/>
  <c r="O29" i="30"/>
  <c r="O30" i="30"/>
  <c r="N27" i="30"/>
  <c r="N28" i="30"/>
  <c r="N29" i="30"/>
  <c r="P27" i="30"/>
  <c r="O27" i="30"/>
  <c r="O22" i="30"/>
  <c r="O21" i="30"/>
  <c r="O19" i="30"/>
  <c r="O18" i="30"/>
  <c r="O174" i="30"/>
  <c r="K14" i="30"/>
  <c r="O14" i="30" s="1"/>
  <c r="K18" i="30"/>
  <c r="K19" i="30"/>
  <c r="K21" i="30"/>
  <c r="K22" i="30"/>
  <c r="K26" i="30"/>
  <c r="O26" i="30" s="1"/>
  <c r="K27" i="30"/>
  <c r="K28" i="30"/>
  <c r="K29" i="30"/>
  <c r="K30" i="30"/>
  <c r="K36" i="30"/>
  <c r="K37" i="30"/>
  <c r="O37" i="30" s="1"/>
  <c r="K38" i="30"/>
  <c r="K39" i="30"/>
  <c r="K40" i="30"/>
  <c r="K41" i="30"/>
  <c r="K42" i="30"/>
  <c r="K44" i="30"/>
  <c r="K45" i="30"/>
  <c r="K46" i="30"/>
  <c r="K49" i="30"/>
  <c r="K50" i="30"/>
  <c r="K51" i="30"/>
  <c r="K59" i="30"/>
  <c r="K60" i="30"/>
  <c r="K62" i="30"/>
  <c r="K92" i="30"/>
  <c r="K93" i="30"/>
  <c r="K96" i="30"/>
  <c r="K97" i="30"/>
  <c r="K98" i="30"/>
  <c r="K100" i="30"/>
  <c r="K108" i="30"/>
  <c r="K109" i="30"/>
  <c r="K115" i="30"/>
  <c r="K116" i="30"/>
  <c r="O116" i="30" s="1"/>
  <c r="K117" i="30"/>
  <c r="K118" i="30"/>
  <c r="K119" i="30"/>
  <c r="K120" i="30"/>
  <c r="K121" i="30"/>
  <c r="K123" i="30"/>
  <c r="K124" i="30"/>
  <c r="K125" i="30"/>
  <c r="K126" i="30"/>
  <c r="K129" i="30"/>
  <c r="K130" i="30"/>
  <c r="K131" i="30"/>
  <c r="K132" i="30"/>
  <c r="K133" i="30"/>
  <c r="K134" i="30"/>
  <c r="K135" i="30"/>
  <c r="K136" i="30"/>
  <c r="K137" i="30"/>
  <c r="K138" i="30"/>
  <c r="K139" i="30"/>
  <c r="K140" i="30"/>
  <c r="K141" i="30"/>
  <c r="K142" i="30"/>
  <c r="K143" i="30"/>
  <c r="K144" i="30"/>
  <c r="O144" i="30" s="1"/>
  <c r="P144" i="30" s="1"/>
  <c r="K147" i="30"/>
  <c r="K148" i="30"/>
  <c r="K149" i="30"/>
  <c r="K150" i="30"/>
  <c r="K151" i="30"/>
  <c r="K152" i="30"/>
  <c r="K153" i="30"/>
  <c r="O153" i="30" s="1"/>
  <c r="K154" i="30"/>
  <c r="K155" i="30"/>
  <c r="K156" i="30"/>
  <c r="K157" i="30"/>
  <c r="K158" i="30"/>
  <c r="K159" i="30"/>
  <c r="K160" i="30"/>
  <c r="O160" i="30" s="1"/>
  <c r="K161" i="30"/>
  <c r="K162" i="30"/>
  <c r="K163" i="30"/>
  <c r="K164" i="30"/>
  <c r="K165" i="30"/>
  <c r="K166" i="30"/>
  <c r="K167" i="30"/>
  <c r="K168" i="30"/>
  <c r="K169" i="30"/>
  <c r="K170" i="30"/>
  <c r="K171" i="30"/>
  <c r="K172" i="30"/>
  <c r="K174" i="30"/>
  <c r="K175" i="30"/>
  <c r="K176" i="30"/>
  <c r="K177" i="30"/>
  <c r="K178" i="30"/>
  <c r="K179" i="30"/>
  <c r="K180" i="30"/>
  <c r="K181" i="30"/>
  <c r="O181" i="30" s="1"/>
  <c r="K182" i="30"/>
  <c r="I182" i="30"/>
  <c r="I180" i="30"/>
  <c r="I179" i="30"/>
  <c r="I178" i="30"/>
  <c r="I177" i="30"/>
  <c r="I176" i="30"/>
  <c r="I175" i="30"/>
  <c r="I172" i="30"/>
  <c r="I171" i="30"/>
  <c r="I170" i="30"/>
  <c r="I169" i="30"/>
  <c r="I168" i="30"/>
  <c r="I167" i="30"/>
  <c r="I166" i="30"/>
  <c r="I165" i="30"/>
  <c r="I164" i="30"/>
  <c r="I163" i="30"/>
  <c r="I162" i="30"/>
  <c r="I161" i="30"/>
  <c r="I159" i="30"/>
  <c r="I158" i="30"/>
  <c r="I157" i="30"/>
  <c r="I156" i="30"/>
  <c r="I155" i="30"/>
  <c r="I154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9" i="30"/>
  <c r="I138" i="30"/>
  <c r="I137" i="30"/>
  <c r="I136" i="30"/>
  <c r="I135" i="30"/>
  <c r="I134" i="30"/>
  <c r="I133" i="30"/>
  <c r="I132" i="30"/>
  <c r="I131" i="30"/>
  <c r="I130" i="30"/>
  <c r="I129" i="30"/>
  <c r="I126" i="30"/>
  <c r="I125" i="30"/>
  <c r="I124" i="30"/>
  <c r="I123" i="30"/>
  <c r="I121" i="30"/>
  <c r="I120" i="30"/>
  <c r="I119" i="30"/>
  <c r="I118" i="30"/>
  <c r="I117" i="30"/>
  <c r="I96" i="30"/>
  <c r="I97" i="30"/>
  <c r="I98" i="30"/>
  <c r="I100" i="30"/>
  <c r="I101" i="30"/>
  <c r="I102" i="30"/>
  <c r="I103" i="30"/>
  <c r="I104" i="30"/>
  <c r="I106" i="30"/>
  <c r="I107" i="30"/>
  <c r="I108" i="30"/>
  <c r="I109" i="30"/>
  <c r="I110" i="30"/>
  <c r="I111" i="30"/>
  <c r="I115" i="30"/>
  <c r="I95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6" i="30"/>
  <c r="I78" i="30"/>
  <c r="I79" i="30"/>
  <c r="I80" i="30"/>
  <c r="I81" i="30"/>
  <c r="I82" i="30"/>
  <c r="I83" i="30"/>
  <c r="I85" i="30"/>
  <c r="I86" i="30"/>
  <c r="I87" i="30"/>
  <c r="I88" i="30"/>
  <c r="I89" i="30"/>
  <c r="I90" i="30"/>
  <c r="I91" i="30"/>
  <c r="I92" i="30"/>
  <c r="I93" i="30"/>
  <c r="I45" i="30"/>
  <c r="I46" i="30"/>
  <c r="I47" i="30"/>
  <c r="I49" i="30"/>
  <c r="I50" i="30"/>
  <c r="I51" i="30"/>
  <c r="I44" i="30"/>
  <c r="I39" i="30"/>
  <c r="I40" i="30"/>
  <c r="I41" i="30"/>
  <c r="I42" i="30"/>
  <c r="I38" i="30"/>
  <c r="I36" i="30"/>
  <c r="I35" i="30"/>
  <c r="I34" i="30"/>
  <c r="I32" i="30"/>
  <c r="I30" i="30"/>
  <c r="I29" i="30"/>
  <c r="I28" i="30"/>
  <c r="I27" i="30"/>
  <c r="I25" i="30"/>
  <c r="I24" i="30"/>
  <c r="I19" i="30"/>
  <c r="I20" i="30"/>
  <c r="I21" i="30"/>
  <c r="I22" i="30"/>
  <c r="I18" i="30"/>
  <c r="I16" i="30"/>
  <c r="I14" i="30"/>
  <c r="I13" i="30"/>
  <c r="H176" i="30"/>
  <c r="H177" i="30"/>
  <c r="H178" i="30"/>
  <c r="H179" i="30"/>
  <c r="H180" i="30"/>
  <c r="H175" i="30"/>
  <c r="H162" i="30"/>
  <c r="H163" i="30"/>
  <c r="H164" i="30"/>
  <c r="H165" i="30"/>
  <c r="H166" i="30"/>
  <c r="H167" i="30"/>
  <c r="H168" i="30"/>
  <c r="H169" i="30"/>
  <c r="H170" i="30"/>
  <c r="H171" i="30"/>
  <c r="H172" i="30"/>
  <c r="H155" i="30"/>
  <c r="H156" i="30"/>
  <c r="H157" i="30"/>
  <c r="H158" i="30"/>
  <c r="H159" i="30"/>
  <c r="H124" i="30"/>
  <c r="H125" i="30"/>
  <c r="H126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7" i="30"/>
  <c r="J147" i="30" s="1"/>
  <c r="H148" i="30"/>
  <c r="H149" i="30"/>
  <c r="H150" i="30"/>
  <c r="H151" i="30"/>
  <c r="H152" i="30"/>
  <c r="H118" i="30"/>
  <c r="H119" i="30"/>
  <c r="H120" i="30"/>
  <c r="H121" i="30"/>
  <c r="H96" i="30"/>
  <c r="H97" i="30"/>
  <c r="H98" i="30"/>
  <c r="H100" i="30"/>
  <c r="H108" i="30"/>
  <c r="H109" i="30"/>
  <c r="H115" i="30"/>
  <c r="H59" i="30"/>
  <c r="H60" i="30"/>
  <c r="J61" i="30"/>
  <c r="K61" i="30" s="1"/>
  <c r="O61" i="30" s="1"/>
  <c r="P61" i="30" s="1"/>
  <c r="H62" i="30"/>
  <c r="J87" i="30"/>
  <c r="K87" i="30" s="1"/>
  <c r="O87" i="30" s="1"/>
  <c r="P87" i="30" s="1"/>
  <c r="H92" i="30"/>
  <c r="H93" i="30"/>
  <c r="H45" i="30"/>
  <c r="H46" i="30"/>
  <c r="H49" i="30"/>
  <c r="H50" i="30"/>
  <c r="H51" i="30"/>
  <c r="H39" i="30"/>
  <c r="H40" i="30"/>
  <c r="H41" i="30"/>
  <c r="H42" i="30"/>
  <c r="H36" i="30"/>
  <c r="H28" i="30"/>
  <c r="H29" i="30"/>
  <c r="H30" i="30"/>
  <c r="H19" i="30"/>
  <c r="H21" i="30"/>
  <c r="H22" i="30"/>
  <c r="J22" i="30" s="1"/>
  <c r="H18" i="30"/>
  <c r="H182" i="30"/>
  <c r="F182" i="30"/>
  <c r="G182" i="30" s="1"/>
  <c r="Y181" i="30"/>
  <c r="X181" i="30"/>
  <c r="G180" i="30"/>
  <c r="F180" i="30"/>
  <c r="J180" i="30" s="1"/>
  <c r="F179" i="30"/>
  <c r="Y178" i="30"/>
  <c r="X178" i="30"/>
  <c r="G178" i="30"/>
  <c r="F178" i="30"/>
  <c r="J178" i="30" s="1"/>
  <c r="F177" i="30"/>
  <c r="F176" i="30"/>
  <c r="G176" i="30" s="1"/>
  <c r="Y175" i="30"/>
  <c r="X175" i="30"/>
  <c r="J175" i="30"/>
  <c r="F175" i="30"/>
  <c r="G175" i="30" s="1"/>
  <c r="G172" i="30"/>
  <c r="F172" i="30"/>
  <c r="J172" i="30" s="1"/>
  <c r="F171" i="30"/>
  <c r="G171" i="30" s="1"/>
  <c r="F170" i="30"/>
  <c r="G170" i="30" s="1"/>
  <c r="M170" i="30" s="1"/>
  <c r="G169" i="30"/>
  <c r="M169" i="30" s="1"/>
  <c r="F169" i="30"/>
  <c r="G168" i="30"/>
  <c r="F168" i="30"/>
  <c r="J168" i="30" s="1"/>
  <c r="J167" i="30"/>
  <c r="F167" i="30"/>
  <c r="G167" i="30" s="1"/>
  <c r="F166" i="30"/>
  <c r="G166" i="30" s="1"/>
  <c r="M166" i="30" s="1"/>
  <c r="G165" i="30"/>
  <c r="M165" i="30" s="1"/>
  <c r="F165" i="30"/>
  <c r="J164" i="30"/>
  <c r="F164" i="30"/>
  <c r="G164" i="30" s="1"/>
  <c r="G163" i="30"/>
  <c r="F163" i="30"/>
  <c r="F162" i="30"/>
  <c r="G162" i="30" s="1"/>
  <c r="M162" i="30" s="1"/>
  <c r="H161" i="30"/>
  <c r="G161" i="30"/>
  <c r="F161" i="30"/>
  <c r="F159" i="30"/>
  <c r="G159" i="30" s="1"/>
  <c r="G158" i="30"/>
  <c r="M158" i="30" s="1"/>
  <c r="F158" i="30"/>
  <c r="F157" i="30"/>
  <c r="G157" i="30" s="1"/>
  <c r="F156" i="30"/>
  <c r="G156" i="30" s="1"/>
  <c r="M155" i="30"/>
  <c r="G155" i="30"/>
  <c r="F155" i="30"/>
  <c r="J154" i="30"/>
  <c r="H154" i="30"/>
  <c r="F154" i="30"/>
  <c r="G154" i="30" s="1"/>
  <c r="G152" i="30"/>
  <c r="F152" i="30"/>
  <c r="F151" i="30"/>
  <c r="G150" i="30"/>
  <c r="F150" i="30"/>
  <c r="G149" i="30"/>
  <c r="M149" i="30" s="1"/>
  <c r="F149" i="30"/>
  <c r="F148" i="30"/>
  <c r="G148" i="30" s="1"/>
  <c r="F147" i="30"/>
  <c r="G147" i="30" s="1"/>
  <c r="M147" i="30" s="1"/>
  <c r="G146" i="30"/>
  <c r="M146" i="30" s="1"/>
  <c r="F146" i="30"/>
  <c r="J146" i="30" s="1"/>
  <c r="N146" i="30" s="1"/>
  <c r="G145" i="30"/>
  <c r="M145" i="30" s="1"/>
  <c r="F145" i="30"/>
  <c r="M144" i="30"/>
  <c r="G144" i="30"/>
  <c r="F144" i="30"/>
  <c r="J144" i="30" s="1"/>
  <c r="M143" i="30"/>
  <c r="J143" i="30"/>
  <c r="F143" i="30"/>
  <c r="G143" i="30" s="1"/>
  <c r="F142" i="30"/>
  <c r="G142" i="30" s="1"/>
  <c r="M141" i="30"/>
  <c r="G141" i="30"/>
  <c r="F141" i="30"/>
  <c r="G140" i="30"/>
  <c r="F140" i="30"/>
  <c r="G139" i="30"/>
  <c r="F139" i="30"/>
  <c r="J138" i="30"/>
  <c r="F138" i="30"/>
  <c r="G138" i="30" s="1"/>
  <c r="M137" i="30"/>
  <c r="G137" i="30"/>
  <c r="F137" i="30"/>
  <c r="G136" i="30"/>
  <c r="F136" i="30"/>
  <c r="G135" i="30"/>
  <c r="F135" i="30"/>
  <c r="J135" i="30" s="1"/>
  <c r="J134" i="30"/>
  <c r="F134" i="30"/>
  <c r="G134" i="30" s="1"/>
  <c r="G133" i="30"/>
  <c r="F133" i="30"/>
  <c r="J133" i="30" s="1"/>
  <c r="F132" i="30"/>
  <c r="M131" i="30"/>
  <c r="G131" i="30"/>
  <c r="F131" i="30"/>
  <c r="G130" i="30"/>
  <c r="M130" i="30" s="1"/>
  <c r="F130" i="30"/>
  <c r="G129" i="30"/>
  <c r="F129" i="30"/>
  <c r="J129" i="30" s="1"/>
  <c r="F128" i="30"/>
  <c r="M127" i="30"/>
  <c r="G127" i="30"/>
  <c r="F127" i="30"/>
  <c r="G126" i="30"/>
  <c r="M126" i="30" s="1"/>
  <c r="F126" i="30"/>
  <c r="G125" i="30"/>
  <c r="F125" i="30"/>
  <c r="J125" i="30" s="1"/>
  <c r="G124" i="30"/>
  <c r="M124" i="30" s="1"/>
  <c r="F124" i="30"/>
  <c r="J124" i="30" s="1"/>
  <c r="L124" i="30" s="1"/>
  <c r="M123" i="30"/>
  <c r="H123" i="30"/>
  <c r="G123" i="30"/>
  <c r="F123" i="30"/>
  <c r="J123" i="30" s="1"/>
  <c r="F121" i="30"/>
  <c r="G121" i="30" s="1"/>
  <c r="M120" i="30"/>
  <c r="G120" i="30"/>
  <c r="F120" i="30"/>
  <c r="J120" i="30" s="1"/>
  <c r="G119" i="30"/>
  <c r="M119" i="30" s="1"/>
  <c r="F119" i="30"/>
  <c r="J119" i="30" s="1"/>
  <c r="N119" i="30" s="1"/>
  <c r="F118" i="30"/>
  <c r="G118" i="30" s="1"/>
  <c r="H117" i="30"/>
  <c r="F117" i="30"/>
  <c r="G117" i="30" s="1"/>
  <c r="F115" i="30"/>
  <c r="G115" i="30" s="1"/>
  <c r="F114" i="30"/>
  <c r="G114" i="30" s="1"/>
  <c r="J113" i="30"/>
  <c r="N113" i="30" s="1"/>
  <c r="F113" i="30"/>
  <c r="G113" i="30" s="1"/>
  <c r="F112" i="30"/>
  <c r="G111" i="30"/>
  <c r="F111" i="30"/>
  <c r="M110" i="30"/>
  <c r="G110" i="30"/>
  <c r="F110" i="30"/>
  <c r="G109" i="30"/>
  <c r="F109" i="30"/>
  <c r="J109" i="30" s="1"/>
  <c r="J108" i="30"/>
  <c r="F108" i="30"/>
  <c r="G108" i="30" s="1"/>
  <c r="M107" i="30"/>
  <c r="F107" i="30"/>
  <c r="G107" i="30" s="1"/>
  <c r="J106" i="30"/>
  <c r="K106" i="30" s="1"/>
  <c r="O106" i="30" s="1"/>
  <c r="P106" i="30" s="1"/>
  <c r="F106" i="30"/>
  <c r="G106" i="30" s="1"/>
  <c r="G105" i="30"/>
  <c r="F105" i="30"/>
  <c r="M104" i="30"/>
  <c r="G104" i="30"/>
  <c r="F104" i="30"/>
  <c r="G103" i="30"/>
  <c r="F103" i="30"/>
  <c r="F102" i="30"/>
  <c r="G101" i="30"/>
  <c r="F101" i="30"/>
  <c r="J101" i="30" s="1"/>
  <c r="N101" i="30" s="1"/>
  <c r="M100" i="30"/>
  <c r="G100" i="30"/>
  <c r="F100" i="30"/>
  <c r="J100" i="30" s="1"/>
  <c r="L100" i="30" s="1"/>
  <c r="F99" i="30"/>
  <c r="G99" i="30" s="1"/>
  <c r="F98" i="30"/>
  <c r="G97" i="30"/>
  <c r="F97" i="30"/>
  <c r="J97" i="30" s="1"/>
  <c r="F96" i="30"/>
  <c r="G96" i="30" s="1"/>
  <c r="M96" i="30" s="1"/>
  <c r="M95" i="30"/>
  <c r="F95" i="30"/>
  <c r="G95" i="30" s="1"/>
  <c r="F93" i="30"/>
  <c r="G93" i="30" s="1"/>
  <c r="G92" i="30"/>
  <c r="F92" i="30"/>
  <c r="J92" i="30" s="1"/>
  <c r="J91" i="30"/>
  <c r="K91" i="30" s="1"/>
  <c r="O91" i="30" s="1"/>
  <c r="P91" i="30" s="1"/>
  <c r="F91" i="30"/>
  <c r="G91" i="30" s="1"/>
  <c r="F90" i="30"/>
  <c r="G90" i="30" s="1"/>
  <c r="M90" i="30" s="1"/>
  <c r="F89" i="30"/>
  <c r="G89" i="30" s="1"/>
  <c r="M89" i="30" s="1"/>
  <c r="G88" i="30"/>
  <c r="M88" i="30" s="1"/>
  <c r="F88" i="30"/>
  <c r="J88" i="30" s="1"/>
  <c r="K88" i="30" s="1"/>
  <c r="O88" i="30" s="1"/>
  <c r="P88" i="30" s="1"/>
  <c r="F87" i="30"/>
  <c r="G87" i="30" s="1"/>
  <c r="F86" i="30"/>
  <c r="G86" i="30" s="1"/>
  <c r="F85" i="30"/>
  <c r="G85" i="30" s="1"/>
  <c r="M85" i="30" s="1"/>
  <c r="G84" i="30"/>
  <c r="M84" i="30" s="1"/>
  <c r="F84" i="30"/>
  <c r="G83" i="30"/>
  <c r="F83" i="30"/>
  <c r="J83" i="30" s="1"/>
  <c r="J82" i="30"/>
  <c r="K82" i="30" s="1"/>
  <c r="O82" i="30" s="1"/>
  <c r="P82" i="30" s="1"/>
  <c r="F82" i="30"/>
  <c r="G82" i="30" s="1"/>
  <c r="G81" i="30"/>
  <c r="F81" i="30"/>
  <c r="J80" i="30"/>
  <c r="K80" i="30" s="1"/>
  <c r="O80" i="30" s="1"/>
  <c r="P80" i="30" s="1"/>
  <c r="F80" i="30"/>
  <c r="G80" i="30" s="1"/>
  <c r="F79" i="30"/>
  <c r="G79" i="30" s="1"/>
  <c r="M79" i="30" s="1"/>
  <c r="G78" i="30"/>
  <c r="M78" i="30" s="1"/>
  <c r="F78" i="30"/>
  <c r="J77" i="30"/>
  <c r="K77" i="30" s="1"/>
  <c r="O77" i="30" s="1"/>
  <c r="P77" i="30" s="1"/>
  <c r="F77" i="30"/>
  <c r="G77" i="30" s="1"/>
  <c r="F76" i="30"/>
  <c r="G76" i="30" s="1"/>
  <c r="M75" i="30"/>
  <c r="G75" i="30"/>
  <c r="F75" i="30"/>
  <c r="G74" i="30"/>
  <c r="F74" i="30"/>
  <c r="J74" i="30" s="1"/>
  <c r="K74" i="30" s="1"/>
  <c r="O74" i="30" s="1"/>
  <c r="P74" i="30" s="1"/>
  <c r="F73" i="30"/>
  <c r="G73" i="30" s="1"/>
  <c r="G72" i="30"/>
  <c r="F72" i="30"/>
  <c r="J72" i="30" s="1"/>
  <c r="K72" i="30" s="1"/>
  <c r="O72" i="30" s="1"/>
  <c r="P72" i="30" s="1"/>
  <c r="F71" i="30"/>
  <c r="G71" i="30" s="1"/>
  <c r="F70" i="30"/>
  <c r="G70" i="30" s="1"/>
  <c r="M70" i="30" s="1"/>
  <c r="M69" i="30"/>
  <c r="G69" i="30"/>
  <c r="F69" i="30"/>
  <c r="J69" i="30" s="1"/>
  <c r="K69" i="30" s="1"/>
  <c r="O69" i="30" s="1"/>
  <c r="P69" i="30" s="1"/>
  <c r="G68" i="30"/>
  <c r="F68" i="30"/>
  <c r="J68" i="30" s="1"/>
  <c r="K68" i="30" s="1"/>
  <c r="O68" i="30" s="1"/>
  <c r="P68" i="30" s="1"/>
  <c r="F67" i="30"/>
  <c r="G67" i="30" s="1"/>
  <c r="F66" i="30"/>
  <c r="G66" i="30" s="1"/>
  <c r="M66" i="30" s="1"/>
  <c r="M65" i="30"/>
  <c r="G65" i="30"/>
  <c r="F65" i="30"/>
  <c r="J65" i="30" s="1"/>
  <c r="K65" i="30" s="1"/>
  <c r="O65" i="30" s="1"/>
  <c r="P65" i="30" s="1"/>
  <c r="G64" i="30"/>
  <c r="F64" i="30"/>
  <c r="J64" i="30" s="1"/>
  <c r="K64" i="30" s="1"/>
  <c r="O64" i="30" s="1"/>
  <c r="P64" i="30" s="1"/>
  <c r="M63" i="30"/>
  <c r="G63" i="30"/>
  <c r="F63" i="30"/>
  <c r="G62" i="30"/>
  <c r="F62" i="30"/>
  <c r="J62" i="30" s="1"/>
  <c r="F61" i="30"/>
  <c r="G61" i="30" s="1"/>
  <c r="M60" i="30"/>
  <c r="F60" i="30"/>
  <c r="G60" i="30" s="1"/>
  <c r="M59" i="30"/>
  <c r="G59" i="30"/>
  <c r="F59" i="30"/>
  <c r="G58" i="30"/>
  <c r="F58" i="30"/>
  <c r="F57" i="30"/>
  <c r="G57" i="30" s="1"/>
  <c r="F56" i="30"/>
  <c r="G56" i="30" s="1"/>
  <c r="M56" i="30" s="1"/>
  <c r="M55" i="30"/>
  <c r="G55" i="30"/>
  <c r="F55" i="30"/>
  <c r="F54" i="30"/>
  <c r="G54" i="30" s="1"/>
  <c r="M53" i="30"/>
  <c r="G53" i="30"/>
  <c r="F53" i="30"/>
  <c r="G51" i="30"/>
  <c r="F51" i="30"/>
  <c r="J51" i="30" s="1"/>
  <c r="F50" i="30"/>
  <c r="G50" i="30" s="1"/>
  <c r="F49" i="30"/>
  <c r="G49" i="30" s="1"/>
  <c r="M49" i="30" s="1"/>
  <c r="G48" i="30"/>
  <c r="M48" i="30" s="1"/>
  <c r="F48" i="30"/>
  <c r="G47" i="30"/>
  <c r="F47" i="30"/>
  <c r="J47" i="30" s="1"/>
  <c r="F46" i="30"/>
  <c r="G46" i="30" s="1"/>
  <c r="F45" i="30"/>
  <c r="G45" i="30" s="1"/>
  <c r="M45" i="30" s="1"/>
  <c r="H44" i="30"/>
  <c r="G44" i="30"/>
  <c r="F44" i="30"/>
  <c r="G42" i="30"/>
  <c r="F42" i="30"/>
  <c r="T41" i="30"/>
  <c r="G41" i="30"/>
  <c r="F41" i="30"/>
  <c r="J41" i="30" s="1"/>
  <c r="F40" i="30"/>
  <c r="G40" i="30" s="1"/>
  <c r="T39" i="30"/>
  <c r="F39" i="30"/>
  <c r="G39" i="30" s="1"/>
  <c r="H38" i="30"/>
  <c r="F38" i="30"/>
  <c r="G38" i="30" s="1"/>
  <c r="M38" i="30" s="1"/>
  <c r="G36" i="30"/>
  <c r="M36" i="30" s="1"/>
  <c r="F36" i="30"/>
  <c r="J36" i="30" s="1"/>
  <c r="G35" i="30"/>
  <c r="F35" i="30"/>
  <c r="J35" i="30" s="1"/>
  <c r="N35" i="30" s="1"/>
  <c r="J34" i="30"/>
  <c r="N34" i="30" s="1"/>
  <c r="F34" i="30"/>
  <c r="G34" i="30" s="1"/>
  <c r="M33" i="30"/>
  <c r="F33" i="30"/>
  <c r="G33" i="30" s="1"/>
  <c r="G32" i="30"/>
  <c r="F32" i="30"/>
  <c r="J32" i="30" s="1"/>
  <c r="N32" i="30" s="1"/>
  <c r="J30" i="30"/>
  <c r="F30" i="30"/>
  <c r="G30" i="30" s="1"/>
  <c r="M29" i="30"/>
  <c r="F29" i="30"/>
  <c r="G29" i="30" s="1"/>
  <c r="G28" i="30"/>
  <c r="M28" i="30" s="1"/>
  <c r="F28" i="30"/>
  <c r="J28" i="30" s="1"/>
  <c r="H27" i="30"/>
  <c r="F27" i="30"/>
  <c r="G27" i="30" s="1"/>
  <c r="M27" i="30" s="1"/>
  <c r="F25" i="30"/>
  <c r="G25" i="30" s="1"/>
  <c r="J24" i="30"/>
  <c r="K24" i="30" s="1"/>
  <c r="O24" i="30" s="1"/>
  <c r="G24" i="30"/>
  <c r="F24" i="30"/>
  <c r="F22" i="30"/>
  <c r="G22" i="30" s="1"/>
  <c r="G21" i="30"/>
  <c r="M21" i="30" s="1"/>
  <c r="F21" i="30"/>
  <c r="F20" i="30"/>
  <c r="G20" i="30" s="1"/>
  <c r="G19" i="30"/>
  <c r="M19" i="30" s="1"/>
  <c r="F19" i="30"/>
  <c r="F18" i="30"/>
  <c r="G18" i="30" s="1"/>
  <c r="G17" i="30"/>
  <c r="M17" i="30" s="1"/>
  <c r="F16" i="30"/>
  <c r="G16" i="30" s="1"/>
  <c r="G15" i="30" s="1"/>
  <c r="M15" i="30" s="1"/>
  <c r="G14" i="30"/>
  <c r="M14" i="30" s="1"/>
  <c r="F14" i="30"/>
  <c r="J14" i="30" s="1"/>
  <c r="F13" i="30"/>
  <c r="G13" i="30" s="1"/>
  <c r="R25" i="30"/>
  <c r="S25" i="30" s="1"/>
  <c r="K83" i="30" l="1"/>
  <c r="O83" i="30" s="1"/>
  <c r="P83" i="30" s="1"/>
  <c r="J52" i="30"/>
  <c r="N83" i="30"/>
  <c r="N47" i="30"/>
  <c r="J43" i="30"/>
  <c r="K146" i="30"/>
  <c r="O146" i="30" s="1"/>
  <c r="P146" i="30" s="1"/>
  <c r="N144" i="30"/>
  <c r="I114" i="30"/>
  <c r="N114" i="30"/>
  <c r="K114" i="30"/>
  <c r="O114" i="30" s="1"/>
  <c r="P114" i="30" s="1"/>
  <c r="K113" i="30"/>
  <c r="O113" i="30" s="1"/>
  <c r="P113" i="30" s="1"/>
  <c r="J110" i="30"/>
  <c r="N106" i="30"/>
  <c r="J105" i="30"/>
  <c r="K101" i="30"/>
  <c r="O101" i="30" s="1"/>
  <c r="P101" i="30" s="1"/>
  <c r="K47" i="30"/>
  <c r="O47" i="30" s="1"/>
  <c r="P47" i="30" s="1"/>
  <c r="K35" i="30"/>
  <c r="O35" i="30" s="1"/>
  <c r="P35" i="30" s="1"/>
  <c r="K34" i="30"/>
  <c r="O34" i="30" s="1"/>
  <c r="P34" i="30" s="1"/>
  <c r="K32" i="30"/>
  <c r="O32" i="30" s="1"/>
  <c r="P32" i="30" s="1"/>
  <c r="P119" i="30"/>
  <c r="J165" i="30"/>
  <c r="J158" i="30"/>
  <c r="J139" i="30"/>
  <c r="L143" i="30"/>
  <c r="J127" i="30"/>
  <c r="J131" i="30"/>
  <c r="J145" i="30"/>
  <c r="L119" i="30"/>
  <c r="J111" i="30"/>
  <c r="J103" i="30"/>
  <c r="J58" i="30"/>
  <c r="J78" i="30"/>
  <c r="J81" i="30"/>
  <c r="K81" i="30" s="1"/>
  <c r="O81" i="30" s="1"/>
  <c r="P81" i="30" s="1"/>
  <c r="J42" i="30"/>
  <c r="L24" i="30"/>
  <c r="N22" i="30"/>
  <c r="N14" i="30"/>
  <c r="P14" i="30" s="1"/>
  <c r="M13" i="30"/>
  <c r="G12" i="30"/>
  <c r="J13" i="30"/>
  <c r="K13" i="30" s="1"/>
  <c r="O13" i="30" s="1"/>
  <c r="M25" i="30"/>
  <c r="L28" i="30"/>
  <c r="M40" i="30"/>
  <c r="M42" i="30"/>
  <c r="L42" i="30"/>
  <c r="M51" i="30"/>
  <c r="L51" i="30"/>
  <c r="M64" i="30"/>
  <c r="L64" i="30"/>
  <c r="L65" i="30"/>
  <c r="M68" i="30"/>
  <c r="L68" i="30"/>
  <c r="L69" i="30"/>
  <c r="M72" i="30"/>
  <c r="L72" i="30"/>
  <c r="M73" i="30"/>
  <c r="L88" i="30"/>
  <c r="M101" i="30"/>
  <c r="M163" i="30"/>
  <c r="L14" i="30"/>
  <c r="M16" i="30"/>
  <c r="J19" i="30"/>
  <c r="J21" i="30"/>
  <c r="M30" i="30"/>
  <c r="L30" i="30"/>
  <c r="N30" i="30"/>
  <c r="G31" i="30"/>
  <c r="M32" i="30"/>
  <c r="M34" i="30"/>
  <c r="L34" i="30"/>
  <c r="J39" i="30"/>
  <c r="N41" i="30"/>
  <c r="M47" i="30"/>
  <c r="J48" i="30"/>
  <c r="K48" i="30" s="1"/>
  <c r="O48" i="30" s="1"/>
  <c r="J50" i="30"/>
  <c r="J55" i="30"/>
  <c r="K55" i="30" s="1"/>
  <c r="O55" i="30" s="1"/>
  <c r="P55" i="30" s="1"/>
  <c r="M58" i="30"/>
  <c r="J59" i="30"/>
  <c r="M62" i="30"/>
  <c r="J63" i="30"/>
  <c r="J67" i="30"/>
  <c r="K67" i="30" s="1"/>
  <c r="O67" i="30" s="1"/>
  <c r="P67" i="30" s="1"/>
  <c r="J71" i="30"/>
  <c r="K71" i="30" s="1"/>
  <c r="O71" i="30" s="1"/>
  <c r="P71" i="30" s="1"/>
  <c r="L77" i="30"/>
  <c r="M87" i="30"/>
  <c r="M92" i="30"/>
  <c r="L92" i="30"/>
  <c r="M99" i="30"/>
  <c r="L135" i="30"/>
  <c r="J18" i="30"/>
  <c r="J20" i="30"/>
  <c r="K20" i="30" s="1"/>
  <c r="O20" i="30" s="1"/>
  <c r="G23" i="30"/>
  <c r="M24" i="30"/>
  <c r="G37" i="30"/>
  <c r="M39" i="30"/>
  <c r="M41" i="30"/>
  <c r="L41" i="30"/>
  <c r="J44" i="30"/>
  <c r="J46" i="30"/>
  <c r="M50" i="30"/>
  <c r="J53" i="30"/>
  <c r="K53" i="30" s="1"/>
  <c r="O53" i="30" s="1"/>
  <c r="J57" i="30"/>
  <c r="K57" i="30" s="1"/>
  <c r="O57" i="30" s="1"/>
  <c r="P57" i="30" s="1"/>
  <c r="M67" i="30"/>
  <c r="M71" i="30"/>
  <c r="M74" i="30"/>
  <c r="L74" i="30"/>
  <c r="J75" i="30"/>
  <c r="K75" i="30" s="1"/>
  <c r="O75" i="30" s="1"/>
  <c r="P75" i="30" s="1"/>
  <c r="M81" i="30"/>
  <c r="L81" i="30"/>
  <c r="M83" i="30"/>
  <c r="L83" i="30"/>
  <c r="G98" i="30"/>
  <c r="J98" i="30"/>
  <c r="M109" i="30"/>
  <c r="L109" i="30"/>
  <c r="M18" i="30"/>
  <c r="M20" i="30"/>
  <c r="L22" i="30"/>
  <c r="M22" i="30"/>
  <c r="J25" i="30"/>
  <c r="K25" i="30" s="1"/>
  <c r="O25" i="30" s="1"/>
  <c r="G26" i="30"/>
  <c r="L32" i="30"/>
  <c r="M35" i="30"/>
  <c r="L36" i="30"/>
  <c r="J40" i="30"/>
  <c r="N42" i="30"/>
  <c r="G43" i="30"/>
  <c r="M46" i="30"/>
  <c r="L47" i="30"/>
  <c r="N51" i="30"/>
  <c r="G52" i="30"/>
  <c r="M54" i="30"/>
  <c r="M57" i="30"/>
  <c r="M61" i="30"/>
  <c r="L61" i="30"/>
  <c r="L62" i="30"/>
  <c r="J73" i="30"/>
  <c r="K73" i="30" s="1"/>
  <c r="O73" i="30" s="1"/>
  <c r="P73" i="30" s="1"/>
  <c r="M77" i="30"/>
  <c r="L87" i="30"/>
  <c r="M93" i="30"/>
  <c r="M97" i="30"/>
  <c r="L97" i="30"/>
  <c r="G102" i="30"/>
  <c r="J102" i="30"/>
  <c r="M140" i="30"/>
  <c r="J16" i="30"/>
  <c r="K16" i="30" s="1"/>
  <c r="O16" i="30" s="1"/>
  <c r="N24" i="30"/>
  <c r="J27" i="30"/>
  <c r="J29" i="30"/>
  <c r="J33" i="30"/>
  <c r="J38" i="30"/>
  <c r="M44" i="30"/>
  <c r="J45" i="30"/>
  <c r="J49" i="30"/>
  <c r="J54" i="30"/>
  <c r="J56" i="30"/>
  <c r="K56" i="30" s="1"/>
  <c r="O56" i="30" s="1"/>
  <c r="P56" i="30" s="1"/>
  <c r="J60" i="30"/>
  <c r="J66" i="30"/>
  <c r="K66" i="30" s="1"/>
  <c r="O66" i="30" s="1"/>
  <c r="P66" i="30" s="1"/>
  <c r="J70" i="30"/>
  <c r="K70" i="30" s="1"/>
  <c r="O70" i="30" s="1"/>
  <c r="P70" i="30" s="1"/>
  <c r="L80" i="30"/>
  <c r="M80" i="30"/>
  <c r="L82" i="30"/>
  <c r="M82" i="30"/>
  <c r="M105" i="30"/>
  <c r="M106" i="30"/>
  <c r="L106" i="30"/>
  <c r="L113" i="30"/>
  <c r="M118" i="30"/>
  <c r="G116" i="30"/>
  <c r="L120" i="30"/>
  <c r="N120" i="30"/>
  <c r="G128" i="30"/>
  <c r="J128" i="30"/>
  <c r="M135" i="30"/>
  <c r="L146" i="30"/>
  <c r="M150" i="30"/>
  <c r="N154" i="30"/>
  <c r="J76" i="30"/>
  <c r="K76" i="30" s="1"/>
  <c r="O76" i="30" s="1"/>
  <c r="P76" i="30" s="1"/>
  <c r="J84" i="30"/>
  <c r="K84" i="30" s="1"/>
  <c r="O84" i="30" s="1"/>
  <c r="P84" i="30" s="1"/>
  <c r="J86" i="30"/>
  <c r="K86" i="30" s="1"/>
  <c r="O86" i="30" s="1"/>
  <c r="P86" i="30" s="1"/>
  <c r="M103" i="30"/>
  <c r="J104" i="30"/>
  <c r="M108" i="30"/>
  <c r="L108" i="30"/>
  <c r="M113" i="30"/>
  <c r="J115" i="30"/>
  <c r="L115" i="30" s="1"/>
  <c r="P120" i="30"/>
  <c r="M136" i="30"/>
  <c r="G179" i="30"/>
  <c r="J179" i="30"/>
  <c r="M76" i="30"/>
  <c r="M86" i="30"/>
  <c r="M91" i="30"/>
  <c r="L91" i="30"/>
  <c r="M111" i="30"/>
  <c r="G112" i="30"/>
  <c r="J112" i="30"/>
  <c r="M114" i="30"/>
  <c r="L114" i="30"/>
  <c r="M115" i="30"/>
  <c r="G132" i="30"/>
  <c r="J132" i="30"/>
  <c r="M139" i="30"/>
  <c r="L139" i="30"/>
  <c r="M142" i="30"/>
  <c r="M152" i="30"/>
  <c r="L175" i="30"/>
  <c r="N175" i="30"/>
  <c r="J90" i="30"/>
  <c r="K90" i="30" s="1"/>
  <c r="O90" i="30" s="1"/>
  <c r="P90" i="30" s="1"/>
  <c r="J95" i="30"/>
  <c r="J99" i="30"/>
  <c r="J107" i="30"/>
  <c r="J118" i="30"/>
  <c r="L123" i="30"/>
  <c r="L134" i="30"/>
  <c r="M134" i="30"/>
  <c r="L138" i="30"/>
  <c r="M138" i="30"/>
  <c r="J149" i="30"/>
  <c r="M157" i="30"/>
  <c r="L164" i="30"/>
  <c r="J79" i="30"/>
  <c r="K79" i="30" s="1"/>
  <c r="O79" i="30" s="1"/>
  <c r="P79" i="30" s="1"/>
  <c r="J85" i="30"/>
  <c r="K85" i="30" s="1"/>
  <c r="O85" i="30" s="1"/>
  <c r="P85" i="30" s="1"/>
  <c r="J89" i="30"/>
  <c r="K89" i="30" s="1"/>
  <c r="O89" i="30" s="1"/>
  <c r="P89" i="30" s="1"/>
  <c r="J93" i="30"/>
  <c r="J96" i="30"/>
  <c r="L96" i="30" s="1"/>
  <c r="J117" i="30"/>
  <c r="J121" i="30"/>
  <c r="J126" i="30"/>
  <c r="J130" i="30"/>
  <c r="J137" i="30"/>
  <c r="J141" i="30"/>
  <c r="M154" i="30"/>
  <c r="P154" i="30" s="1"/>
  <c r="G153" i="30"/>
  <c r="L154" i="30"/>
  <c r="L165" i="30"/>
  <c r="M168" i="30"/>
  <c r="L168" i="30"/>
  <c r="G177" i="30"/>
  <c r="J177" i="30"/>
  <c r="M117" i="30"/>
  <c r="M121" i="30"/>
  <c r="M125" i="30"/>
  <c r="L125" i="30"/>
  <c r="M129" i="30"/>
  <c r="L129" i="30"/>
  <c r="M133" i="30"/>
  <c r="L133" i="30"/>
  <c r="J136" i="30"/>
  <c r="J140" i="30"/>
  <c r="L144" i="30"/>
  <c r="M148" i="30"/>
  <c r="G151" i="30"/>
  <c r="J151" i="30"/>
  <c r="M159" i="30"/>
  <c r="M164" i="30"/>
  <c r="M176" i="30"/>
  <c r="J142" i="30"/>
  <c r="L142" i="30" s="1"/>
  <c r="L147" i="30"/>
  <c r="J148" i="30"/>
  <c r="J157" i="30"/>
  <c r="L167" i="30"/>
  <c r="M167" i="30"/>
  <c r="M172" i="30"/>
  <c r="L172" i="30"/>
  <c r="M175" i="30"/>
  <c r="J155" i="30"/>
  <c r="J156" i="30"/>
  <c r="J161" i="30"/>
  <c r="J169" i="30"/>
  <c r="J171" i="30"/>
  <c r="M178" i="30"/>
  <c r="L178" i="30"/>
  <c r="M180" i="30"/>
  <c r="L180" i="30"/>
  <c r="J182" i="30"/>
  <c r="J150" i="30"/>
  <c r="J152" i="30"/>
  <c r="L152" i="30" s="1"/>
  <c r="M156" i="30"/>
  <c r="G160" i="30"/>
  <c r="M161" i="30"/>
  <c r="J163" i="30"/>
  <c r="L163" i="30" s="1"/>
  <c r="M171" i="30"/>
  <c r="G174" i="30"/>
  <c r="G181" i="30"/>
  <c r="M182" i="30"/>
  <c r="J159" i="30"/>
  <c r="L159" i="30" s="1"/>
  <c r="J162" i="30"/>
  <c r="L162" i="30" s="1"/>
  <c r="J166" i="30"/>
  <c r="J170" i="30"/>
  <c r="J176" i="30"/>
  <c r="J174" i="30" s="1"/>
  <c r="O9" i="29"/>
  <c r="O8" i="29"/>
  <c r="O7" i="29"/>
  <c r="O5" i="29"/>
  <c r="O6" i="29"/>
  <c r="I24" i="29"/>
  <c r="R9" i="29"/>
  <c r="R25" i="29"/>
  <c r="S25" i="29" s="1"/>
  <c r="R8" i="29"/>
  <c r="O3" i="29"/>
  <c r="K145" i="30" l="1"/>
  <c r="N145" i="30"/>
  <c r="J122" i="30"/>
  <c r="N122" i="30" s="1"/>
  <c r="L101" i="30"/>
  <c r="J94" i="30"/>
  <c r="K94" i="30" s="1"/>
  <c r="O94" i="30" s="1"/>
  <c r="N128" i="30"/>
  <c r="K128" i="30"/>
  <c r="O128" i="30" s="1"/>
  <c r="P128" i="30" s="1"/>
  <c r="N127" i="30"/>
  <c r="K127" i="30"/>
  <c r="N112" i="30"/>
  <c r="K112" i="30"/>
  <c r="O112" i="30" s="1"/>
  <c r="P112" i="30" s="1"/>
  <c r="N111" i="30"/>
  <c r="K111" i="30"/>
  <c r="N110" i="30"/>
  <c r="K110" i="30"/>
  <c r="O110" i="30" s="1"/>
  <c r="P110" i="30" s="1"/>
  <c r="N107" i="30"/>
  <c r="K107" i="30"/>
  <c r="O107" i="30" s="1"/>
  <c r="P107" i="30" s="1"/>
  <c r="N103" i="30"/>
  <c r="K103" i="30"/>
  <c r="O103" i="30" s="1"/>
  <c r="P103" i="30" s="1"/>
  <c r="K105" i="30"/>
  <c r="N105" i="30"/>
  <c r="N104" i="30"/>
  <c r="K104" i="30"/>
  <c r="O104" i="30" s="1"/>
  <c r="P104" i="30" s="1"/>
  <c r="K102" i="30"/>
  <c r="O102" i="30" s="1"/>
  <c r="P102" i="30" s="1"/>
  <c r="N102" i="30"/>
  <c r="K99" i="30"/>
  <c r="O99" i="30" s="1"/>
  <c r="P99" i="30" s="1"/>
  <c r="N99" i="30"/>
  <c r="K95" i="30"/>
  <c r="O95" i="30" s="1"/>
  <c r="P95" i="30" s="1"/>
  <c r="N95" i="30"/>
  <c r="K78" i="30"/>
  <c r="O78" i="30" s="1"/>
  <c r="P78" i="30" s="1"/>
  <c r="K63" i="30"/>
  <c r="O63" i="30" s="1"/>
  <c r="P63" i="30" s="1"/>
  <c r="K58" i="30"/>
  <c r="K54" i="30"/>
  <c r="O54" i="30" s="1"/>
  <c r="P54" i="30" s="1"/>
  <c r="L35" i="30"/>
  <c r="N33" i="30"/>
  <c r="K33" i="30"/>
  <c r="O33" i="30" s="1"/>
  <c r="P33" i="30" s="1"/>
  <c r="L158" i="30"/>
  <c r="P125" i="30"/>
  <c r="L131" i="30"/>
  <c r="P41" i="30"/>
  <c r="N174" i="30"/>
  <c r="J173" i="30"/>
  <c r="K173" i="30" s="1"/>
  <c r="O173" i="30" s="1"/>
  <c r="L169" i="30"/>
  <c r="L148" i="30"/>
  <c r="L140" i="30"/>
  <c r="L130" i="30"/>
  <c r="L121" i="30"/>
  <c r="N121" i="30"/>
  <c r="P121" i="30" s="1"/>
  <c r="L166" i="30"/>
  <c r="M181" i="30"/>
  <c r="L181" i="30"/>
  <c r="L171" i="30"/>
  <c r="N161" i="30"/>
  <c r="N160" i="30"/>
  <c r="L137" i="30"/>
  <c r="L79" i="30"/>
  <c r="L149" i="30"/>
  <c r="L112" i="30"/>
  <c r="L84" i="30"/>
  <c r="L66" i="30"/>
  <c r="L49" i="30"/>
  <c r="N49" i="30"/>
  <c r="J15" i="30"/>
  <c r="N16" i="30"/>
  <c r="P16" i="30" s="1"/>
  <c r="M102" i="30"/>
  <c r="L57" i="30"/>
  <c r="M23" i="30"/>
  <c r="L67" i="30"/>
  <c r="L59" i="30"/>
  <c r="L50" i="30"/>
  <c r="N50" i="30"/>
  <c r="M31" i="30"/>
  <c r="N19" i="30"/>
  <c r="L19" i="30"/>
  <c r="M12" i="30"/>
  <c r="G11" i="30"/>
  <c r="L156" i="30"/>
  <c r="L157" i="30"/>
  <c r="M153" i="30"/>
  <c r="K122" i="30"/>
  <c r="O122" i="30" s="1"/>
  <c r="P122" i="30" s="1"/>
  <c r="L93" i="30"/>
  <c r="L132" i="30"/>
  <c r="M112" i="30"/>
  <c r="L179" i="30"/>
  <c r="M116" i="30"/>
  <c r="L60" i="30"/>
  <c r="L45" i="30"/>
  <c r="N45" i="30"/>
  <c r="L29" i="30"/>
  <c r="M43" i="30"/>
  <c r="M26" i="30"/>
  <c r="M98" i="30"/>
  <c r="L98" i="30"/>
  <c r="N53" i="30"/>
  <c r="P53" i="30" s="1"/>
  <c r="L46" i="30"/>
  <c r="N46" i="30"/>
  <c r="L20" i="30"/>
  <c r="N20" i="30"/>
  <c r="L48" i="30"/>
  <c r="N48" i="30"/>
  <c r="L39" i="30"/>
  <c r="N39" i="30"/>
  <c r="P161" i="30"/>
  <c r="P42" i="30"/>
  <c r="L176" i="30"/>
  <c r="G173" i="30"/>
  <c r="M174" i="30"/>
  <c r="L182" i="30"/>
  <c r="N182" i="30"/>
  <c r="P182" i="30" s="1"/>
  <c r="L155" i="30"/>
  <c r="L89" i="30"/>
  <c r="M132" i="30"/>
  <c r="M179" i="30"/>
  <c r="L86" i="30"/>
  <c r="L76" i="30"/>
  <c r="L128" i="30"/>
  <c r="G122" i="30"/>
  <c r="M128" i="30"/>
  <c r="L56" i="30"/>
  <c r="N26" i="30"/>
  <c r="L73" i="30"/>
  <c r="L75" i="30"/>
  <c r="N44" i="30"/>
  <c r="P44" i="30" s="1"/>
  <c r="P39" i="30"/>
  <c r="J17" i="30"/>
  <c r="N18" i="30"/>
  <c r="N21" i="30"/>
  <c r="L21" i="30"/>
  <c r="L170" i="30"/>
  <c r="M160" i="30"/>
  <c r="L150" i="30"/>
  <c r="N181" i="30"/>
  <c r="P175" i="30"/>
  <c r="M151" i="30"/>
  <c r="L151" i="30"/>
  <c r="L136" i="30"/>
  <c r="L177" i="30"/>
  <c r="M177" i="30"/>
  <c r="L141" i="30"/>
  <c r="N116" i="30"/>
  <c r="N117" i="30"/>
  <c r="P117" i="30" s="1"/>
  <c r="L85" i="30"/>
  <c r="N118" i="30"/>
  <c r="P118" i="30" s="1"/>
  <c r="L118" i="30"/>
  <c r="L90" i="30"/>
  <c r="N153" i="30"/>
  <c r="G94" i="30"/>
  <c r="L70" i="30"/>
  <c r="N37" i="30"/>
  <c r="N38" i="30"/>
  <c r="P38" i="30" s="1"/>
  <c r="M52" i="30"/>
  <c r="L40" i="30"/>
  <c r="N40" i="30"/>
  <c r="P40" i="30" s="1"/>
  <c r="N25" i="30"/>
  <c r="P25" i="30" s="1"/>
  <c r="J23" i="30"/>
  <c r="M37" i="30"/>
  <c r="P24" i="30"/>
  <c r="L71" i="30"/>
  <c r="L55" i="30"/>
  <c r="N13" i="30"/>
  <c r="P13" i="30" s="1"/>
  <c r="L13" i="30"/>
  <c r="J12" i="30"/>
  <c r="K12" i="30" s="1"/>
  <c r="O12" i="30" s="1"/>
  <c r="H176" i="29"/>
  <c r="O145" i="30" l="1"/>
  <c r="P145" i="30" s="1"/>
  <c r="L145" i="30"/>
  <c r="O127" i="30"/>
  <c r="P127" i="30" s="1"/>
  <c r="L127" i="30"/>
  <c r="O111" i="30"/>
  <c r="P111" i="30" s="1"/>
  <c r="L111" i="30"/>
  <c r="L110" i="30"/>
  <c r="L107" i="30"/>
  <c r="L102" i="30"/>
  <c r="O105" i="30"/>
  <c r="P105" i="30" s="1"/>
  <c r="L105" i="30"/>
  <c r="L103" i="30"/>
  <c r="L104" i="30"/>
  <c r="L99" i="30"/>
  <c r="L78" i="30"/>
  <c r="L63" i="30"/>
  <c r="O58" i="30"/>
  <c r="P58" i="30" s="1"/>
  <c r="L58" i="30"/>
  <c r="L54" i="30"/>
  <c r="N52" i="30"/>
  <c r="K52" i="30"/>
  <c r="O52" i="30" s="1"/>
  <c r="P52" i="30" s="1"/>
  <c r="N43" i="30"/>
  <c r="K43" i="30"/>
  <c r="O43" i="30" s="1"/>
  <c r="P43" i="30" s="1"/>
  <c r="L33" i="30"/>
  <c r="N31" i="30"/>
  <c r="K31" i="30"/>
  <c r="N23" i="30"/>
  <c r="K23" i="30"/>
  <c r="O23" i="30" s="1"/>
  <c r="P23" i="30" s="1"/>
  <c r="N17" i="30"/>
  <c r="K17" i="30"/>
  <c r="O17" i="30" s="1"/>
  <c r="N15" i="30"/>
  <c r="K15" i="30"/>
  <c r="O15" i="30" s="1"/>
  <c r="P174" i="30"/>
  <c r="P160" i="30"/>
  <c r="P116" i="30"/>
  <c r="L95" i="30"/>
  <c r="P26" i="30"/>
  <c r="P12" i="30"/>
  <c r="L16" i="30"/>
  <c r="M94" i="30"/>
  <c r="P94" i="30" s="1"/>
  <c r="L94" i="30"/>
  <c r="L53" i="30"/>
  <c r="L37" i="30"/>
  <c r="L38" i="30"/>
  <c r="L44" i="30"/>
  <c r="L26" i="30"/>
  <c r="L27" i="30"/>
  <c r="P153" i="30"/>
  <c r="L126" i="30"/>
  <c r="L122" i="30"/>
  <c r="N173" i="30"/>
  <c r="L23" i="30"/>
  <c r="L25" i="30"/>
  <c r="L116" i="30"/>
  <c r="L117" i="30"/>
  <c r="O3" i="30"/>
  <c r="M11" i="30"/>
  <c r="L160" i="30"/>
  <c r="L161" i="30"/>
  <c r="L18" i="30"/>
  <c r="N12" i="30"/>
  <c r="J11" i="30"/>
  <c r="K11" i="30" s="1"/>
  <c r="O11" i="30" s="1"/>
  <c r="P37" i="30"/>
  <c r="L153" i="30"/>
  <c r="M122" i="30"/>
  <c r="N94" i="30"/>
  <c r="M173" i="30"/>
  <c r="P181" i="30"/>
  <c r="H18" i="29"/>
  <c r="L52" i="30" l="1"/>
  <c r="L43" i="30"/>
  <c r="O31" i="30"/>
  <c r="P31" i="30" s="1"/>
  <c r="L31" i="30"/>
  <c r="L17" i="30"/>
  <c r="P17" i="30"/>
  <c r="L15" i="30"/>
  <c r="P15" i="30"/>
  <c r="L11" i="30"/>
  <c r="L12" i="30"/>
  <c r="L173" i="30"/>
  <c r="L174" i="30"/>
  <c r="M10" i="30"/>
  <c r="N11" i="30"/>
  <c r="P11" i="30" s="1"/>
  <c r="K7" i="30"/>
  <c r="P173" i="30"/>
  <c r="H16" i="29"/>
  <c r="H48" i="29"/>
  <c r="H47" i="29"/>
  <c r="O7" i="30" l="1"/>
  <c r="O5" i="30"/>
  <c r="O6" i="30" s="1"/>
  <c r="O9" i="30" s="1"/>
  <c r="I16" i="29"/>
  <c r="H180" i="29"/>
  <c r="H179" i="29"/>
  <c r="H178" i="29"/>
  <c r="H177" i="29"/>
  <c r="H175" i="29"/>
  <c r="H34" i="29"/>
  <c r="H32" i="29"/>
  <c r="H19" i="29"/>
  <c r="O8" i="30" l="1"/>
  <c r="H182" i="29"/>
  <c r="H163" i="29"/>
  <c r="H164" i="29"/>
  <c r="I164" i="29" s="1"/>
  <c r="H165" i="29"/>
  <c r="I165" i="29" s="1"/>
  <c r="H166" i="29"/>
  <c r="I166" i="29" s="1"/>
  <c r="H167" i="29"/>
  <c r="I167" i="29" s="1"/>
  <c r="H168" i="29"/>
  <c r="I168" i="29" s="1"/>
  <c r="H169" i="29"/>
  <c r="I169" i="29" s="1"/>
  <c r="H170" i="29"/>
  <c r="H171" i="29"/>
  <c r="I171" i="29" s="1"/>
  <c r="H172" i="29"/>
  <c r="H161" i="29"/>
  <c r="H155" i="29"/>
  <c r="H156" i="29"/>
  <c r="H157" i="29"/>
  <c r="H158" i="29"/>
  <c r="H159" i="29"/>
  <c r="H154" i="29"/>
  <c r="H124" i="29"/>
  <c r="I124" i="29" s="1"/>
  <c r="H125" i="29"/>
  <c r="I125" i="29" s="1"/>
  <c r="H126" i="29"/>
  <c r="H127" i="29"/>
  <c r="H128" i="29"/>
  <c r="I128" i="29" s="1"/>
  <c r="H129" i="29"/>
  <c r="I129" i="29" s="1"/>
  <c r="H130" i="29"/>
  <c r="H131" i="29"/>
  <c r="H132" i="29"/>
  <c r="I132" i="29" s="1"/>
  <c r="H133" i="29"/>
  <c r="I133" i="29" s="1"/>
  <c r="H134" i="29"/>
  <c r="H135" i="29"/>
  <c r="H136" i="29"/>
  <c r="I136" i="29" s="1"/>
  <c r="H137" i="29"/>
  <c r="I137" i="29" s="1"/>
  <c r="H138" i="29"/>
  <c r="H139" i="29"/>
  <c r="I139" i="29" s="1"/>
  <c r="H140" i="29"/>
  <c r="H141" i="29"/>
  <c r="I141" i="29" s="1"/>
  <c r="H142" i="29"/>
  <c r="H143" i="29"/>
  <c r="H144" i="29"/>
  <c r="I144" i="29" s="1"/>
  <c r="H145" i="29"/>
  <c r="H146" i="29"/>
  <c r="H147" i="29"/>
  <c r="I147" i="29" s="1"/>
  <c r="H148" i="29"/>
  <c r="I148" i="29" s="1"/>
  <c r="H149" i="29"/>
  <c r="I149" i="29" s="1"/>
  <c r="H150" i="29"/>
  <c r="I150" i="29" s="1"/>
  <c r="H151" i="29"/>
  <c r="H152" i="29"/>
  <c r="I152" i="29" s="1"/>
  <c r="H118" i="29"/>
  <c r="H119" i="29"/>
  <c r="H120" i="29"/>
  <c r="H121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54" i="29"/>
  <c r="I54" i="29" s="1"/>
  <c r="H55" i="29"/>
  <c r="H56" i="29"/>
  <c r="H57" i="29"/>
  <c r="I57" i="29" s="1"/>
  <c r="H58" i="29"/>
  <c r="I58" i="29" s="1"/>
  <c r="H59" i="29"/>
  <c r="H60" i="29"/>
  <c r="H61" i="29"/>
  <c r="I61" i="29" s="1"/>
  <c r="H62" i="29"/>
  <c r="I62" i="29" s="1"/>
  <c r="H63" i="29"/>
  <c r="H64" i="29"/>
  <c r="I64" i="29" s="1"/>
  <c r="H65" i="29"/>
  <c r="I65" i="29" s="1"/>
  <c r="H66" i="29"/>
  <c r="H67" i="29"/>
  <c r="H68" i="29"/>
  <c r="I68" i="29" s="1"/>
  <c r="H69" i="29"/>
  <c r="I69" i="29" s="1"/>
  <c r="H70" i="29"/>
  <c r="I70" i="29" s="1"/>
  <c r="H71" i="29"/>
  <c r="H72" i="29"/>
  <c r="I72" i="29" s="1"/>
  <c r="H73" i="29"/>
  <c r="I73" i="29" s="1"/>
  <c r="H74" i="29"/>
  <c r="I74" i="29" s="1"/>
  <c r="H75" i="29"/>
  <c r="H76" i="29"/>
  <c r="I76" i="29" s="1"/>
  <c r="H77" i="29"/>
  <c r="I77" i="29" s="1"/>
  <c r="H78" i="29"/>
  <c r="I78" i="29" s="1"/>
  <c r="H79" i="29"/>
  <c r="H80" i="29"/>
  <c r="H81" i="29"/>
  <c r="H82" i="29"/>
  <c r="H83" i="29"/>
  <c r="H84" i="29"/>
  <c r="H85" i="29"/>
  <c r="H86" i="29"/>
  <c r="H87" i="29"/>
  <c r="H88" i="29"/>
  <c r="H89" i="29"/>
  <c r="I89" i="29" s="1"/>
  <c r="H90" i="29"/>
  <c r="I90" i="29" s="1"/>
  <c r="H91" i="29"/>
  <c r="H92" i="29"/>
  <c r="H93" i="29"/>
  <c r="I93" i="29" s="1"/>
  <c r="H53" i="29"/>
  <c r="I53" i="29" s="1"/>
  <c r="H45" i="29"/>
  <c r="H46" i="29"/>
  <c r="H49" i="29"/>
  <c r="H50" i="29"/>
  <c r="H51" i="29"/>
  <c r="H39" i="29"/>
  <c r="I39" i="29" s="1"/>
  <c r="H40" i="29"/>
  <c r="I40" i="29" s="1"/>
  <c r="H41" i="29"/>
  <c r="H42" i="29"/>
  <c r="H38" i="29"/>
  <c r="H33" i="29"/>
  <c r="H35" i="29"/>
  <c r="H36" i="29"/>
  <c r="I32" i="29"/>
  <c r="H28" i="29"/>
  <c r="I28" i="29" s="1"/>
  <c r="H29" i="29"/>
  <c r="I29" i="29" s="1"/>
  <c r="H30" i="29"/>
  <c r="H27" i="29"/>
  <c r="I27" i="29" s="1"/>
  <c r="H25" i="29"/>
  <c r="I25" i="29" s="1"/>
  <c r="H20" i="29"/>
  <c r="H21" i="29"/>
  <c r="H22" i="29"/>
  <c r="H14" i="29"/>
  <c r="H13" i="29"/>
  <c r="I13" i="29" s="1"/>
  <c r="F180" i="29"/>
  <c r="G180" i="29" s="1"/>
  <c r="I180" i="29"/>
  <c r="J180" i="29"/>
  <c r="K180" i="29" s="1"/>
  <c r="F182" i="29"/>
  <c r="F179" i="29"/>
  <c r="F178" i="29"/>
  <c r="F177" i="29"/>
  <c r="F176" i="29"/>
  <c r="F175" i="29"/>
  <c r="G175" i="29" s="1"/>
  <c r="M175" i="29" s="1"/>
  <c r="I177" i="29"/>
  <c r="I176" i="29"/>
  <c r="X175" i="29"/>
  <c r="Y175" i="29" s="1"/>
  <c r="I175" i="29"/>
  <c r="I182" i="29"/>
  <c r="X181" i="29"/>
  <c r="Y181" i="29" s="1"/>
  <c r="F172" i="29"/>
  <c r="F171" i="29"/>
  <c r="F170" i="29"/>
  <c r="G170" i="29" s="1"/>
  <c r="M170" i="29" s="1"/>
  <c r="F169" i="29"/>
  <c r="G169" i="29" s="1"/>
  <c r="F168" i="29"/>
  <c r="G168" i="29" s="1"/>
  <c r="F167" i="29"/>
  <c r="F166" i="29"/>
  <c r="G166" i="29" s="1"/>
  <c r="F165" i="29"/>
  <c r="F164" i="29"/>
  <c r="G164" i="29" s="1"/>
  <c r="F163" i="29"/>
  <c r="G163" i="29" s="1"/>
  <c r="M163" i="29" s="1"/>
  <c r="F162" i="29"/>
  <c r="G162" i="29" s="1"/>
  <c r="F161" i="29"/>
  <c r="I170" i="29"/>
  <c r="O163" i="29"/>
  <c r="I163" i="29"/>
  <c r="O162" i="29"/>
  <c r="H162" i="29"/>
  <c r="I162" i="29" s="1"/>
  <c r="F159" i="29"/>
  <c r="F158" i="29"/>
  <c r="F157" i="29"/>
  <c r="F156" i="29"/>
  <c r="F155" i="29"/>
  <c r="F154" i="29"/>
  <c r="F152" i="29"/>
  <c r="G152" i="29" s="1"/>
  <c r="M152" i="29" s="1"/>
  <c r="F151" i="29"/>
  <c r="F150" i="29"/>
  <c r="F149" i="29"/>
  <c r="G149" i="29" s="1"/>
  <c r="F148" i="29"/>
  <c r="G148" i="29" s="1"/>
  <c r="M148" i="29" s="1"/>
  <c r="F147" i="29"/>
  <c r="G147" i="29" s="1"/>
  <c r="M147" i="29" s="1"/>
  <c r="F146" i="29"/>
  <c r="G146" i="29" s="1"/>
  <c r="F145" i="29"/>
  <c r="G145" i="29" s="1"/>
  <c r="F144" i="29"/>
  <c r="G144" i="29" s="1"/>
  <c r="M144" i="29" s="1"/>
  <c r="F143" i="29"/>
  <c r="G143" i="29" s="1"/>
  <c r="M143" i="29" s="1"/>
  <c r="F142" i="29"/>
  <c r="G142" i="29" s="1"/>
  <c r="F141" i="29"/>
  <c r="G141" i="29" s="1"/>
  <c r="M141" i="29" s="1"/>
  <c r="F140" i="29"/>
  <c r="G140" i="29" s="1"/>
  <c r="F139" i="29"/>
  <c r="G139" i="29" s="1"/>
  <c r="F138" i="29"/>
  <c r="G138" i="29" s="1"/>
  <c r="M138" i="29" s="1"/>
  <c r="F137" i="29"/>
  <c r="G137" i="29" s="1"/>
  <c r="M137" i="29" s="1"/>
  <c r="F136" i="29"/>
  <c r="F135" i="29"/>
  <c r="G135" i="29" s="1"/>
  <c r="F134" i="29"/>
  <c r="G134" i="29" s="1"/>
  <c r="F133" i="29"/>
  <c r="F132" i="29"/>
  <c r="G132" i="29" s="1"/>
  <c r="F131" i="29"/>
  <c r="F130" i="29"/>
  <c r="G130" i="29" s="1"/>
  <c r="F129" i="29"/>
  <c r="G129" i="29" s="1"/>
  <c r="F128" i="29"/>
  <c r="G128" i="29" s="1"/>
  <c r="M128" i="29" s="1"/>
  <c r="F127" i="29"/>
  <c r="G127" i="29" s="1"/>
  <c r="M127" i="29" s="1"/>
  <c r="F126" i="29"/>
  <c r="G126" i="29" s="1"/>
  <c r="M126" i="29" s="1"/>
  <c r="F125" i="29"/>
  <c r="G125" i="29" s="1"/>
  <c r="F124" i="29"/>
  <c r="G124" i="29" s="1"/>
  <c r="M124" i="29" s="1"/>
  <c r="F123" i="29"/>
  <c r="O151" i="29"/>
  <c r="I151" i="29"/>
  <c r="O152" i="29"/>
  <c r="I146" i="29"/>
  <c r="I143" i="29"/>
  <c r="O142" i="29"/>
  <c r="I142" i="29"/>
  <c r="I140" i="29"/>
  <c r="I138" i="29"/>
  <c r="I135" i="29"/>
  <c r="I134" i="29"/>
  <c r="O133" i="29"/>
  <c r="I131" i="29"/>
  <c r="I130" i="29"/>
  <c r="I127" i="29"/>
  <c r="I126" i="29"/>
  <c r="O124" i="29"/>
  <c r="F121" i="29"/>
  <c r="F120" i="29"/>
  <c r="F119" i="29"/>
  <c r="F118" i="29"/>
  <c r="F117" i="29"/>
  <c r="F115" i="29"/>
  <c r="F114" i="29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G72" i="29" s="1"/>
  <c r="M72" i="29" s="1"/>
  <c r="F71" i="29"/>
  <c r="G71" i="29" s="1"/>
  <c r="M71" i="29" s="1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I92" i="29"/>
  <c r="I91" i="29"/>
  <c r="I67" i="29"/>
  <c r="I66" i="29"/>
  <c r="O63" i="29"/>
  <c r="I63" i="29"/>
  <c r="I60" i="29"/>
  <c r="I59" i="29"/>
  <c r="I56" i="29"/>
  <c r="I55" i="29"/>
  <c r="O54" i="29"/>
  <c r="I79" i="29"/>
  <c r="I75" i="29"/>
  <c r="O72" i="29"/>
  <c r="F46" i="29"/>
  <c r="F47" i="29"/>
  <c r="F51" i="29"/>
  <c r="F48" i="29"/>
  <c r="F50" i="29"/>
  <c r="F49" i="29"/>
  <c r="F45" i="29"/>
  <c r="F44" i="29"/>
  <c r="F42" i="29"/>
  <c r="F41" i="29"/>
  <c r="F40" i="29"/>
  <c r="F39" i="29"/>
  <c r="F38" i="29"/>
  <c r="T39" i="29"/>
  <c r="F36" i="29"/>
  <c r="F35" i="29"/>
  <c r="F34" i="29"/>
  <c r="F33" i="29"/>
  <c r="F32" i="29"/>
  <c r="G32" i="29" s="1"/>
  <c r="F30" i="29"/>
  <c r="G30" i="29" s="1"/>
  <c r="F29" i="29"/>
  <c r="F28" i="29"/>
  <c r="G28" i="29" s="1"/>
  <c r="F27" i="29"/>
  <c r="G27" i="29" s="1"/>
  <c r="F25" i="29"/>
  <c r="G25" i="29" s="1"/>
  <c r="O27" i="29"/>
  <c r="I30" i="29"/>
  <c r="F24" i="29"/>
  <c r="F22" i="29"/>
  <c r="F21" i="29"/>
  <c r="F20" i="29"/>
  <c r="F19" i="29"/>
  <c r="F18" i="29"/>
  <c r="F16" i="29"/>
  <c r="F14" i="29"/>
  <c r="F13" i="29"/>
  <c r="J131" i="29" l="1"/>
  <c r="K131" i="29" s="1"/>
  <c r="J181" i="29"/>
  <c r="K181" i="29" s="1"/>
  <c r="L180" i="29"/>
  <c r="M180" i="29"/>
  <c r="N180" i="29"/>
  <c r="O180" i="29" s="1"/>
  <c r="J175" i="29"/>
  <c r="K175" i="29"/>
  <c r="G177" i="29"/>
  <c r="J177" i="29"/>
  <c r="G176" i="29"/>
  <c r="J176" i="29"/>
  <c r="J163" i="29"/>
  <c r="K163" i="29" s="1"/>
  <c r="L163" i="29" s="1"/>
  <c r="J165" i="29"/>
  <c r="K165" i="29" s="1"/>
  <c r="J167" i="29"/>
  <c r="K167" i="29" s="1"/>
  <c r="J136" i="29"/>
  <c r="K136" i="29" s="1"/>
  <c r="J150" i="29"/>
  <c r="K150" i="29" s="1"/>
  <c r="J171" i="29"/>
  <c r="K171" i="29" s="1"/>
  <c r="J151" i="29"/>
  <c r="K151" i="29" s="1"/>
  <c r="J170" i="29"/>
  <c r="N170" i="29" s="1"/>
  <c r="O170" i="29" s="1"/>
  <c r="P170" i="29" s="1"/>
  <c r="G182" i="29"/>
  <c r="G181" i="29" s="1"/>
  <c r="J182" i="29"/>
  <c r="J169" i="29"/>
  <c r="K169" i="29" s="1"/>
  <c r="L169" i="29" s="1"/>
  <c r="G165" i="29"/>
  <c r="M162" i="29"/>
  <c r="M166" i="29"/>
  <c r="N169" i="29"/>
  <c r="O169" i="29" s="1"/>
  <c r="M164" i="29"/>
  <c r="M168" i="29"/>
  <c r="J164" i="29"/>
  <c r="J168" i="29"/>
  <c r="J162" i="29"/>
  <c r="K162" i="29" s="1"/>
  <c r="L162" i="29" s="1"/>
  <c r="J166" i="29"/>
  <c r="G167" i="29"/>
  <c r="M169" i="29"/>
  <c r="G171" i="29"/>
  <c r="J135" i="29"/>
  <c r="K135" i="29" s="1"/>
  <c r="L135" i="29" s="1"/>
  <c r="J133" i="29"/>
  <c r="K133" i="29" s="1"/>
  <c r="J145" i="29"/>
  <c r="K145" i="29" s="1"/>
  <c r="L145" i="29" s="1"/>
  <c r="G133" i="29"/>
  <c r="M133" i="29" s="1"/>
  <c r="G131" i="29"/>
  <c r="M131" i="29" s="1"/>
  <c r="I145" i="29"/>
  <c r="G150" i="29"/>
  <c r="M150" i="29" s="1"/>
  <c r="G151" i="29"/>
  <c r="M151" i="29" s="1"/>
  <c r="J140" i="29"/>
  <c r="N140" i="29" s="1"/>
  <c r="O140" i="29" s="1"/>
  <c r="J146" i="29"/>
  <c r="N146" i="29" s="1"/>
  <c r="O146" i="29" s="1"/>
  <c r="J130" i="29"/>
  <c r="K130" i="29" s="1"/>
  <c r="L130" i="29" s="1"/>
  <c r="J141" i="29"/>
  <c r="J147" i="29"/>
  <c r="N147" i="29" s="1"/>
  <c r="O147" i="29" s="1"/>
  <c r="P147" i="29" s="1"/>
  <c r="J149" i="29"/>
  <c r="K149" i="29" s="1"/>
  <c r="L149" i="29" s="1"/>
  <c r="M130" i="29"/>
  <c r="M125" i="29"/>
  <c r="M140" i="29"/>
  <c r="M146" i="29"/>
  <c r="M129" i="29"/>
  <c r="M132" i="29"/>
  <c r="M134" i="29"/>
  <c r="M139" i="29"/>
  <c r="M142" i="29"/>
  <c r="G136" i="29"/>
  <c r="M149" i="29"/>
  <c r="J124" i="29"/>
  <c r="K124" i="29" s="1"/>
  <c r="L124" i="29" s="1"/>
  <c r="J125" i="29"/>
  <c r="J126" i="29"/>
  <c r="M135" i="29"/>
  <c r="J143" i="29"/>
  <c r="J152" i="29"/>
  <c r="K152" i="29" s="1"/>
  <c r="L152" i="29" s="1"/>
  <c r="J127" i="29"/>
  <c r="J129" i="29"/>
  <c r="J137" i="29"/>
  <c r="J139" i="29"/>
  <c r="M145" i="29"/>
  <c r="J138" i="29"/>
  <c r="J142" i="29"/>
  <c r="K142" i="29" s="1"/>
  <c r="L142" i="29" s="1"/>
  <c r="J144" i="29"/>
  <c r="J148" i="29"/>
  <c r="J128" i="29"/>
  <c r="J132" i="29"/>
  <c r="J134" i="29"/>
  <c r="J71" i="29"/>
  <c r="N71" i="29" s="1"/>
  <c r="O71" i="29" s="1"/>
  <c r="P71" i="29" s="1"/>
  <c r="I71" i="29"/>
  <c r="J72" i="29"/>
  <c r="K72" i="29" s="1"/>
  <c r="L72" i="29" s="1"/>
  <c r="G89" i="29"/>
  <c r="J89" i="29"/>
  <c r="G92" i="29"/>
  <c r="J92" i="29"/>
  <c r="G91" i="29"/>
  <c r="J91" i="29"/>
  <c r="G93" i="29"/>
  <c r="J93" i="29"/>
  <c r="G90" i="29"/>
  <c r="J90" i="29"/>
  <c r="J58" i="29"/>
  <c r="G58" i="29"/>
  <c r="G67" i="29"/>
  <c r="J67" i="29"/>
  <c r="J57" i="29"/>
  <c r="G57" i="29"/>
  <c r="G66" i="29"/>
  <c r="J66" i="29"/>
  <c r="G70" i="29"/>
  <c r="J70" i="29"/>
  <c r="J56" i="29"/>
  <c r="G56" i="29"/>
  <c r="J60" i="29"/>
  <c r="G60" i="29"/>
  <c r="G65" i="29"/>
  <c r="J65" i="29"/>
  <c r="G69" i="29"/>
  <c r="J69" i="29"/>
  <c r="G53" i="29"/>
  <c r="J53" i="29"/>
  <c r="J62" i="29"/>
  <c r="G62" i="29"/>
  <c r="J61" i="29"/>
  <c r="G61" i="29"/>
  <c r="G54" i="29"/>
  <c r="J54" i="29"/>
  <c r="K54" i="29" s="1"/>
  <c r="J55" i="29"/>
  <c r="G55" i="29"/>
  <c r="J59" i="29"/>
  <c r="G59" i="29"/>
  <c r="J63" i="29"/>
  <c r="K63" i="29" s="1"/>
  <c r="G63" i="29"/>
  <c r="G64" i="29"/>
  <c r="J64" i="29"/>
  <c r="G68" i="29"/>
  <c r="J68" i="29"/>
  <c r="G79" i="29"/>
  <c r="J79" i="29"/>
  <c r="G74" i="29"/>
  <c r="J74" i="29"/>
  <c r="G78" i="29"/>
  <c r="J78" i="29"/>
  <c r="G76" i="29"/>
  <c r="J76" i="29"/>
  <c r="G75" i="29"/>
  <c r="J75" i="29"/>
  <c r="G73" i="29"/>
  <c r="J73" i="29"/>
  <c r="G77" i="29"/>
  <c r="J77" i="29"/>
  <c r="J39" i="29"/>
  <c r="G39" i="29"/>
  <c r="G40" i="29"/>
  <c r="J40" i="29"/>
  <c r="M30" i="29"/>
  <c r="J28" i="29"/>
  <c r="M32" i="29"/>
  <c r="G29" i="29"/>
  <c r="G26" i="29" s="1"/>
  <c r="J29" i="29"/>
  <c r="J27" i="29"/>
  <c r="J32" i="29"/>
  <c r="N32" i="29" s="1"/>
  <c r="O32" i="29" s="1"/>
  <c r="J30" i="29"/>
  <c r="G13" i="29"/>
  <c r="J13" i="29"/>
  <c r="K27" i="29" l="1"/>
  <c r="L27" i="29" s="1"/>
  <c r="J26" i="29"/>
  <c r="K170" i="29"/>
  <c r="L170" i="29" s="1"/>
  <c r="N175" i="29"/>
  <c r="O175" i="29" s="1"/>
  <c r="P175" i="29" s="1"/>
  <c r="L175" i="29"/>
  <c r="N171" i="29"/>
  <c r="O171" i="29" s="1"/>
  <c r="N135" i="29"/>
  <c r="O135" i="29" s="1"/>
  <c r="P135" i="29" s="1"/>
  <c r="K140" i="29"/>
  <c r="L140" i="29" s="1"/>
  <c r="P140" i="29"/>
  <c r="K71" i="29"/>
  <c r="L71" i="29" s="1"/>
  <c r="L151" i="29"/>
  <c r="N165" i="29"/>
  <c r="O165" i="29" s="1"/>
  <c r="N150" i="29"/>
  <c r="O150" i="29" s="1"/>
  <c r="P150" i="29" s="1"/>
  <c r="N130" i="29"/>
  <c r="O130" i="29" s="1"/>
  <c r="P130" i="29" s="1"/>
  <c r="P180" i="29"/>
  <c r="M177" i="29"/>
  <c r="M176" i="29"/>
  <c r="K177" i="29"/>
  <c r="L177" i="29" s="1"/>
  <c r="N177" i="29"/>
  <c r="O177" i="29" s="1"/>
  <c r="K176" i="29"/>
  <c r="L176" i="29" s="1"/>
  <c r="N176" i="29"/>
  <c r="O176" i="29" s="1"/>
  <c r="L165" i="29"/>
  <c r="M165" i="29"/>
  <c r="M181" i="29"/>
  <c r="L181" i="29"/>
  <c r="K182" i="29"/>
  <c r="L182" i="29" s="1"/>
  <c r="N182" i="29"/>
  <c r="O182" i="29" s="1"/>
  <c r="N181" i="29"/>
  <c r="O181" i="29" s="1"/>
  <c r="M182" i="29"/>
  <c r="P169" i="29"/>
  <c r="K166" i="29"/>
  <c r="L166" i="29" s="1"/>
  <c r="N166" i="29"/>
  <c r="O166" i="29" s="1"/>
  <c r="P166" i="29" s="1"/>
  <c r="K168" i="29"/>
  <c r="L168" i="29" s="1"/>
  <c r="N168" i="29"/>
  <c r="O168" i="29" s="1"/>
  <c r="P168" i="29" s="1"/>
  <c r="L167" i="29"/>
  <c r="M167" i="29"/>
  <c r="L171" i="29"/>
  <c r="M171" i="29"/>
  <c r="P171" i="29" s="1"/>
  <c r="N164" i="29"/>
  <c r="O164" i="29" s="1"/>
  <c r="P164" i="29" s="1"/>
  <c r="K164" i="29"/>
  <c r="L164" i="29" s="1"/>
  <c r="N167" i="29"/>
  <c r="O167" i="29" s="1"/>
  <c r="P146" i="29"/>
  <c r="K147" i="29"/>
  <c r="L147" i="29" s="1"/>
  <c r="L133" i="29"/>
  <c r="N145" i="29"/>
  <c r="O145" i="29" s="1"/>
  <c r="P145" i="29" s="1"/>
  <c r="N149" i="29"/>
  <c r="O149" i="29" s="1"/>
  <c r="P149" i="29" s="1"/>
  <c r="L150" i="29"/>
  <c r="K146" i="29"/>
  <c r="L146" i="29" s="1"/>
  <c r="N131" i="29"/>
  <c r="O131" i="29" s="1"/>
  <c r="P131" i="29" s="1"/>
  <c r="N141" i="29"/>
  <c r="O141" i="29" s="1"/>
  <c r="P141" i="29" s="1"/>
  <c r="K141" i="29"/>
  <c r="L141" i="29" s="1"/>
  <c r="L131" i="29"/>
  <c r="K134" i="29"/>
  <c r="L134" i="29" s="1"/>
  <c r="N134" i="29"/>
  <c r="O134" i="29" s="1"/>
  <c r="P134" i="29" s="1"/>
  <c r="K144" i="29"/>
  <c r="L144" i="29" s="1"/>
  <c r="N144" i="29"/>
  <c r="O144" i="29" s="1"/>
  <c r="P144" i="29" s="1"/>
  <c r="N137" i="29"/>
  <c r="O137" i="29" s="1"/>
  <c r="P137" i="29" s="1"/>
  <c r="K137" i="29"/>
  <c r="L137" i="29" s="1"/>
  <c r="K132" i="29"/>
  <c r="L132" i="29" s="1"/>
  <c r="N132" i="29"/>
  <c r="O132" i="29" s="1"/>
  <c r="P132" i="29" s="1"/>
  <c r="K128" i="29"/>
  <c r="L128" i="29" s="1"/>
  <c r="N128" i="29"/>
  <c r="O128" i="29" s="1"/>
  <c r="P128" i="29" s="1"/>
  <c r="K138" i="29"/>
  <c r="L138" i="29" s="1"/>
  <c r="N138" i="29"/>
  <c r="O138" i="29" s="1"/>
  <c r="P138" i="29" s="1"/>
  <c r="K139" i="29"/>
  <c r="L139" i="29" s="1"/>
  <c r="N139" i="29"/>
  <c r="O139" i="29" s="1"/>
  <c r="P139" i="29" s="1"/>
  <c r="K129" i="29"/>
  <c r="L129" i="29" s="1"/>
  <c r="N129" i="29"/>
  <c r="O129" i="29" s="1"/>
  <c r="P129" i="29" s="1"/>
  <c r="K126" i="29"/>
  <c r="L126" i="29" s="1"/>
  <c r="N126" i="29"/>
  <c r="O126" i="29" s="1"/>
  <c r="P126" i="29" s="1"/>
  <c r="N127" i="29"/>
  <c r="O127" i="29" s="1"/>
  <c r="P127" i="29" s="1"/>
  <c r="K127" i="29"/>
  <c r="L127" i="29" s="1"/>
  <c r="M136" i="29"/>
  <c r="L136" i="29"/>
  <c r="N136" i="29"/>
  <c r="O136" i="29" s="1"/>
  <c r="K148" i="29"/>
  <c r="L148" i="29" s="1"/>
  <c r="N148" i="29"/>
  <c r="O148" i="29" s="1"/>
  <c r="P148" i="29" s="1"/>
  <c r="N143" i="29"/>
  <c r="O143" i="29" s="1"/>
  <c r="P143" i="29" s="1"/>
  <c r="K143" i="29"/>
  <c r="L143" i="29" s="1"/>
  <c r="K125" i="29"/>
  <c r="L125" i="29" s="1"/>
  <c r="N125" i="29"/>
  <c r="O125" i="29" s="1"/>
  <c r="P125" i="29" s="1"/>
  <c r="M93" i="29"/>
  <c r="M92" i="29"/>
  <c r="K93" i="29"/>
  <c r="L93" i="29" s="1"/>
  <c r="N93" i="29"/>
  <c r="O93" i="29" s="1"/>
  <c r="K90" i="29"/>
  <c r="N90" i="29"/>
  <c r="O90" i="29" s="1"/>
  <c r="K91" i="29"/>
  <c r="N91" i="29"/>
  <c r="O91" i="29" s="1"/>
  <c r="K89" i="29"/>
  <c r="N89" i="29"/>
  <c r="O89" i="29" s="1"/>
  <c r="K92" i="29"/>
  <c r="L92" i="29" s="1"/>
  <c r="N92" i="29"/>
  <c r="O92" i="29" s="1"/>
  <c r="L90" i="29"/>
  <c r="M90" i="29"/>
  <c r="P90" i="29" s="1"/>
  <c r="L91" i="29"/>
  <c r="M91" i="29"/>
  <c r="P91" i="29" s="1"/>
  <c r="L89" i="29"/>
  <c r="M89" i="29"/>
  <c r="M63" i="29"/>
  <c r="L63" i="29"/>
  <c r="M61" i="29"/>
  <c r="K53" i="29"/>
  <c r="N53" i="29"/>
  <c r="O53" i="29" s="1"/>
  <c r="M56" i="29"/>
  <c r="K67" i="29"/>
  <c r="L67" i="29" s="1"/>
  <c r="N67" i="29"/>
  <c r="O67" i="29" s="1"/>
  <c r="M68" i="29"/>
  <c r="N55" i="29"/>
  <c r="O55" i="29" s="1"/>
  <c r="K55" i="29"/>
  <c r="L55" i="29" s="1"/>
  <c r="N61" i="29"/>
  <c r="O61" i="29" s="1"/>
  <c r="K61" i="29"/>
  <c r="L61" i="29" s="1"/>
  <c r="M65" i="29"/>
  <c r="N56" i="29"/>
  <c r="O56" i="29" s="1"/>
  <c r="K56" i="29"/>
  <c r="L56" i="29" s="1"/>
  <c r="M67" i="29"/>
  <c r="K64" i="29"/>
  <c r="L64" i="29" s="1"/>
  <c r="N64" i="29"/>
  <c r="O64" i="29" s="1"/>
  <c r="M59" i="29"/>
  <c r="M62" i="29"/>
  <c r="K69" i="29"/>
  <c r="L69" i="29" s="1"/>
  <c r="N69" i="29"/>
  <c r="O69" i="29" s="1"/>
  <c r="M60" i="29"/>
  <c r="K70" i="29"/>
  <c r="L70" i="29" s="1"/>
  <c r="N70" i="29"/>
  <c r="O70" i="29" s="1"/>
  <c r="M57" i="29"/>
  <c r="M58" i="29"/>
  <c r="K68" i="29"/>
  <c r="L68" i="29" s="1"/>
  <c r="N68" i="29"/>
  <c r="O68" i="29" s="1"/>
  <c r="M55" i="29"/>
  <c r="K65" i="29"/>
  <c r="L65" i="29" s="1"/>
  <c r="N65" i="29"/>
  <c r="O65" i="29" s="1"/>
  <c r="K66" i="29"/>
  <c r="L66" i="29" s="1"/>
  <c r="N66" i="29"/>
  <c r="O66" i="29" s="1"/>
  <c r="M53" i="29"/>
  <c r="M66" i="29"/>
  <c r="M64" i="29"/>
  <c r="N59" i="29"/>
  <c r="O59" i="29" s="1"/>
  <c r="K59" i="29"/>
  <c r="L59" i="29" s="1"/>
  <c r="L54" i="29"/>
  <c r="M54" i="29"/>
  <c r="N62" i="29"/>
  <c r="O62" i="29" s="1"/>
  <c r="K62" i="29"/>
  <c r="L62" i="29" s="1"/>
  <c r="M69" i="29"/>
  <c r="N60" i="29"/>
  <c r="O60" i="29" s="1"/>
  <c r="K60" i="29"/>
  <c r="L60" i="29" s="1"/>
  <c r="M70" i="29"/>
  <c r="N57" i="29"/>
  <c r="O57" i="29" s="1"/>
  <c r="K57" i="29"/>
  <c r="L57" i="29" s="1"/>
  <c r="N58" i="29"/>
  <c r="O58" i="29" s="1"/>
  <c r="K58" i="29"/>
  <c r="L58" i="29" s="1"/>
  <c r="K75" i="29"/>
  <c r="L75" i="29" s="1"/>
  <c r="N75" i="29"/>
  <c r="O75" i="29" s="1"/>
  <c r="K73" i="29"/>
  <c r="L73" i="29" s="1"/>
  <c r="N73" i="29"/>
  <c r="O73" i="29" s="1"/>
  <c r="M73" i="29"/>
  <c r="K76" i="29"/>
  <c r="L76" i="29" s="1"/>
  <c r="N76" i="29"/>
  <c r="O76" i="29" s="1"/>
  <c r="K74" i="29"/>
  <c r="N74" i="29"/>
  <c r="O74" i="29" s="1"/>
  <c r="K79" i="29"/>
  <c r="L79" i="29" s="1"/>
  <c r="N79" i="29"/>
  <c r="O79" i="29" s="1"/>
  <c r="M77" i="29"/>
  <c r="K78" i="29"/>
  <c r="L78" i="29" s="1"/>
  <c r="N78" i="29"/>
  <c r="O78" i="29" s="1"/>
  <c r="M75" i="29"/>
  <c r="M78" i="29"/>
  <c r="K77" i="29"/>
  <c r="L77" i="29" s="1"/>
  <c r="N77" i="29"/>
  <c r="O77" i="29" s="1"/>
  <c r="M76" i="29"/>
  <c r="L74" i="29"/>
  <c r="M74" i="29"/>
  <c r="M79" i="29"/>
  <c r="M40" i="29"/>
  <c r="M39" i="29"/>
  <c r="K40" i="29"/>
  <c r="L40" i="29" s="1"/>
  <c r="N40" i="29"/>
  <c r="O40" i="29" s="1"/>
  <c r="N39" i="29"/>
  <c r="O39" i="29" s="1"/>
  <c r="K39" i="29"/>
  <c r="L39" i="29" s="1"/>
  <c r="K32" i="29"/>
  <c r="M29" i="29"/>
  <c r="K28" i="29"/>
  <c r="L28" i="29" s="1"/>
  <c r="N28" i="29"/>
  <c r="O28" i="29" s="1"/>
  <c r="M27" i="29"/>
  <c r="M28" i="29"/>
  <c r="K30" i="29"/>
  <c r="L30" i="29" s="1"/>
  <c r="N30" i="29"/>
  <c r="O30" i="29" s="1"/>
  <c r="P30" i="29" s="1"/>
  <c r="K29" i="29"/>
  <c r="L29" i="29" s="1"/>
  <c r="N29" i="29"/>
  <c r="O29" i="29" s="1"/>
  <c r="K13" i="29"/>
  <c r="L13" i="29" s="1"/>
  <c r="N13" i="29"/>
  <c r="O13" i="29" s="1"/>
  <c r="M13" i="29"/>
  <c r="L53" i="29" l="1"/>
  <c r="P165" i="29"/>
  <c r="K26" i="29"/>
  <c r="P69" i="29"/>
  <c r="P177" i="29"/>
  <c r="P176" i="29"/>
  <c r="P53" i="29"/>
  <c r="P181" i="29"/>
  <c r="P182" i="29"/>
  <c r="P167" i="29"/>
  <c r="P136" i="29"/>
  <c r="P79" i="29"/>
  <c r="P70" i="29"/>
  <c r="P28" i="29"/>
  <c r="P29" i="29"/>
  <c r="P55" i="29"/>
  <c r="P66" i="29"/>
  <c r="P92" i="29"/>
  <c r="P78" i="29"/>
  <c r="P76" i="29"/>
  <c r="P74" i="29"/>
  <c r="P75" i="29"/>
  <c r="P64" i="29"/>
  <c r="P62" i="29"/>
  <c r="P67" i="29"/>
  <c r="P89" i="29"/>
  <c r="P57" i="29"/>
  <c r="P60" i="29"/>
  <c r="P56" i="29"/>
  <c r="P93" i="29"/>
  <c r="P68" i="29"/>
  <c r="P61" i="29"/>
  <c r="P65" i="29"/>
  <c r="P58" i="29"/>
  <c r="P59" i="29"/>
  <c r="P77" i="29"/>
  <c r="P73" i="29"/>
  <c r="P39" i="29"/>
  <c r="P40" i="29"/>
  <c r="L32" i="29"/>
  <c r="P13" i="29"/>
  <c r="H123" i="29" l="1"/>
  <c r="H117" i="29"/>
  <c r="I115" i="29"/>
  <c r="H95" i="29"/>
  <c r="I51" i="29"/>
  <c r="I50" i="29"/>
  <c r="I49" i="29"/>
  <c r="I48" i="29"/>
  <c r="H44" i="29"/>
  <c r="I36" i="29"/>
  <c r="I88" i="29"/>
  <c r="I87" i="29"/>
  <c r="I86" i="29"/>
  <c r="I35" i="29"/>
  <c r="G88" i="29" l="1"/>
  <c r="J88" i="29"/>
  <c r="G87" i="29"/>
  <c r="J87" i="29"/>
  <c r="G86" i="29"/>
  <c r="J86" i="29"/>
  <c r="G49" i="29"/>
  <c r="J49" i="29"/>
  <c r="G48" i="29"/>
  <c r="J48" i="29"/>
  <c r="G51" i="29"/>
  <c r="J51" i="29"/>
  <c r="G50" i="29"/>
  <c r="J50" i="29"/>
  <c r="G36" i="29"/>
  <c r="J36" i="29"/>
  <c r="N36" i="29" s="1"/>
  <c r="G35" i="29"/>
  <c r="J35" i="29"/>
  <c r="N35" i="29" l="1"/>
  <c r="O35" i="29" s="1"/>
  <c r="O115" i="29"/>
  <c r="K87" i="29"/>
  <c r="N87" i="29"/>
  <c r="O87" i="29" s="1"/>
  <c r="K86" i="29"/>
  <c r="N86" i="29"/>
  <c r="O86" i="29" s="1"/>
  <c r="K88" i="29"/>
  <c r="N88" i="29"/>
  <c r="O88" i="29" s="1"/>
  <c r="M87" i="29"/>
  <c r="M86" i="29"/>
  <c r="M88" i="29"/>
  <c r="K49" i="29"/>
  <c r="N49" i="29"/>
  <c r="O49" i="29" s="1"/>
  <c r="M49" i="29"/>
  <c r="K50" i="29"/>
  <c r="N50" i="29"/>
  <c r="O50" i="29" s="1"/>
  <c r="M50" i="29"/>
  <c r="K51" i="29"/>
  <c r="N51" i="29"/>
  <c r="O51" i="29" s="1"/>
  <c r="K48" i="29"/>
  <c r="N48" i="29"/>
  <c r="O48" i="29" s="1"/>
  <c r="M51" i="29"/>
  <c r="M48" i="29"/>
  <c r="M36" i="29"/>
  <c r="K36" i="29"/>
  <c r="O36" i="29"/>
  <c r="K35" i="29"/>
  <c r="M35" i="29"/>
  <c r="P49" i="29" l="1"/>
  <c r="L36" i="29"/>
  <c r="L49" i="29"/>
  <c r="L88" i="29"/>
  <c r="L87" i="29"/>
  <c r="L51" i="29"/>
  <c r="L48" i="29"/>
  <c r="L50" i="29"/>
  <c r="P48" i="29"/>
  <c r="P88" i="29"/>
  <c r="P87" i="29"/>
  <c r="L86" i="29"/>
  <c r="P86" i="29"/>
  <c r="P51" i="29"/>
  <c r="P50" i="29"/>
  <c r="L35" i="29"/>
  <c r="P36" i="29"/>
  <c r="P35" i="29"/>
  <c r="T41" i="29" l="1"/>
  <c r="I113" i="29" l="1"/>
  <c r="I21" i="29"/>
  <c r="I22" i="29"/>
  <c r="I38" i="29"/>
  <c r="I18" i="29"/>
  <c r="I14" i="29"/>
  <c r="I19" i="29"/>
  <c r="I20" i="29"/>
  <c r="I114" i="29" l="1"/>
  <c r="I179" i="29" l="1"/>
  <c r="X178" i="29"/>
  <c r="Y178" i="29" s="1"/>
  <c r="I178" i="29"/>
  <c r="I172" i="29"/>
  <c r="I161" i="29"/>
  <c r="I159" i="29"/>
  <c r="I158" i="29"/>
  <c r="I157" i="29"/>
  <c r="I156" i="29"/>
  <c r="I155" i="29"/>
  <c r="I154" i="29"/>
  <c r="I123" i="29"/>
  <c r="I121" i="29"/>
  <c r="I120" i="29"/>
  <c r="I119" i="29"/>
  <c r="I118" i="29"/>
  <c r="I117" i="29"/>
  <c r="I112" i="29"/>
  <c r="I111" i="29"/>
  <c r="I110" i="29"/>
  <c r="I109" i="29"/>
  <c r="I108" i="29"/>
  <c r="I107" i="29"/>
  <c r="I106" i="29"/>
  <c r="I105" i="29"/>
  <c r="I104" i="29"/>
  <c r="I103" i="29"/>
  <c r="I102" i="29"/>
  <c r="I101" i="29"/>
  <c r="I100" i="29"/>
  <c r="I99" i="29"/>
  <c r="I98" i="29"/>
  <c r="I97" i="29"/>
  <c r="I96" i="29"/>
  <c r="I95" i="29"/>
  <c r="I85" i="29"/>
  <c r="I84" i="29"/>
  <c r="I83" i="29"/>
  <c r="I82" i="29"/>
  <c r="I81" i="29"/>
  <c r="I80" i="29"/>
  <c r="I47" i="29"/>
  <c r="I46" i="29"/>
  <c r="I45" i="29"/>
  <c r="I44" i="29"/>
  <c r="I42" i="29"/>
  <c r="I41" i="29"/>
  <c r="I34" i="29"/>
  <c r="I33" i="29"/>
  <c r="G16" i="29" l="1"/>
  <c r="G15" i="29" s="1"/>
  <c r="G38" i="29"/>
  <c r="J81" i="29"/>
  <c r="G154" i="29"/>
  <c r="J100" i="29"/>
  <c r="G44" i="29"/>
  <c r="J19" i="29"/>
  <c r="G161" i="29"/>
  <c r="G41" i="29"/>
  <c r="M41" i="29" s="1"/>
  <c r="G22" i="29"/>
  <c r="M22" i="29" s="1"/>
  <c r="J18" i="29"/>
  <c r="G14" i="29"/>
  <c r="G12" i="29" s="1"/>
  <c r="G95" i="29"/>
  <c r="G21" i="29"/>
  <c r="J107" i="29"/>
  <c r="G20" i="29"/>
  <c r="J14" i="29"/>
  <c r="J12" i="29" s="1"/>
  <c r="M12" i="29" l="1"/>
  <c r="G11" i="29"/>
  <c r="G18" i="29"/>
  <c r="M18" i="29" s="1"/>
  <c r="J154" i="29"/>
  <c r="N154" i="29" s="1"/>
  <c r="O154" i="29" s="1"/>
  <c r="N12" i="29"/>
  <c r="O12" i="29" s="1"/>
  <c r="P12" i="29" s="1"/>
  <c r="K12" i="29"/>
  <c r="L12" i="29" s="1"/>
  <c r="J161" i="29"/>
  <c r="N161" i="29" s="1"/>
  <c r="O161" i="29" s="1"/>
  <c r="J115" i="29"/>
  <c r="K115" i="29" s="1"/>
  <c r="J95" i="29"/>
  <c r="J16" i="29"/>
  <c r="K16" i="29" s="1"/>
  <c r="L16" i="29" s="1"/>
  <c r="M15" i="29"/>
  <c r="M16" i="29"/>
  <c r="J38" i="29"/>
  <c r="N38" i="29" s="1"/>
  <c r="O38" i="29" s="1"/>
  <c r="J41" i="29"/>
  <c r="K41" i="29" s="1"/>
  <c r="J109" i="29"/>
  <c r="K109" i="29" s="1"/>
  <c r="G109" i="29"/>
  <c r="M109" i="29" s="1"/>
  <c r="G110" i="29"/>
  <c r="M110" i="29" s="1"/>
  <c r="G96" i="29"/>
  <c r="M96" i="29" s="1"/>
  <c r="G33" i="29"/>
  <c r="J110" i="29"/>
  <c r="J45" i="29"/>
  <c r="K45" i="29" s="1"/>
  <c r="G45" i="29"/>
  <c r="M45" i="29" s="1"/>
  <c r="J99" i="29"/>
  <c r="K99" i="29" s="1"/>
  <c r="G99" i="29"/>
  <c r="M99" i="29" s="1"/>
  <c r="G100" i="29"/>
  <c r="O100" i="29" s="1"/>
  <c r="J156" i="29"/>
  <c r="K156" i="29" s="1"/>
  <c r="G156" i="29"/>
  <c r="M156" i="29" s="1"/>
  <c r="J101" i="29"/>
  <c r="K101" i="29" s="1"/>
  <c r="G101" i="29"/>
  <c r="M101" i="29" s="1"/>
  <c r="J112" i="29"/>
  <c r="G112" i="29"/>
  <c r="M112" i="29" s="1"/>
  <c r="J83" i="29"/>
  <c r="K83" i="29" s="1"/>
  <c r="G83" i="29"/>
  <c r="M83" i="29" s="1"/>
  <c r="G82" i="29"/>
  <c r="M82" i="29" s="1"/>
  <c r="G113" i="29"/>
  <c r="M113" i="29" s="1"/>
  <c r="J111" i="29"/>
  <c r="K111" i="29" s="1"/>
  <c r="G111" i="29"/>
  <c r="M111" i="29" s="1"/>
  <c r="G98" i="29"/>
  <c r="M98" i="29" s="1"/>
  <c r="G108" i="29"/>
  <c r="M108" i="29" s="1"/>
  <c r="G81" i="29"/>
  <c r="M81" i="29" s="1"/>
  <c r="G107" i="29"/>
  <c r="N107" i="29" s="1"/>
  <c r="O107" i="29" s="1"/>
  <c r="J22" i="29"/>
  <c r="J20" i="29"/>
  <c r="J21" i="29"/>
  <c r="J82" i="29"/>
  <c r="K82" i="29" s="1"/>
  <c r="G19" i="29"/>
  <c r="M19" i="29" s="1"/>
  <c r="J108" i="29"/>
  <c r="J44" i="29"/>
  <c r="J33" i="29"/>
  <c r="J96" i="29"/>
  <c r="G24" i="29"/>
  <c r="G155" i="29"/>
  <c r="J102" i="29"/>
  <c r="G157" i="29"/>
  <c r="J113" i="29"/>
  <c r="K113" i="29" s="1"/>
  <c r="J98" i="29"/>
  <c r="K98" i="29" s="1"/>
  <c r="G117" i="29"/>
  <c r="G158" i="29"/>
  <c r="M158" i="29" s="1"/>
  <c r="G178" i="29"/>
  <c r="G118" i="29"/>
  <c r="G80" i="29"/>
  <c r="J103" i="29"/>
  <c r="J34" i="29"/>
  <c r="J84" i="29"/>
  <c r="G123" i="29"/>
  <c r="G122" i="29" s="1"/>
  <c r="K14" i="29"/>
  <c r="N14" i="29"/>
  <c r="O14" i="29" s="1"/>
  <c r="M95" i="29"/>
  <c r="M161" i="29"/>
  <c r="K19" i="29"/>
  <c r="M38" i="29"/>
  <c r="M20" i="29"/>
  <c r="M21" i="29"/>
  <c r="M44" i="29"/>
  <c r="K81" i="29"/>
  <c r="K18" i="29"/>
  <c r="M14" i="29"/>
  <c r="K107" i="29"/>
  <c r="O95" i="29"/>
  <c r="K100" i="29"/>
  <c r="M154" i="29"/>
  <c r="N41" i="29" l="1"/>
  <c r="O41" i="29" s="1"/>
  <c r="P41" i="29" s="1"/>
  <c r="N33" i="29"/>
  <c r="N18" i="29"/>
  <c r="O18" i="29" s="1"/>
  <c r="K95" i="29"/>
  <c r="L95" i="29" s="1"/>
  <c r="K21" i="29"/>
  <c r="L21" i="29" s="1"/>
  <c r="N21" i="29"/>
  <c r="O21" i="29" s="1"/>
  <c r="N22" i="29"/>
  <c r="O22" i="29" s="1"/>
  <c r="J31" i="29"/>
  <c r="K20" i="29"/>
  <c r="L20" i="29" s="1"/>
  <c r="N20" i="29"/>
  <c r="O20" i="29" s="1"/>
  <c r="J17" i="29"/>
  <c r="N19" i="29"/>
  <c r="O19" i="29" s="1"/>
  <c r="K154" i="29"/>
  <c r="L154" i="29" s="1"/>
  <c r="N108" i="29"/>
  <c r="O108" i="29" s="1"/>
  <c r="M33" i="29"/>
  <c r="G115" i="29"/>
  <c r="M115" i="29" s="1"/>
  <c r="K161" i="29"/>
  <c r="L161" i="29" s="1"/>
  <c r="N16" i="29"/>
  <c r="O16" i="29" s="1"/>
  <c r="P16" i="29" s="1"/>
  <c r="J24" i="29"/>
  <c r="N24" i="29" s="1"/>
  <c r="O24" i="29" s="1"/>
  <c r="L41" i="29"/>
  <c r="K22" i="29"/>
  <c r="K38" i="29"/>
  <c r="J15" i="29"/>
  <c r="N82" i="29"/>
  <c r="O82" i="29" s="1"/>
  <c r="P82" i="29" s="1"/>
  <c r="L101" i="29"/>
  <c r="L107" i="29"/>
  <c r="L99" i="29"/>
  <c r="K44" i="29"/>
  <c r="L100" i="29"/>
  <c r="J157" i="29"/>
  <c r="N157" i="29" s="1"/>
  <c r="O157" i="29" s="1"/>
  <c r="O33" i="29"/>
  <c r="P33" i="29" s="1"/>
  <c r="L45" i="29"/>
  <c r="J118" i="29"/>
  <c r="K118" i="29" s="1"/>
  <c r="L118" i="29" s="1"/>
  <c r="J158" i="29"/>
  <c r="N158" i="29" s="1"/>
  <c r="O158" i="29" s="1"/>
  <c r="P158" i="29" s="1"/>
  <c r="L113" i="29"/>
  <c r="L81" i="29"/>
  <c r="O99" i="29"/>
  <c r="L98" i="29"/>
  <c r="L83" i="29"/>
  <c r="N112" i="29"/>
  <c r="O112" i="29" s="1"/>
  <c r="P112" i="29" s="1"/>
  <c r="J178" i="29"/>
  <c r="M107" i="29"/>
  <c r="P107" i="29" s="1"/>
  <c r="O110" i="29"/>
  <c r="J117" i="29"/>
  <c r="K117" i="29" s="1"/>
  <c r="L117" i="29" s="1"/>
  <c r="K112" i="29"/>
  <c r="N83" i="29"/>
  <c r="O83" i="29" s="1"/>
  <c r="P83" i="29" s="1"/>
  <c r="O101" i="29"/>
  <c r="N109" i="29"/>
  <c r="O109" i="29" s="1"/>
  <c r="P109" i="29" s="1"/>
  <c r="O81" i="29"/>
  <c r="O111" i="29"/>
  <c r="G106" i="29"/>
  <c r="M106" i="29" s="1"/>
  <c r="G114" i="29"/>
  <c r="M114" i="29" s="1"/>
  <c r="J97" i="29"/>
  <c r="K97" i="29" s="1"/>
  <c r="G97" i="29"/>
  <c r="M97" i="29" s="1"/>
  <c r="O96" i="29"/>
  <c r="K110" i="29"/>
  <c r="J114" i="29"/>
  <c r="K114" i="29" s="1"/>
  <c r="N44" i="29"/>
  <c r="O44" i="29" s="1"/>
  <c r="P44" i="29" s="1"/>
  <c r="N45" i="29"/>
  <c r="O45" i="29" s="1"/>
  <c r="P45" i="29" s="1"/>
  <c r="J25" i="29"/>
  <c r="M25" i="29"/>
  <c r="G103" i="29"/>
  <c r="M103" i="29" s="1"/>
  <c r="J159" i="29"/>
  <c r="K159" i="29" s="1"/>
  <c r="G159" i="29"/>
  <c r="G153" i="29" s="1"/>
  <c r="G102" i="29"/>
  <c r="N102" i="29" s="1"/>
  <c r="O102" i="29" s="1"/>
  <c r="J172" i="29"/>
  <c r="J160" i="29" s="1"/>
  <c r="G172" i="29"/>
  <c r="G160" i="29" s="1"/>
  <c r="M160" i="29" s="1"/>
  <c r="L82" i="29"/>
  <c r="J85" i="29"/>
  <c r="G85" i="29"/>
  <c r="M85" i="29" s="1"/>
  <c r="G47" i="29"/>
  <c r="J105" i="29"/>
  <c r="K105" i="29" s="1"/>
  <c r="G105" i="29"/>
  <c r="J179" i="29"/>
  <c r="K179" i="29" s="1"/>
  <c r="G179" i="29"/>
  <c r="P108" i="29"/>
  <c r="J121" i="29"/>
  <c r="K121" i="29" s="1"/>
  <c r="G121" i="29"/>
  <c r="M121" i="29" s="1"/>
  <c r="J46" i="29"/>
  <c r="K46" i="29" s="1"/>
  <c r="G46" i="29"/>
  <c r="J119" i="29"/>
  <c r="K119" i="29" s="1"/>
  <c r="G119" i="29"/>
  <c r="M119" i="29" s="1"/>
  <c r="J104" i="29"/>
  <c r="K104" i="29" s="1"/>
  <c r="G104" i="29"/>
  <c r="M104" i="29" s="1"/>
  <c r="M100" i="29"/>
  <c r="J106" i="29"/>
  <c r="K106" i="29" s="1"/>
  <c r="N113" i="29"/>
  <c r="O113" i="29" s="1"/>
  <c r="P113" i="29" s="1"/>
  <c r="G84" i="29"/>
  <c r="N84" i="29" s="1"/>
  <c r="O84" i="29" s="1"/>
  <c r="G34" i="29"/>
  <c r="G31" i="29" s="1"/>
  <c r="M31" i="29" s="1"/>
  <c r="J42" i="29"/>
  <c r="J37" i="29" s="1"/>
  <c r="G42" i="29"/>
  <c r="J120" i="29"/>
  <c r="K120" i="29" s="1"/>
  <c r="G120" i="29"/>
  <c r="M120" i="29" s="1"/>
  <c r="N156" i="29"/>
  <c r="O156" i="29" s="1"/>
  <c r="P156" i="29" s="1"/>
  <c r="K96" i="29"/>
  <c r="L19" i="29"/>
  <c r="K108" i="29"/>
  <c r="L111" i="29"/>
  <c r="L156" i="29"/>
  <c r="P14" i="29"/>
  <c r="K33" i="29"/>
  <c r="L109" i="29"/>
  <c r="L14" i="29"/>
  <c r="J123" i="29"/>
  <c r="J47" i="29"/>
  <c r="G17" i="29"/>
  <c r="M17" i="29" s="1"/>
  <c r="P38" i="29"/>
  <c r="M155" i="29"/>
  <c r="O98" i="29"/>
  <c r="J155" i="29"/>
  <c r="K155" i="29" s="1"/>
  <c r="L155" i="29" s="1"/>
  <c r="J80" i="29"/>
  <c r="J52" i="29" s="1"/>
  <c r="P154" i="29"/>
  <c r="K103" i="29"/>
  <c r="M122" i="29"/>
  <c r="M123" i="29"/>
  <c r="M80" i="29"/>
  <c r="M118" i="29"/>
  <c r="K84" i="29"/>
  <c r="K34" i="29"/>
  <c r="M157" i="29"/>
  <c r="P161" i="29"/>
  <c r="K102" i="29"/>
  <c r="M24" i="29"/>
  <c r="M178" i="29"/>
  <c r="M11" i="29"/>
  <c r="M117" i="29"/>
  <c r="L18" i="29"/>
  <c r="O123" i="29" l="1"/>
  <c r="J122" i="29"/>
  <c r="K25" i="29"/>
  <c r="N25" i="29"/>
  <c r="N34" i="29"/>
  <c r="J94" i="29"/>
  <c r="K94" i="29"/>
  <c r="J174" i="29"/>
  <c r="J173" i="29" s="1"/>
  <c r="K47" i="29"/>
  <c r="K43" i="29" s="1"/>
  <c r="J43" i="29"/>
  <c r="N15" i="29"/>
  <c r="O15" i="29" s="1"/>
  <c r="P15" i="29" s="1"/>
  <c r="J11" i="29"/>
  <c r="N11" i="29" s="1"/>
  <c r="O11" i="29" s="1"/>
  <c r="P11" i="29" s="1"/>
  <c r="G174" i="29"/>
  <c r="K178" i="29"/>
  <c r="K174" i="29" s="1"/>
  <c r="L115" i="29"/>
  <c r="G52" i="29"/>
  <c r="M52" i="29" s="1"/>
  <c r="G43" i="29"/>
  <c r="K31" i="29"/>
  <c r="L31" i="29" s="1"/>
  <c r="N31" i="29"/>
  <c r="O31" i="29" s="1"/>
  <c r="P31" i="29" s="1"/>
  <c r="K24" i="29"/>
  <c r="L24" i="29" s="1"/>
  <c r="L110" i="29"/>
  <c r="L38" i="29"/>
  <c r="L108" i="29"/>
  <c r="L22" i="29"/>
  <c r="L112" i="29"/>
  <c r="K15" i="29"/>
  <c r="L33" i="29"/>
  <c r="L96" i="29"/>
  <c r="N178" i="29"/>
  <c r="O178" i="29" s="1"/>
  <c r="P178" i="29" s="1"/>
  <c r="L106" i="29"/>
  <c r="N119" i="29"/>
  <c r="O119" i="29" s="1"/>
  <c r="P119" i="29" s="1"/>
  <c r="N117" i="29"/>
  <c r="O117" i="29" s="1"/>
  <c r="P117" i="29" s="1"/>
  <c r="G94" i="29"/>
  <c r="N80" i="29"/>
  <c r="O80" i="29" s="1"/>
  <c r="P80" i="29" s="1"/>
  <c r="K158" i="29"/>
  <c r="M179" i="29"/>
  <c r="L179" i="29"/>
  <c r="L159" i="29"/>
  <c r="J23" i="29"/>
  <c r="K7" i="29" s="1"/>
  <c r="L44" i="29"/>
  <c r="O106" i="29"/>
  <c r="K157" i="29"/>
  <c r="N118" i="29"/>
  <c r="O118" i="29" s="1"/>
  <c r="P118" i="29" s="1"/>
  <c r="N103" i="29"/>
  <c r="O103" i="29" s="1"/>
  <c r="P103" i="29" s="1"/>
  <c r="O172" i="29"/>
  <c r="N85" i="29"/>
  <c r="O85" i="29" s="1"/>
  <c r="P85" i="29" s="1"/>
  <c r="K42" i="29"/>
  <c r="N179" i="29"/>
  <c r="O179" i="29" s="1"/>
  <c r="J116" i="29"/>
  <c r="L102" i="29"/>
  <c r="M172" i="29"/>
  <c r="L34" i="29"/>
  <c r="O122" i="29"/>
  <c r="N120" i="29"/>
  <c r="O120" i="29" s="1"/>
  <c r="P120" i="29" s="1"/>
  <c r="L105" i="29"/>
  <c r="G23" i="29"/>
  <c r="M23" i="29" s="1"/>
  <c r="G116" i="29"/>
  <c r="M116" i="29" s="1"/>
  <c r="N121" i="29"/>
  <c r="O121" i="29" s="1"/>
  <c r="P121" i="29" s="1"/>
  <c r="L121" i="29"/>
  <c r="O34" i="29"/>
  <c r="L120" i="29"/>
  <c r="O97" i="29"/>
  <c r="N47" i="29"/>
  <c r="O47" i="29" s="1"/>
  <c r="L114" i="29"/>
  <c r="L119" i="29"/>
  <c r="N26" i="29"/>
  <c r="O26" i="29" s="1"/>
  <c r="L25" i="29"/>
  <c r="O25" i="29"/>
  <c r="P25" i="29" s="1"/>
  <c r="M42" i="29"/>
  <c r="G37" i="29"/>
  <c r="M37" i="29" s="1"/>
  <c r="O114" i="29"/>
  <c r="K172" i="29"/>
  <c r="N42" i="29"/>
  <c r="O42" i="29" s="1"/>
  <c r="O159" i="29"/>
  <c r="K123" i="29"/>
  <c r="K122" i="29" s="1"/>
  <c r="M84" i="29"/>
  <c r="P84" i="29" s="1"/>
  <c r="L84" i="29"/>
  <c r="L103" i="29"/>
  <c r="K85" i="29"/>
  <c r="O105" i="29"/>
  <c r="M47" i="29"/>
  <c r="M102" i="29"/>
  <c r="P102" i="29" s="1"/>
  <c r="J153" i="29"/>
  <c r="N155" i="29"/>
  <c r="O155" i="29" s="1"/>
  <c r="P155" i="29" s="1"/>
  <c r="L97" i="29"/>
  <c r="M34" i="29"/>
  <c r="M159" i="29"/>
  <c r="M153" i="29"/>
  <c r="P157" i="29"/>
  <c r="K17" i="29"/>
  <c r="L17" i="29" s="1"/>
  <c r="K80" i="29"/>
  <c r="K52" i="29" s="1"/>
  <c r="O104" i="29"/>
  <c r="L104" i="29"/>
  <c r="N17" i="29"/>
  <c r="O17" i="29" s="1"/>
  <c r="P17" i="29" s="1"/>
  <c r="M105" i="29"/>
  <c r="M46" i="29"/>
  <c r="P24" i="29"/>
  <c r="N46" i="29"/>
  <c r="O46" i="29" s="1"/>
  <c r="L46" i="29"/>
  <c r="M26" i="29"/>
  <c r="L26" i="29"/>
  <c r="N160" i="29"/>
  <c r="O160" i="29" s="1"/>
  <c r="P160" i="29" s="1"/>
  <c r="L47" i="29" l="1"/>
  <c r="M43" i="29"/>
  <c r="L43" i="29"/>
  <c r="L15" i="29"/>
  <c r="K11" i="29"/>
  <c r="L11" i="29" s="1"/>
  <c r="L178" i="29"/>
  <c r="G173" i="29"/>
  <c r="M173" i="29" s="1"/>
  <c r="M174" i="29"/>
  <c r="N174" i="29"/>
  <c r="O174" i="29" s="1"/>
  <c r="N43" i="29"/>
  <c r="O43" i="29" s="1"/>
  <c r="P43" i="29" s="1"/>
  <c r="P42" i="29"/>
  <c r="L42" i="29"/>
  <c r="L172" i="29"/>
  <c r="K153" i="29"/>
  <c r="L153" i="29" s="1"/>
  <c r="L158" i="29"/>
  <c r="L85" i="29"/>
  <c r="L122" i="29"/>
  <c r="N52" i="29"/>
  <c r="O52" i="29" s="1"/>
  <c r="P52" i="29" s="1"/>
  <c r="P179" i="29"/>
  <c r="L80" i="29"/>
  <c r="L52" i="29"/>
  <c r="L157" i="29"/>
  <c r="N94" i="29"/>
  <c r="O94" i="29" s="1"/>
  <c r="M94" i="29"/>
  <c r="L94" i="29"/>
  <c r="M10" i="29"/>
  <c r="K160" i="29"/>
  <c r="L160" i="29" s="1"/>
  <c r="P47" i="29"/>
  <c r="L123" i="29"/>
  <c r="K116" i="29"/>
  <c r="L116" i="29" s="1"/>
  <c r="N116" i="29"/>
  <c r="O116" i="29" s="1"/>
  <c r="P116" i="29" s="1"/>
  <c r="K37" i="29"/>
  <c r="L37" i="29" s="1"/>
  <c r="P34" i="29"/>
  <c r="K23" i="29"/>
  <c r="L23" i="29" s="1"/>
  <c r="N23" i="29"/>
  <c r="O23" i="29" s="1"/>
  <c r="P23" i="29" s="1"/>
  <c r="N153" i="29"/>
  <c r="O153" i="29" s="1"/>
  <c r="P153" i="29" s="1"/>
  <c r="N37" i="29"/>
  <c r="O37" i="29" s="1"/>
  <c r="P37" i="29" s="1"/>
  <c r="P46" i="29"/>
  <c r="P26" i="29"/>
  <c r="L174" i="29" l="1"/>
  <c r="K173" i="29"/>
  <c r="L173" i="29" s="1"/>
  <c r="P174" i="29"/>
  <c r="N173" i="29"/>
  <c r="O173" i="29" s="1"/>
  <c r="P173" i="29" s="1"/>
  <c r="P94" i="29"/>
</calcChain>
</file>

<file path=xl/sharedStrings.xml><?xml version="1.0" encoding="utf-8"?>
<sst xmlns="http://schemas.openxmlformats.org/spreadsheetml/2006/main" count="1114" uniqueCount="402">
  <si>
    <t>ITEM</t>
  </si>
  <si>
    <t>CUSTO UNIT S/ BDI</t>
  </si>
  <si>
    <t>CUSTO UNIT C/ BDI</t>
  </si>
  <si>
    <t>SERVIÇOS PRELIMINARES</t>
  </si>
  <si>
    <t>M</t>
  </si>
  <si>
    <t>M3</t>
  </si>
  <si>
    <t>M2</t>
  </si>
  <si>
    <t>UN</t>
  </si>
  <si>
    <t>INSTALAÇÕES HIDRÁULICAS</t>
  </si>
  <si>
    <t>PINTURA</t>
  </si>
  <si>
    <t>10.01</t>
  </si>
  <si>
    <t>10.02</t>
  </si>
  <si>
    <t>10.03</t>
  </si>
  <si>
    <t>10.04</t>
  </si>
  <si>
    <t>10.05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</si>
  <si>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</si>
  <si>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</si>
  <si>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</si>
  <si>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</si>
  <si>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</si>
  <si>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</si>
  <si>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</si>
  <si>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</si>
  <si>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</si>
  <si>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</si>
  <si>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</si>
  <si>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</si>
  <si>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</si>
  <si>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</si>
  <si>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</si>
  <si>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12.01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</si>
  <si>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</si>
  <si>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</si>
  <si>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</si>
  <si>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</si>
  <si>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</si>
  <si>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</si>
  <si>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</si>
  <si>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</si>
  <si>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14.01</t>
  </si>
  <si>
    <t>14.02</t>
  </si>
  <si>
    <t>____________________________________</t>
  </si>
  <si>
    <t>Adriano de Oliveira Miranda</t>
  </si>
  <si>
    <t>Eng. Civil / Resp. Técnico</t>
  </si>
  <si>
    <t/>
  </si>
  <si>
    <t>FÍSICO</t>
  </si>
  <si>
    <t>PREFEITURA MUNICIPAL DE BARREIRAS/BA</t>
  </si>
  <si>
    <t>DATA</t>
  </si>
  <si>
    <t>ACUMULADO</t>
  </si>
  <si>
    <t>KGN CONSTRUTORA E EMPREENDIMENTOS LTDA EPP</t>
  </si>
  <si>
    <t>SALDO</t>
  </si>
  <si>
    <t>MEDIDO (%)</t>
  </si>
  <si>
    <t>ACUMULADO (%)</t>
  </si>
  <si>
    <t>ESPECIFICAÇÃO DOS SERVIÇOS</t>
  </si>
  <si>
    <t>VALOR LICITADO</t>
  </si>
  <si>
    <t>FINACEIRO</t>
  </si>
  <si>
    <t>% TOTAL</t>
  </si>
  <si>
    <t>SALDO (%)</t>
  </si>
  <si>
    <t>QUANT.</t>
  </si>
  <si>
    <t>PREÇO TOTAL</t>
  </si>
  <si>
    <t>PERÍODO (%)</t>
  </si>
  <si>
    <t>SUBTOTAL SERVIÇOS PRELIMINARES</t>
  </si>
  <si>
    <t>SUBTOTAL INSTALAÇÕES HIDRÁULICAS</t>
  </si>
  <si>
    <t>___________________________________</t>
  </si>
  <si>
    <t>Eng. Civil / Fiscal da Prefeitura</t>
  </si>
  <si>
    <t>CREA-BA 051473081-1/D</t>
  </si>
  <si>
    <t>UNID.</t>
  </si>
  <si>
    <t>PERÍODO</t>
  </si>
  <si>
    <t>11.16</t>
  </si>
  <si>
    <t>11.17</t>
  </si>
  <si>
    <t>11.18</t>
  </si>
  <si>
    <t>11.19</t>
  </si>
  <si>
    <t>11.20</t>
  </si>
  <si>
    <t xml:space="preserve">Nei Frederico de Souza Silva </t>
  </si>
  <si>
    <t>CREA: 101562139-2/D</t>
  </si>
  <si>
    <r>
      <t xml:space="preserve">Conclusão de Quadra Poliesportiva Coberta Padrão FNDE - </t>
    </r>
    <r>
      <rPr>
        <b/>
        <sz val="18"/>
        <color rgb="FFFF0000"/>
        <rFont val="Times New Roman"/>
        <family val="1"/>
      </rPr>
      <t>Escola Municipal Miguel Pereira Gomes</t>
    </r>
  </si>
  <si>
    <t>BOLETIM DE MEDIÇÃO Nº 01</t>
  </si>
  <si>
    <t>SUPERESTRUTURA</t>
  </si>
  <si>
    <t>1.</t>
  </si>
  <si>
    <t>VIGAS</t>
  </si>
  <si>
    <t>SUBTOTAL SUPERESTRUTURA</t>
  </si>
  <si>
    <t>SUBTOTAL VIGAS</t>
  </si>
  <si>
    <t>Forma plana chapa compensada plastificada, esp.= 12mm</t>
  </si>
  <si>
    <t>Concreto armado fck 25 MPa, usinado, inclusive lançamento</t>
  </si>
  <si>
    <t>LAJE PRÉMOLDADA</t>
  </si>
  <si>
    <t>SUBTOTAL LAJE PRÉMOLDADA</t>
  </si>
  <si>
    <t>Laje premoldada para forro (e=12cm), inclusive capeamento (e=4cm) e escoramento</t>
  </si>
  <si>
    <t>2.</t>
  </si>
  <si>
    <t>PAREDES E PAINÉIS</t>
  </si>
  <si>
    <t>SUBTOTAL PAREDES E PAINÉIS</t>
  </si>
  <si>
    <t>Alvenaria de tijolo cerâmico (9x19x24)cm, e= 0,09m, com argamassa (traço 1:2:8 - cimento/cal/areia), junta de 2,0cm</t>
  </si>
  <si>
    <t>Alvenaria de tijolo cerâmico (9x19x24)cm, e= 0,19m, com argamassa (traço 1:2:8 - cimento/cal/areia), junta de 2,0cm</t>
  </si>
  <si>
    <t>Alverania de tijolo cerâmico maciço (4x9x17), esp = 0,04m, com argamassa (traço 1:2:8 - cimento/cal/areia), junta de 2,0cm</t>
  </si>
  <si>
    <t>Elemento vazado de concreto (40x40x7cm) assentados com argamassa (cimento e areia traço 1:3)</t>
  </si>
  <si>
    <t>Elemento vazado de concreto (50x50x10cm) anti-chuva assentados com argamassa (cimento e areia traço 1:3)</t>
  </si>
  <si>
    <t>3.</t>
  </si>
  <si>
    <t>4.</t>
  </si>
  <si>
    <t>5.</t>
  </si>
  <si>
    <t>Estrutura de aço em arco vão de 30m</t>
  </si>
  <si>
    <t>Telha metálica em chapa galvanizada e=0.5mm</t>
  </si>
  <si>
    <t>ESQUADRIAS</t>
  </si>
  <si>
    <t>Porta de madeira (1,00x2,10 m) com bandeira (1,00x0,80 m) - inclusive ferragens, conforme projeto de esquadrias</t>
  </si>
  <si>
    <t>Porta de madeira (0,90x2,10 m) - inclusive ferragens, conforme projeto de esquadrias</t>
  </si>
  <si>
    <t>Porta de madeira - Banheiros e Sanitários (0,60 m) completa inclusive targeta metálica</t>
  </si>
  <si>
    <t>Porta de madeira - Banheiros e Sanitários (0,80 m) completa inclusive targeta metálica - WC PNE</t>
  </si>
  <si>
    <t>1.01</t>
  </si>
  <si>
    <t>1.01.01</t>
  </si>
  <si>
    <t>1.01.02</t>
  </si>
  <si>
    <t>1.02</t>
  </si>
  <si>
    <t>1.02.01</t>
  </si>
  <si>
    <t>2.01</t>
  </si>
  <si>
    <t>2.02</t>
  </si>
  <si>
    <t>2.03</t>
  </si>
  <si>
    <t>2.04</t>
  </si>
  <si>
    <t>2.05</t>
  </si>
  <si>
    <t>3.01</t>
  </si>
  <si>
    <t>3.02</t>
  </si>
  <si>
    <t>4.01</t>
  </si>
  <si>
    <t>4.02</t>
  </si>
  <si>
    <t>4.03</t>
  </si>
  <si>
    <t>4.04</t>
  </si>
  <si>
    <t>5.01</t>
  </si>
  <si>
    <t>5.02</t>
  </si>
  <si>
    <t>5.03</t>
  </si>
  <si>
    <t>5.04</t>
  </si>
  <si>
    <t>5.05</t>
  </si>
  <si>
    <t>SUBTOTAL ESQUADRIAS</t>
  </si>
  <si>
    <t>SUBTOTAL COBERTURA</t>
  </si>
  <si>
    <t>COBERTURA</t>
  </si>
  <si>
    <t>Chapisco c/ argamassa de cimento e areia s/ peneirar traço 1:3 esp.= 5mm p/ parede</t>
  </si>
  <si>
    <t>Emboço c/ argamassa de cimento e areia s/ peneirar, traço 01:07:00</t>
  </si>
  <si>
    <t>Reboco c/argamassa pré-fabricada, adesivo de alta resistência p/tinta epóxi esp= 5mmp/parede</t>
  </si>
  <si>
    <t>Revestimento cerâmico de paredes PEI IV - cerâmica 20 x 20 cm - incl. rejunte - conforme projeto</t>
  </si>
  <si>
    <t>Revestimento cerâmico de paredes PEI IV - cerâmica 10 x 10 cm - incl. rejunte - conforme projeto</t>
  </si>
  <si>
    <t>REVESTIMENTOS</t>
  </si>
  <si>
    <t>SUBTOTAL REVESTIMENTOS</t>
  </si>
  <si>
    <t>PISOS</t>
  </si>
  <si>
    <t>SUBTOTAL PISOS</t>
  </si>
  <si>
    <t>6.</t>
  </si>
  <si>
    <t>6.01</t>
  </si>
  <si>
    <t>6.02</t>
  </si>
  <si>
    <t>6.03</t>
  </si>
  <si>
    <t>6.04</t>
  </si>
  <si>
    <t>6.05</t>
  </si>
  <si>
    <t>Lastro de brita graduada apiloada (esp.=6 cm)</t>
  </si>
  <si>
    <t>Piso em concreto armado com tela e juntas de dilatação (esp.=10cm)</t>
  </si>
  <si>
    <t>Piso em concreto simples desempolado (esp.=5cm), inclusive contrapiso</t>
  </si>
  <si>
    <t>Junta de retração, serrada com disco diamantado, parapavimentos em placa de concreto, profund.= 5cm, inclusive preenchimento com mastique</t>
  </si>
  <si>
    <t>Piso cerâmico esmaltado PEI V - 33 x 33 cm - incl. rejunte - conforme projeto</t>
  </si>
  <si>
    <t>7.</t>
  </si>
  <si>
    <t>SUBTOTAL PINTURA</t>
  </si>
  <si>
    <t>7.01</t>
  </si>
  <si>
    <t>7.02</t>
  </si>
  <si>
    <t>7.03</t>
  </si>
  <si>
    <t>7.04</t>
  </si>
  <si>
    <t>7.05</t>
  </si>
  <si>
    <t>7.06</t>
  </si>
  <si>
    <t>7.07</t>
  </si>
  <si>
    <t>7.08</t>
  </si>
  <si>
    <t>Aplicação de selador acrílico</t>
  </si>
  <si>
    <t>Demarcação de quadra com tinta acrílica</t>
  </si>
  <si>
    <t>Emassamento de superfície, comaplicação de 02 demãosde massa acrílica</t>
  </si>
  <si>
    <t>Pintura c/ primer epoxi em estrutura de aço carbono 25 micra com revólver</t>
  </si>
  <si>
    <t>Pintura de acabamento com aplicação de 02 demaõs de tinta acrílica</t>
  </si>
  <si>
    <t>Pintura de piso com tinta à base de resina epóxi</t>
  </si>
  <si>
    <t>Pintura em tinta PVA latex (02 demãos), inclusive emassamento</t>
  </si>
  <si>
    <t>8.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</si>
  <si>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</si>
  <si>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</si>
  <si>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</si>
  <si>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</si>
  <si>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</si>
  <si>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</si>
  <si>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</si>
  <si>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</si>
  <si>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</si>
  <si>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</si>
  <si>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</si>
  <si>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</si>
  <si>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</si>
  <si>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</si>
  <si>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</si>
  <si>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</si>
  <si>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</si>
  <si>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</si>
  <si>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</si>
  <si>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</si>
  <si>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</si>
  <si>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</si>
  <si>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</si>
  <si>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</si>
  <si>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</si>
  <si>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</si>
  <si>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</si>
  <si>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</si>
  <si>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</si>
  <si>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</si>
  <si>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</si>
  <si>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</si>
  <si>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</si>
  <si>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</si>
  <si>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</si>
  <si>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</si>
  <si>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</si>
  <si>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</si>
  <si>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</si>
  <si>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</si>
  <si>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</si>
  <si>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9.</t>
  </si>
  <si>
    <t>Adaptador soldável curto c/ bolsa-rosca para registro 20 mm - 1/2"</t>
  </si>
  <si>
    <t>Adaptador soldável curto c/ bolsa-rosca para registro 25 mm - 3/4"</t>
  </si>
  <si>
    <t>Adaptador soldável curto c/ bolsa-rosca para registro 32 mm - 1"</t>
  </si>
  <si>
    <t>Adaptador soldável curto c/ bolsa-rosca para registro 50 mm -1.1/2"</t>
  </si>
  <si>
    <t>Bucha de redução soldável curta 50 mm - 40 mm</t>
  </si>
  <si>
    <t>Bucha de redução soldável longa 40 mm - 25 mm</t>
  </si>
  <si>
    <t>Caixa d´água em fibra de vidro - cap. 3.000 litros</t>
  </si>
  <si>
    <t>Engate flexível plástico</t>
  </si>
  <si>
    <t>Flange para caixa dágua 25 mm</t>
  </si>
  <si>
    <t>Flange para caixa dágua 50 mm</t>
  </si>
  <si>
    <t>Joelho 90ºsoldável 25 mm</t>
  </si>
  <si>
    <t>Joelho 90º soldável 32 mm</t>
  </si>
  <si>
    <t>Joelho 90º soldável 50 mm</t>
  </si>
  <si>
    <t>Joelho 90º soldável com bucha de latão - 20 mm - 1/2"</t>
  </si>
  <si>
    <t>Joelho de redução 90º soldável 32 mm - 25 mm</t>
  </si>
  <si>
    <t>Joelho de redução 90º soldável com bucha de latão 25 mm - 1/2"</t>
  </si>
  <si>
    <t>Luva de redução soldável 40 mm - 32 mm</t>
  </si>
  <si>
    <t>Luva de redução soldável 50 mm - 20 mm</t>
  </si>
  <si>
    <t>Luva soldável 32 mm</t>
  </si>
  <si>
    <t>Luva soldável com rosca - 3/4"</t>
  </si>
  <si>
    <t>Registro de gaveta c/ canopla cromada (1")</t>
  </si>
  <si>
    <t>Registro de gaveta c/ canopla cromada (1.1/2")</t>
  </si>
  <si>
    <t>Registro degaveta c/ canopla cromada (1/2")</t>
  </si>
  <si>
    <t>Registro de gaveta c/ canopla cromada (3/4")</t>
  </si>
  <si>
    <t>Registro de pressão c/ canopla cromada (3/4")</t>
  </si>
  <si>
    <t>Tê 90º soldável - 25 mm</t>
  </si>
  <si>
    <t>Tê 90º soldável - 40 mm</t>
  </si>
  <si>
    <t>Tê 90º soldável - 50 mm</t>
  </si>
  <si>
    <t>Tê de redução 90º soldável 32 mm - 25 mm</t>
  </si>
  <si>
    <t>Tê de redução 90º soldável 50 mm - 40 mm</t>
  </si>
  <si>
    <t>Torneira cromada para lavatório 1/2"</t>
  </si>
  <si>
    <t>Torneira de bóia p/caixa d'agua em pvc d = 3/4"</t>
  </si>
  <si>
    <t>Tubo PVCrígido soldável - 20 mm</t>
  </si>
  <si>
    <t>Tubo PVCrígido soldável - 25 mm</t>
  </si>
  <si>
    <t>Tubo PVC rígido soldável - 32 mm</t>
  </si>
  <si>
    <t>Tubo PVC rígido soldável - 40 mm</t>
  </si>
  <si>
    <t>Tubo PVC rígido soldável - 50 mm</t>
  </si>
  <si>
    <t>União soldável - 20 mm</t>
  </si>
  <si>
    <t>União soldável - 50 mm</t>
  </si>
  <si>
    <t>Vaso sanitario para deficientes físicos para válvula de descarga, em louca branca, com acessórios,inclusive assento,conjunto de fixação, anelde vedação, tubo PVC de ligação</t>
  </si>
  <si>
    <t>Vaso sanitario sifonado, para louca branca, com acessórios, inclusive assento plástico, anel de vedação, tubo PVC de ligação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</si>
  <si>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</si>
  <si>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</si>
  <si>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</si>
  <si>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</si>
  <si>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</si>
  <si>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</si>
  <si>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</si>
  <si>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</si>
  <si>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</si>
  <si>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</si>
  <si>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</si>
  <si>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</si>
  <si>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</si>
  <si>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</si>
  <si>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</si>
  <si>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</si>
  <si>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</si>
  <si>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</si>
  <si>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</si>
  <si>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</si>
  <si>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</si>
  <si>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INSTALAÇÕES SANITÁRIAS</t>
  </si>
  <si>
    <t>SUBTOTAL INSTALAÇÕES SANITÁRIAS</t>
  </si>
  <si>
    <t>Bucha de redução longa 50 mm - 40 mm</t>
  </si>
  <si>
    <t>Caixa de inspeção de esgoto sifonada (60x60 cm)</t>
  </si>
  <si>
    <t>Caixa sifonada (100x100x50 mm)</t>
  </si>
  <si>
    <t>Caixa sifonada (150x150x50mm)</t>
  </si>
  <si>
    <t>Curva 90º curta - 40 mm</t>
  </si>
  <si>
    <t>Fossa séptica, em concreto armado, (d2,50 x h 12,00)</t>
  </si>
  <si>
    <t>Joelho 45º - 40 mm</t>
  </si>
  <si>
    <t>Joelho 45º -50mm</t>
  </si>
  <si>
    <t>Joelho 90º -100 mm</t>
  </si>
  <si>
    <t>Joelho 90º c/ anel p/ esgoto secundário 40 mm - 1.1/2"</t>
  </si>
  <si>
    <t>Junção simples 100 mm - 100 mm</t>
  </si>
  <si>
    <t>Junçãosimples 100 mm - 50 mm</t>
  </si>
  <si>
    <t>Junção simples 50 mm - 50 mm</t>
  </si>
  <si>
    <t>Sifão de copo para pia e lavatório 1" - 1.1/2"</t>
  </si>
  <si>
    <t>Sumidouro em alvenaria (d 2,30 x h 6,00)</t>
  </si>
  <si>
    <t>Tê sanitário 100 mm - 50 mm</t>
  </si>
  <si>
    <t>Tubo PVC ponta e bolsa c/ virola -50 mm</t>
  </si>
  <si>
    <t>Tubo rígido c/ ponta lisa 100 mm</t>
  </si>
  <si>
    <t>Tubo rígido c/ ponta lisa 40 mm</t>
  </si>
  <si>
    <t>Tubo rígido  c/ ponta lisa 50 mm</t>
  </si>
  <si>
    <t>Válvula para lavatório e taNque 1"</t>
  </si>
  <si>
    <t>10.</t>
  </si>
  <si>
    <t>DRENAGEM PLUVIAL</t>
  </si>
  <si>
    <t>SUBTOTAL DRENAGEM PLUVIAL</t>
  </si>
  <si>
    <t>Calha em chapa de aço galvanizado n° 24</t>
  </si>
  <si>
    <t>Tubo de queda - água pluvial DN=150 mm</t>
  </si>
  <si>
    <t>Joelho PVC 90° d=150 mm - tubulação pluvial</t>
  </si>
  <si>
    <t>Ralo hemisférico tipo "abacaxi" com tela de aço com funil de saída cônico</t>
  </si>
  <si>
    <t>Canaleta de concreto c/ tampa removível em chapa de aço (0,25 x 0,25 x 0,25m)</t>
  </si>
  <si>
    <t>11.</t>
  </si>
  <si>
    <t>INSTALAÇÕES ELÉTRICAS 127/220</t>
  </si>
  <si>
    <t>SUBTOTAL INSTALAÇÕES ELÉTRICAS 127/220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</si>
  <si>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</si>
  <si>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</si>
  <si>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</si>
  <si>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</si>
  <si>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</si>
  <si>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</si>
  <si>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</si>
  <si>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</si>
  <si>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</si>
  <si>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</si>
  <si>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Condulete em alumínio tipo T de 3/4", inclusive acessórios</t>
  </si>
  <si>
    <t>Condulete em alumínio tipo L de 3/4", inclusive acessórios</t>
  </si>
  <si>
    <t>Condulete em alumínio tipo TA de 3/4", inclusive acessórios</t>
  </si>
  <si>
    <t>Condulete em alumínio tipo XA de 3/4", inclusive acessórios</t>
  </si>
  <si>
    <t>Caixa de PVC 4x2", inclusive espelho</t>
  </si>
  <si>
    <t>Caixa PVC octogonal 4x4"</t>
  </si>
  <si>
    <t>Condutor de cobre unipolar, isolação em PVC/70ºC, camada de proteção em PVC, não propagador de chamas, classe de tensão 750V, encordoamento classe 5, flexível, com seção 16mm²</t>
  </si>
  <si>
    <t>Condutor de cobre unipolar, isolação em PVC/90ºC, camada de proteção em PVC, não propagador de chamas, classe de tensão 1000V, encordoamento classe 5, flexível, com seção 35 mm²</t>
  </si>
  <si>
    <t>Tomada 2p + t de embutir, 10 A, completa</t>
  </si>
  <si>
    <t>Tomada 2p + t para piso, 10 A, completa</t>
  </si>
  <si>
    <t>Interruptor 1 tecla simples</t>
  </si>
  <si>
    <t>Disjuntor termomagnetico monopolar 10 A, padrão DIN (linha branca)</t>
  </si>
  <si>
    <t>Disjuntor termomagnetico binopolar 20 A, padrão DIN (linha branca)</t>
  </si>
  <si>
    <t>Disjuntortermomagneticobinopolar 25 A, padrão DIN (linha branca)</t>
  </si>
  <si>
    <t>Disjuntor termomagnetico triopolar 150 A, padrão DIN (linha branca)</t>
  </si>
  <si>
    <t>Disjuntor termomagnetico triopolar 175 A, padrão DIN (linha  branca)</t>
  </si>
  <si>
    <t>Dispositivo residual diferencial - DR 125A In 30 mA</t>
  </si>
  <si>
    <t>Eletroduto de pvc rígido roscável, 1", inclusive curvas</t>
  </si>
  <si>
    <t>Eletroduto de pvc rígido roscável, 3/4", inclusive curvas</t>
  </si>
  <si>
    <t>Eletroduto de pvc rígido roscável, 1.1/2", inclusive curvas</t>
  </si>
  <si>
    <t>Eletrodutode ferro galvanizado d= 3/4" - inclusive braçadeiras</t>
  </si>
  <si>
    <t>Eletroduto de ferro galvanizado d= 1" - inclusive braçadeiras</t>
  </si>
  <si>
    <t>Eletrodutode ferro galvanizado d= 1.1/2" - inclusive braçadeiras</t>
  </si>
  <si>
    <t>Luminária calha sobrepor p/lamp.fluorescente 2x40w, completa, incl.reator eletronico e lampadas</t>
  </si>
  <si>
    <t>Luminária calha sobrepor p/lamp.fluorescente 1x40w, completa, incl.reator eletronico e lampadas</t>
  </si>
  <si>
    <t>Lumináriablindada p/ alta pressão, linha industrial projetor hermético para lâmpada de luz mista de 500 W, com proteção da lâmpada</t>
  </si>
  <si>
    <t>SISTEMA DE PROTEÇÃO CONTRA DESCARGAS ATMOSFÉRICAS (SPDA)</t>
  </si>
  <si>
    <t>SUBTOTAL SISTEMA DE PROTEÇÃO CONTRA DESCARGAS ATMOSFÉRICAS (SPDA)</t>
  </si>
  <si>
    <t>12.02</t>
  </si>
  <si>
    <t>12.03</t>
  </si>
  <si>
    <t>12.04</t>
  </si>
  <si>
    <t>12.05</t>
  </si>
  <si>
    <t>12.06</t>
  </si>
  <si>
    <t>Caixa de inspeção 30x30x40 cm com tampa de ferro fundido</t>
  </si>
  <si>
    <t>Conector de bronze para haste 5/8"</t>
  </si>
  <si>
    <t>Cordoalha de cobre nu 35 mm²</t>
  </si>
  <si>
    <t>Haste tipo Coopperweld 5/8" - 3m</t>
  </si>
  <si>
    <t>Tubo PVC 40 mm</t>
  </si>
  <si>
    <t>Terminal de pressão tipo prensa com 4 parafusos</t>
  </si>
  <si>
    <t>12.</t>
  </si>
  <si>
    <t>13.</t>
  </si>
  <si>
    <t>13.09</t>
  </si>
  <si>
    <t>13.10</t>
  </si>
  <si>
    <t>13.11</t>
  </si>
  <si>
    <t>13.12</t>
  </si>
  <si>
    <t>SERVIÇOS DIVERSOS</t>
  </si>
  <si>
    <t>SUBTOTAL SERVIÇOS DIVERSOS</t>
  </si>
  <si>
    <t>Alambrado com tela de arame galvanizado fio 12 bwg, malha 2", revestido em pvc, fixada com tubos de ferro galvanizado 2"</t>
  </si>
  <si>
    <t>Portão em tubo de ferro galvanizado 2" e tela dearame galvanizado fio 12 bwg, malha 2", revestido em pvc, inclusive dobradiças e fechadura</t>
  </si>
  <si>
    <t>Bancada em granito cinza andorinha para lavatório com testeiras - espessura 2cm, largura 50 cm, conforme projeto</t>
  </si>
  <si>
    <t>Barra de apoio para deficiente em ferro galvanizado de 11/2", l = 140cm (lavatório), inclusive parafusos de fixação e pintura</t>
  </si>
  <si>
    <t>Barra de apoio para deficiente em ferro galvanizado de 11/2", l = 80cm (bacia sanitária e mictório), inclusive parafusos de fixação e pintura</t>
  </si>
  <si>
    <t>Espelho plano 4mm</t>
  </si>
  <si>
    <t>Estrutura metálica c/ tabelas de basquete</t>
  </si>
  <si>
    <t>Cj</t>
  </si>
  <si>
    <t>Estrutura metálica de traves de futsal</t>
  </si>
  <si>
    <t>Estrutura metálica p/ rede de voley</t>
  </si>
  <si>
    <t>Soleira emgranito cinza andorinha, l = 15 cm, e = 2 cm</t>
  </si>
  <si>
    <t>14.</t>
  </si>
  <si>
    <t>SERVIÇOS NÃO CONTEMPLADOS COM RECURSOS DO FNDE - RETRABALHO e NOVOS</t>
  </si>
  <si>
    <t>SUBTOTAL SERVIÇOS NÃO CONTEMPLADOS COM RECURSOS DO FNDE - RETRABALHO e NOVOS</t>
  </si>
  <si>
    <t>14.01.01</t>
  </si>
  <si>
    <t>14.01.02</t>
  </si>
  <si>
    <t>14.01.03</t>
  </si>
  <si>
    <t>14.02.01</t>
  </si>
  <si>
    <t>14.01.04</t>
  </si>
  <si>
    <t>14.01.05</t>
  </si>
  <si>
    <t>14.01.06</t>
  </si>
  <si>
    <t>Abrigo provisório c/ pavimento para alojamento e depósito</t>
  </si>
  <si>
    <t>Placa da obra - padrão governo federal</t>
  </si>
  <si>
    <t>Instalações provisórias de esgoto</t>
  </si>
  <si>
    <t>Instalações provisórias de energia</t>
  </si>
  <si>
    <t>Instalações provisórias de água</t>
  </si>
  <si>
    <t>Tapume em chapa de madeira compensada,  E= 6 mm, com pintura a cal  e reaproveitamento de 2X</t>
  </si>
  <si>
    <t>Chuveiro elétrico comum corpo plastico tipo ducha, fornecimento e instalação</t>
  </si>
  <si>
    <t>Limpeza geral</t>
  </si>
  <si>
    <t>Banco de concreto armado polido (l=0,45m) sem arestas, conforme projeto</t>
  </si>
  <si>
    <t>Esmalte sintético em estrutura de aço carbono 50 micra com revólver</t>
  </si>
  <si>
    <t>Condutor de cobre unipolar, isolaçãoem PVC/70ºC, camada de proteção em PVC, não propagador de chamas, classe de tensão 750V, encordoamento classe 5, flexível, com seção 2,5 mm²</t>
  </si>
  <si>
    <t>Condutor de cobre unipolar, isolação em PVC/70ºC, camada de proteção em PVC, não propagador de chamas, classe detensão 750V, encordoamento classe 5, flexível, com seção 4 mm²</t>
  </si>
  <si>
    <t>Quadro de distribuição de embutir, com barramento, em chapa de aço, para 1 disjuntor unipolar + 5bipolares + 2 tripolares, padrão europeu (linha branca), exclusive disjuntores</t>
  </si>
  <si>
    <t>Quadro de distribuição de embutir,com barramento, em chapa de aço, para 4 disjuntores unipolares + 8 bipolares + 1 tripolar +1 DR, padrão europeu (linha branca), exclusive disjuntores</t>
  </si>
  <si>
    <t>CONTRATO</t>
  </si>
  <si>
    <t>VALOR DA MEDIÇÃO</t>
  </si>
  <si>
    <t>PERÍODO: 25/06/2019 A 20/01/2020</t>
  </si>
  <si>
    <t>PERÍODO: 21/01/2020 A 18/03/2020</t>
  </si>
  <si>
    <t>BOLETIM DE MEDIÇÃO Nº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</si>
</sst>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"/>
    <numFmt numFmtId="166" formatCode="_-[$R$-416]* #,##0.00_-;\-[$R$-416]* #,##0.00_-;_-[$R$-416]* &quot;-&quot;??_-;_-@_-"/>
    <numFmt numFmtId="167" formatCode="_(* #,##0.00_);_(* \(#,##0.00\);_(* &quot;-&quot;??_);_(@_)"/>
    <numFmt numFmtId="168" formatCode="_-[$R$-416]\ * #,##0.00_-;\-[$R$-416]\ * #,##0.00_-;_-[$R$-416]\ * &quot;-&quot;??_-;_-@_-"/>
  </numFmts>
  <fonts count="3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ourier New"/>
      <family val="3"/>
    </font>
    <font>
      <b/>
      <sz val="22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sz val="10"/>
      <name val="Tahoma"/>
      <family val="2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2"/>
      <color rgb="FF000000"/>
      <name val="Courier New"/>
      <family val="3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2"/>
      <name val="Courier New"/>
      <family val="3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/>
    <xf numFmtId="167" fontId="23" fillId="0" borderId="0" applyFont="0" applyFill="0" applyBorder="0" applyAlignment="0" applyProtection="0"/>
  </cellStyleXfs>
  <cellXfs count="177">
    <xf numFmtId="0" fontId="0" fillId="0" borderId="0" xfId="0" applyFill="1" applyBorder="1" applyAlignment="1">
      <alignment horizontal="left" vertical="top"/>
    </xf>
    <xf numFmtId="0" fontId="1" fillId="0" borderId="0" xfId="5" applyAlignment="1">
      <alignment vertical="center" wrapText="1"/>
    </xf>
    <xf numFmtId="4" fontId="11" fillId="0" borderId="1" xfId="5" applyNumberFormat="1" applyFont="1" applyBorder="1" applyAlignment="1">
      <alignment horizontal="center" vertical="center" wrapText="1"/>
    </xf>
    <xf numFmtId="10" fontId="10" fillId="0" borderId="1" xfId="5" applyNumberFormat="1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9" fontId="10" fillId="0" borderId="1" xfId="7" applyFont="1" applyBorder="1" applyAlignment="1">
      <alignment horizontal="center" vertical="center" wrapText="1"/>
    </xf>
    <xf numFmtId="10" fontId="16" fillId="2" borderId="1" xfId="5" applyNumberFormat="1" applyFont="1" applyFill="1" applyBorder="1" applyAlignment="1">
      <alignment horizontal="center" vertical="center" wrapText="1"/>
    </xf>
    <xf numFmtId="10" fontId="16" fillId="0" borderId="1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7" applyFont="1" applyBorder="1" applyAlignment="1">
      <alignment horizontal="center" vertical="center" wrapText="1"/>
    </xf>
    <xf numFmtId="0" fontId="21" fillId="0" borderId="0" xfId="5" applyFont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0" xfId="8" applyFont="1" applyAlignment="1">
      <alignment horizontal="left" vertical="center" wrapText="1"/>
    </xf>
    <xf numFmtId="0" fontId="1" fillId="0" borderId="0" xfId="5" applyBorder="1" applyAlignment="1">
      <alignment vertical="center" wrapText="1"/>
    </xf>
    <xf numFmtId="0" fontId="15" fillId="0" borderId="0" xfId="5" applyFont="1" applyBorder="1" applyAlignment="1">
      <alignment horizontal="center" vertical="center" wrapText="1"/>
    </xf>
    <xf numFmtId="10" fontId="19" fillId="0" borderId="1" xfId="7" applyNumberFormat="1" applyFont="1" applyBorder="1" applyAlignment="1">
      <alignment horizontal="center" vertical="center" wrapText="1"/>
    </xf>
    <xf numFmtId="10" fontId="19" fillId="2" borderId="1" xfId="8" applyNumberFormat="1" applyFont="1" applyFill="1" applyBorder="1" applyAlignment="1">
      <alignment horizontal="center" vertical="center" wrapText="1"/>
    </xf>
    <xf numFmtId="0" fontId="20" fillId="0" borderId="0" xfId="8" applyAlignment="1">
      <alignment wrapText="1"/>
    </xf>
    <xf numFmtId="4" fontId="22" fillId="0" borderId="1" xfId="8" applyNumberFormat="1" applyFont="1" applyBorder="1" applyAlignment="1">
      <alignment horizontal="center" vertical="center" wrapText="1"/>
    </xf>
    <xf numFmtId="10" fontId="22" fillId="0" borderId="1" xfId="7" applyNumberFormat="1" applyFont="1" applyBorder="1" applyAlignment="1">
      <alignment horizontal="center" vertical="center" wrapText="1"/>
    </xf>
    <xf numFmtId="10" fontId="22" fillId="2" borderId="1" xfId="8" applyNumberFormat="1" applyFont="1" applyFill="1" applyBorder="1" applyAlignment="1">
      <alignment horizontal="center" vertical="center" wrapText="1"/>
    </xf>
    <xf numFmtId="14" fontId="20" fillId="0" borderId="0" xfId="8" applyNumberFormat="1" applyAlignment="1">
      <alignment wrapText="1"/>
    </xf>
    <xf numFmtId="4" fontId="19" fillId="0" borderId="1" xfId="8" applyNumberFormat="1" applyFont="1" applyBorder="1" applyAlignment="1">
      <alignment horizontal="center" vertical="center" wrapText="1"/>
    </xf>
    <xf numFmtId="0" fontId="24" fillId="0" borderId="0" xfId="8" applyFont="1" applyAlignment="1">
      <alignment wrapText="1"/>
    </xf>
    <xf numFmtId="1" fontId="21" fillId="0" borderId="1" xfId="0" applyNumberFormat="1" applyFont="1" applyBorder="1" applyAlignment="1">
      <alignment horizontal="left" vertical="center" wrapText="1" shrinkToFit="1"/>
    </xf>
    <xf numFmtId="0" fontId="20" fillId="4" borderId="0" xfId="8" applyFill="1" applyAlignment="1">
      <alignment wrapText="1"/>
    </xf>
    <xf numFmtId="44" fontId="20" fillId="0" borderId="0" xfId="8" applyNumberFormat="1" applyAlignment="1">
      <alignment wrapText="1"/>
    </xf>
    <xf numFmtId="0" fontId="22" fillId="0" borderId="0" xfId="8" applyFont="1" applyAlignment="1">
      <alignment horizontal="center" vertical="center" wrapText="1"/>
    </xf>
    <xf numFmtId="10" fontId="26" fillId="0" borderId="0" xfId="8" applyNumberFormat="1" applyFont="1" applyAlignment="1">
      <alignment horizontal="center" vertical="center" wrapText="1"/>
    </xf>
    <xf numFmtId="0" fontId="27" fillId="0" borderId="0" xfId="5" applyFont="1" applyAlignment="1">
      <alignment vertical="center" wrapText="1"/>
    </xf>
    <xf numFmtId="0" fontId="27" fillId="0" borderId="0" xfId="5" applyFont="1" applyAlignment="1">
      <alignment horizontal="center" vertical="center" wrapText="1"/>
    </xf>
    <xf numFmtId="10" fontId="32" fillId="0" borderId="0" xfId="5" applyNumberFormat="1" applyFont="1" applyAlignment="1">
      <alignment horizontal="center" vertical="center" wrapText="1"/>
    </xf>
    <xf numFmtId="0" fontId="1" fillId="0" borderId="0" xfId="5" applyAlignment="1">
      <alignment wrapText="1"/>
    </xf>
    <xf numFmtId="4" fontId="22" fillId="3" borderId="1" xfId="6" applyNumberFormat="1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4" fontId="10" fillId="0" borderId="1" xfId="4" applyNumberFormat="1" applyFont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164" fontId="10" fillId="2" borderId="1" xfId="5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 shrinkToFit="1"/>
    </xf>
    <xf numFmtId="164" fontId="11" fillId="2" borderId="1" xfId="9" applyNumberFormat="1" applyFont="1" applyFill="1" applyBorder="1" applyAlignment="1">
      <alignment horizontal="center" vertical="center" wrapText="1"/>
    </xf>
    <xf numFmtId="164" fontId="11" fillId="0" borderId="1" xfId="5" applyNumberFormat="1" applyFont="1" applyBorder="1" applyAlignment="1">
      <alignment horizontal="center" vertical="center" wrapText="1"/>
    </xf>
    <xf numFmtId="164" fontId="11" fillId="2" borderId="1" xfId="5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 shrinkToFit="1"/>
    </xf>
    <xf numFmtId="164" fontId="10" fillId="2" borderId="1" xfId="9" applyNumberFormat="1" applyFont="1" applyFill="1" applyBorder="1" applyAlignment="1">
      <alignment horizontal="center" vertical="center" wrapText="1"/>
    </xf>
    <xf numFmtId="4" fontId="25" fillId="0" borderId="0" xfId="8" applyNumberFormat="1" applyFont="1" applyAlignment="1">
      <alignment horizontal="center" vertical="center" wrapText="1"/>
    </xf>
    <xf numFmtId="0" fontId="25" fillId="0" borderId="0" xfId="8" applyFont="1" applyAlignment="1">
      <alignment horizontal="center" vertical="center" wrapText="1"/>
    </xf>
    <xf numFmtId="164" fontId="25" fillId="0" borderId="0" xfId="8" applyNumberFormat="1" applyFont="1" applyAlignment="1">
      <alignment horizontal="center" vertical="center" wrapText="1"/>
    </xf>
    <xf numFmtId="4" fontId="31" fillId="0" borderId="0" xfId="5" applyNumberFormat="1" applyFont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164" fontId="31" fillId="0" borderId="0" xfId="5" applyNumberFormat="1" applyFont="1" applyAlignment="1">
      <alignment horizontal="center" vertical="center" wrapText="1"/>
    </xf>
    <xf numFmtId="0" fontId="27" fillId="0" borderId="0" xfId="5" applyFont="1"/>
    <xf numFmtId="0" fontId="11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28" fillId="0" borderId="0" xfId="5" applyFont="1"/>
    <xf numFmtId="0" fontId="29" fillId="0" borderId="0" xfId="5" applyFont="1" applyAlignment="1">
      <alignment vertical="center"/>
    </xf>
    <xf numFmtId="0" fontId="30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4" fontId="19" fillId="2" borderId="1" xfId="6" applyNumberFormat="1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center" vertical="center" wrapText="1"/>
    </xf>
    <xf numFmtId="164" fontId="10" fillId="0" borderId="1" xfId="9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9" fontId="10" fillId="0" borderId="1" xfId="7" applyFont="1" applyFill="1" applyBorder="1" applyAlignment="1">
      <alignment horizontal="center" vertical="center" wrapText="1"/>
    </xf>
    <xf numFmtId="10" fontId="19" fillId="0" borderId="1" xfId="7" applyNumberFormat="1" applyFont="1" applyFill="1" applyBorder="1" applyAlignment="1">
      <alignment horizontal="center" vertical="center" wrapText="1"/>
    </xf>
    <xf numFmtId="0" fontId="24" fillId="0" borderId="0" xfId="8" applyFont="1" applyFill="1" applyAlignment="1">
      <alignment wrapText="1"/>
    </xf>
    <xf numFmtId="14" fontId="24" fillId="0" borderId="0" xfId="8" applyNumberFormat="1" applyFont="1" applyFill="1" applyAlignment="1">
      <alignment wrapText="1"/>
    </xf>
    <xf numFmtId="165" fontId="18" fillId="5" borderId="1" xfId="4" applyNumberFormat="1" applyFont="1" applyFill="1" applyBorder="1" applyAlignment="1">
      <alignment horizontal="left" vertical="center" wrapText="1" shrinkToFit="1"/>
    </xf>
    <xf numFmtId="0" fontId="10" fillId="5" borderId="1" xfId="4" applyFont="1" applyFill="1" applyBorder="1" applyAlignment="1">
      <alignment vertical="center" wrapText="1"/>
    </xf>
    <xf numFmtId="165" fontId="18" fillId="2" borderId="1" xfId="4" applyNumberFormat="1" applyFont="1" applyFill="1" applyBorder="1" applyAlignment="1">
      <alignment horizontal="left" vertical="center" wrapText="1" shrinkToFi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left" vertical="center" wrapText="1" shrinkToFit="1"/>
    </xf>
    <xf numFmtId="164" fontId="11" fillId="0" borderId="1" xfId="0" applyNumberFormat="1" applyFont="1" applyBorder="1" applyAlignment="1">
      <alignment horizontal="left" vertical="center" wrapText="1"/>
    </xf>
    <xf numFmtId="164" fontId="10" fillId="2" borderId="1" xfId="4" applyNumberFormat="1" applyFont="1" applyFill="1" applyBorder="1" applyAlignment="1">
      <alignment horizontal="left" vertical="center" wrapText="1"/>
    </xf>
    <xf numFmtId="164" fontId="10" fillId="5" borderId="1" xfId="4" applyNumberFormat="1" applyFont="1" applyFill="1" applyBorder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 shrinkToFit="1"/>
    </xf>
    <xf numFmtId="164" fontId="21" fillId="0" borderId="1" xfId="0" applyNumberFormat="1" applyFont="1" applyBorder="1" applyAlignment="1">
      <alignment horizontal="left" vertical="center" shrinkToFit="1"/>
    </xf>
    <xf numFmtId="164" fontId="11" fillId="0" borderId="1" xfId="0" applyNumberFormat="1" applyFont="1" applyBorder="1" applyAlignment="1">
      <alignment horizontal="left" vertical="center"/>
    </xf>
    <xf numFmtId="4" fontId="22" fillId="3" borderId="1" xfId="6" applyNumberFormat="1" applyFont="1" applyFill="1" applyBorder="1" applyAlignment="1">
      <alignment horizontal="center" vertical="center"/>
    </xf>
    <xf numFmtId="4" fontId="22" fillId="0" borderId="1" xfId="8" applyNumberFormat="1" applyFont="1" applyBorder="1" applyAlignment="1">
      <alignment horizontal="center" vertical="center"/>
    </xf>
    <xf numFmtId="164" fontId="11" fillId="2" borderId="1" xfId="9" applyNumberFormat="1" applyFont="1" applyFill="1" applyBorder="1" applyAlignment="1">
      <alignment horizontal="center" vertical="center"/>
    </xf>
    <xf numFmtId="164" fontId="11" fillId="0" borderId="1" xfId="5" applyNumberFormat="1" applyFont="1" applyBorder="1" applyAlignment="1">
      <alignment horizontal="center" vertical="center"/>
    </xf>
    <xf numFmtId="164" fontId="11" fillId="2" borderId="1" xfId="5" applyNumberFormat="1" applyFont="1" applyFill="1" applyBorder="1" applyAlignment="1">
      <alignment horizontal="center" vertical="center"/>
    </xf>
    <xf numFmtId="9" fontId="11" fillId="0" borderId="1" xfId="7" applyFont="1" applyBorder="1" applyAlignment="1">
      <alignment horizontal="center" vertical="center"/>
    </xf>
    <xf numFmtId="10" fontId="22" fillId="0" borderId="1" xfId="7" applyNumberFormat="1" applyFont="1" applyBorder="1" applyAlignment="1">
      <alignment horizontal="center" vertical="center"/>
    </xf>
    <xf numFmtId="10" fontId="22" fillId="2" borderId="1" xfId="8" applyNumberFormat="1" applyFont="1" applyFill="1" applyBorder="1" applyAlignment="1">
      <alignment horizontal="center" vertical="center"/>
    </xf>
    <xf numFmtId="0" fontId="20" fillId="0" borderId="0" xfId="8" applyAlignment="1"/>
    <xf numFmtId="44" fontId="20" fillId="0" borderId="0" xfId="8" applyNumberFormat="1" applyAlignment="1"/>
    <xf numFmtId="164" fontId="10" fillId="0" borderId="1" xfId="4" applyNumberFormat="1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left" vertical="center" wrapText="1" shrinkToFit="1"/>
    </xf>
    <xf numFmtId="1" fontId="21" fillId="0" borderId="1" xfId="0" applyNumberFormat="1" applyFont="1" applyBorder="1" applyAlignment="1">
      <alignment horizontal="left" vertical="center" shrinkToFit="1"/>
    </xf>
    <xf numFmtId="164" fontId="10" fillId="0" borderId="1" xfId="5" applyNumberFormat="1" applyFont="1" applyBorder="1" applyAlignment="1">
      <alignment horizontal="center" vertical="center" wrapText="1"/>
    </xf>
    <xf numFmtId="164" fontId="22" fillId="0" borderId="0" xfId="8" applyNumberFormat="1" applyFont="1" applyAlignment="1">
      <alignment horizontal="left" vertical="center" wrapText="1"/>
    </xf>
    <xf numFmtId="164" fontId="27" fillId="0" borderId="0" xfId="5" applyNumberFormat="1" applyFont="1" applyAlignment="1">
      <alignment horizontal="left"/>
    </xf>
    <xf numFmtId="164" fontId="35" fillId="0" borderId="0" xfId="5" applyNumberFormat="1" applyFont="1" applyAlignment="1">
      <alignment horizontal="left"/>
    </xf>
    <xf numFmtId="164" fontId="21" fillId="0" borderId="0" xfId="0" applyNumberFormat="1" applyFont="1" applyAlignment="1">
      <alignment horizontal="left" vertical="center" wrapText="1"/>
    </xf>
    <xf numFmtId="164" fontId="27" fillId="0" borderId="0" xfId="5" applyNumberFormat="1" applyFont="1" applyAlignment="1">
      <alignment horizontal="left" vertical="center" wrapText="1"/>
    </xf>
    <xf numFmtId="0" fontId="1" fillId="0" borderId="0" xfId="5" quotePrefix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1" fillId="0" borderId="0" xfId="5" applyAlignment="1">
      <alignment horizontal="center" vertical="center" wrapText="1"/>
    </xf>
    <xf numFmtId="4" fontId="10" fillId="3" borderId="1" xfId="5" applyNumberFormat="1" applyFont="1" applyFill="1" applyBorder="1" applyAlignment="1">
      <alignment horizontal="center" vertical="center" wrapText="1"/>
    </xf>
    <xf numFmtId="0" fontId="10" fillId="0" borderId="1" xfId="5" applyNumberFormat="1" applyFont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left" vertical="center" wrapText="1"/>
    </xf>
    <xf numFmtId="164" fontId="1" fillId="0" borderId="0" xfId="5" applyNumberFormat="1" applyBorder="1" applyAlignment="1">
      <alignment horizontal="center" vertical="center" wrapText="1"/>
    </xf>
    <xf numFmtId="164" fontId="20" fillId="0" borderId="0" xfId="8" applyNumberFormat="1" applyAlignment="1">
      <alignment wrapText="1"/>
    </xf>
    <xf numFmtId="0" fontId="5" fillId="0" borderId="1" xfId="5" applyFont="1" applyBorder="1" applyAlignment="1">
      <alignment horizontal="center"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0" fontId="22" fillId="0" borderId="0" xfId="8" applyFont="1" applyAlignment="1">
      <alignment horizontal="right" vertical="center" wrapText="1"/>
    </xf>
    <xf numFmtId="4" fontId="25" fillId="0" borderId="0" xfId="8" applyNumberFormat="1" applyFont="1" applyAlignment="1">
      <alignment horizontal="right" vertical="center" wrapText="1"/>
    </xf>
    <xf numFmtId="0" fontId="25" fillId="0" borderId="0" xfId="8" applyFont="1" applyAlignment="1">
      <alignment horizontal="right" vertical="center" wrapText="1"/>
    </xf>
    <xf numFmtId="164" fontId="25" fillId="0" borderId="0" xfId="8" applyNumberFormat="1" applyFont="1" applyFill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4" fontId="31" fillId="0" borderId="0" xfId="5" applyNumberFormat="1" applyFont="1" applyAlignment="1">
      <alignment horizontal="right" vertical="center" wrapText="1"/>
    </xf>
    <xf numFmtId="0" fontId="31" fillId="0" borderId="0" xfId="5" applyFont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5" applyFont="1" applyAlignment="1"/>
    <xf numFmtId="4" fontId="19" fillId="3" borderId="1" xfId="6" applyNumberFormat="1" applyFont="1" applyFill="1" applyBorder="1" applyAlignment="1">
      <alignment horizontal="center" vertical="center"/>
    </xf>
    <xf numFmtId="4" fontId="10" fillId="3" borderId="1" xfId="5" applyNumberFormat="1" applyFont="1" applyFill="1" applyBorder="1" applyAlignment="1">
      <alignment horizontal="left" vertical="center" wrapText="1"/>
    </xf>
    <xf numFmtId="164" fontId="10" fillId="2" borderId="1" xfId="9" applyNumberFormat="1" applyFont="1" applyFill="1" applyBorder="1" applyAlignment="1">
      <alignment horizontal="left" vertical="center" wrapText="1"/>
    </xf>
    <xf numFmtId="164" fontId="11" fillId="2" borderId="1" xfId="9" applyNumberFormat="1" applyFont="1" applyFill="1" applyBorder="1" applyAlignment="1">
      <alignment horizontal="left" vertical="center" wrapText="1"/>
    </xf>
    <xf numFmtId="164" fontId="11" fillId="2" borderId="1" xfId="9" applyNumberFormat="1" applyFont="1" applyFill="1" applyBorder="1" applyAlignment="1">
      <alignment horizontal="left" vertical="center"/>
    </xf>
    <xf numFmtId="164" fontId="25" fillId="0" borderId="0" xfId="8" applyNumberFormat="1" applyFont="1" applyAlignment="1">
      <alignment horizontal="left" vertical="center" wrapText="1"/>
    </xf>
    <xf numFmtId="164" fontId="31" fillId="0" borderId="0" xfId="5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4" fontId="10" fillId="0" borderId="1" xfId="5" applyNumberFormat="1" applyFont="1" applyBorder="1" applyAlignment="1">
      <alignment horizontal="center" vertical="center" wrapText="1"/>
    </xf>
    <xf numFmtId="4" fontId="10" fillId="4" borderId="1" xfId="5" applyNumberFormat="1" applyFont="1" applyFill="1" applyBorder="1" applyAlignment="1">
      <alignment horizontal="center" vertical="center" wrapText="1"/>
    </xf>
    <xf numFmtId="44" fontId="7" fillId="0" borderId="0" xfId="6" applyFont="1" applyBorder="1" applyAlignment="1">
      <alignment horizontal="center" vertical="center" wrapText="1"/>
    </xf>
    <xf numFmtId="164" fontId="11" fillId="0" borderId="1" xfId="6" applyNumberFormat="1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14" fontId="6" fillId="0" borderId="1" xfId="5" applyNumberFormat="1" applyFont="1" applyBorder="1" applyAlignment="1">
      <alignment horizontal="center" vertical="center" wrapText="1"/>
    </xf>
    <xf numFmtId="10" fontId="7" fillId="0" borderId="1" xfId="5" applyNumberFormat="1" applyFont="1" applyBorder="1" applyAlignment="1">
      <alignment horizontal="center" vertical="center" wrapText="1"/>
    </xf>
    <xf numFmtId="164" fontId="7" fillId="0" borderId="1" xfId="6" applyNumberFormat="1" applyFont="1" applyBorder="1" applyAlignment="1">
      <alignment horizontal="left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44" fontId="13" fillId="0" borderId="0" xfId="6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6" fontId="14" fillId="0" borderId="1" xfId="5" applyNumberFormat="1" applyFont="1" applyBorder="1" applyAlignment="1">
      <alignment horizontal="center" vertical="center" wrapText="1"/>
    </xf>
    <xf numFmtId="10" fontId="6" fillId="0" borderId="1" xfId="7" applyNumberFormat="1" applyFont="1" applyBorder="1" applyAlignment="1">
      <alignment horizontal="center" vertical="center" wrapText="1"/>
    </xf>
    <xf numFmtId="10" fontId="11" fillId="0" borderId="1" xfId="7" applyNumberFormat="1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right" vertical="center" wrapText="1"/>
    </xf>
    <xf numFmtId="44" fontId="11" fillId="0" borderId="0" xfId="6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right" vertical="center" wrapText="1"/>
    </xf>
    <xf numFmtId="0" fontId="10" fillId="5" borderId="1" xfId="4" applyFont="1" applyFill="1" applyBorder="1" applyAlignment="1">
      <alignment horizontal="right" vertical="center" wrapText="1"/>
    </xf>
    <xf numFmtId="0" fontId="11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27" fillId="0" borderId="0" xfId="5" applyFont="1" applyAlignment="1">
      <alignment horizontal="center"/>
    </xf>
    <xf numFmtId="168" fontId="11" fillId="0" borderId="1" xfId="6" applyNumberFormat="1" applyFont="1" applyBorder="1" applyAlignment="1">
      <alignment horizontal="left" vertical="center" wrapText="1"/>
    </xf>
    <xf numFmtId="4" fontId="22" fillId="4" borderId="1" xfId="6" applyNumberFormat="1" applyFont="1" applyFill="1" applyBorder="1" applyAlignment="1">
      <alignment horizontal="center" vertical="center" wrapText="1"/>
    </xf>
  </cellXfs>
  <cellStyles count="10">
    <cellStyle name="Moeda 2" xfId="3"/>
    <cellStyle name="Moeda 3" xfId="6"/>
    <cellStyle name="Normal" xfId="0" builtinId="0"/>
    <cellStyle name="Normal 2" xfId="2"/>
    <cellStyle name="Normal 2 3" xfId="8"/>
    <cellStyle name="Normal 3 3" xfId="5"/>
    <cellStyle name="Normal 4 2" xfId="4"/>
    <cellStyle name="Porcentagem 2" xfId="1"/>
    <cellStyle name="Porcentagem 3" xfId="7"/>
    <cellStyle name="Separador de milhares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o\AppData\Roaming\Microsoft\Excel\C&#243;pia%20de%20Planilha%20modelo%20caixa%20(TSD%20-%20Can&#225;polis)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LQ"/>
      <sheetName val="CFF"/>
      <sheetName val="SINAPI"/>
      <sheetName val="composição administração"/>
      <sheetName val="composição rampas"/>
      <sheetName val="Composição Placa nome da rua"/>
      <sheetName val="Composição Placa Sinalização"/>
    </sheetNames>
    <sheetDataSet>
      <sheetData sheetId="0">
        <row r="26">
          <cell r="A26" t="str">
            <v>PREFEITURA MUNICIPAL DE CANÁPOLIS</v>
          </cell>
        </row>
        <row r="31">
          <cell r="A31" t="str">
            <v>Orçamento Base para Licitação</v>
          </cell>
        </row>
        <row r="127">
          <cell r="L127" t="str">
            <v>(Selecione uma Localidade)</v>
          </cell>
          <cell r="P127" t="str">
            <v>(Selecione o tipo de planilha orçamentária)</v>
          </cell>
        </row>
        <row r="128">
          <cell r="E128" t="str">
            <v>BDI 1</v>
          </cell>
          <cell r="L128" t="str">
            <v>Aracaju / SE</v>
          </cell>
          <cell r="P128" t="str">
            <v>Orçamento Base para Licitação</v>
          </cell>
        </row>
        <row r="129">
          <cell r="E129" t="str">
            <v>BDI 2</v>
          </cell>
          <cell r="L129" t="str">
            <v>Belém / PA</v>
          </cell>
          <cell r="P129" t="str">
            <v>Orçamento Base Reprogramado</v>
          </cell>
        </row>
        <row r="130">
          <cell r="E130" t="str">
            <v>BDI 3</v>
          </cell>
          <cell r="L130" t="str">
            <v>Belo Horizonte / MG</v>
          </cell>
          <cell r="P130" t="str">
            <v>Orçamento Licitado</v>
          </cell>
        </row>
        <row r="131">
          <cell r="E131" t="str">
            <v>BDI 4</v>
          </cell>
          <cell r="L131" t="str">
            <v>Boa Vista / RR</v>
          </cell>
          <cell r="P131" t="str">
            <v>Orçamento Licitado Reprogramado</v>
          </cell>
        </row>
        <row r="132">
          <cell r="E132" t="str">
            <v>BDI 5</v>
          </cell>
          <cell r="L132" t="str">
            <v>Brasília / DF</v>
          </cell>
        </row>
        <row r="133">
          <cell r="L133" t="str">
            <v>Campo Grande / MS</v>
          </cell>
        </row>
        <row r="134">
          <cell r="L134" t="str">
            <v>Cuiabá / MT</v>
          </cell>
        </row>
        <row r="135">
          <cell r="L135" t="str">
            <v>Curitiba / PR</v>
          </cell>
          <cell r="P135" t="str">
            <v>Empreitada preço global</v>
          </cell>
        </row>
        <row r="136">
          <cell r="L136" t="str">
            <v>Florianópolis / SC</v>
          </cell>
          <cell r="P136" t="str">
            <v>Empreitada preço unitário</v>
          </cell>
        </row>
        <row r="137">
          <cell r="L137" t="str">
            <v>Fortaleza / CE</v>
          </cell>
          <cell r="P137" t="str">
            <v>Empreitada integral</v>
          </cell>
        </row>
        <row r="138">
          <cell r="L138" t="str">
            <v>Goiânia / GO</v>
          </cell>
          <cell r="P138" t="str">
            <v>Tarefa</v>
          </cell>
        </row>
        <row r="139">
          <cell r="L139" t="str">
            <v>João Pessoa / PB</v>
          </cell>
          <cell r="P139" t="str">
            <v>Contratação Integrada</v>
          </cell>
        </row>
        <row r="140">
          <cell r="L140" t="str">
            <v>Macapá / AP</v>
          </cell>
          <cell r="P140" t="str">
            <v>Não se aplica</v>
          </cell>
        </row>
        <row r="141">
          <cell r="L141" t="str">
            <v>Maceió / AL</v>
          </cell>
        </row>
        <row r="142">
          <cell r="L142" t="str">
            <v>Manaus / AM</v>
          </cell>
          <cell r="P142" t="str">
            <v>BM</v>
          </cell>
        </row>
        <row r="143">
          <cell r="L143" t="str">
            <v>Natal / RN</v>
          </cell>
          <cell r="P143" t="str">
            <v>PLE</v>
          </cell>
        </row>
        <row r="144">
          <cell r="L144" t="str">
            <v>Palmas / TO</v>
          </cell>
        </row>
        <row r="145">
          <cell r="L145" t="str">
            <v>Porto Alegre / RS</v>
          </cell>
        </row>
        <row r="146">
          <cell r="L146" t="str">
            <v>Porto Velho / RO</v>
          </cell>
        </row>
        <row r="147">
          <cell r="L147" t="str">
            <v>Recife / PE</v>
          </cell>
        </row>
        <row r="148">
          <cell r="L148" t="str">
            <v>Rio Branco / AC</v>
          </cell>
        </row>
        <row r="149">
          <cell r="L149" t="str">
            <v>Rio de Janeiro / RJ</v>
          </cell>
        </row>
        <row r="150">
          <cell r="L150" t="str">
            <v>Salvador / BA</v>
          </cell>
        </row>
        <row r="151">
          <cell r="L151" t="str">
            <v>São Luís / MA</v>
          </cell>
        </row>
        <row r="152">
          <cell r="L152" t="str">
            <v>São Paulo / SP</v>
          </cell>
        </row>
        <row r="153">
          <cell r="L153" t="str">
            <v>Teresina / PI</v>
          </cell>
        </row>
        <row r="154">
          <cell r="L154" t="str">
            <v>Vitória / ES</v>
          </cell>
        </row>
      </sheetData>
      <sheetData sheetId="1" refreshError="1"/>
      <sheetData sheetId="2">
        <row r="14">
          <cell r="F14" t="str">
            <v>SERVIÇOS PRELIMINARES E ADMINISTRAÇÃO</v>
          </cell>
          <cell r="G14" t="str">
            <v>RUA PROJETADA 01</v>
          </cell>
          <cell r="H14" t="str">
            <v>RUA PROJETADA 02</v>
          </cell>
          <cell r="I14" t="str">
            <v>RUA PROJETADA 03</v>
          </cell>
          <cell r="J14" t="str">
            <v>RUA PROJETADA 04</v>
          </cell>
          <cell r="K14" t="str">
            <v>RUA PROJETADA 05</v>
          </cell>
          <cell r="L14" t="str">
            <v>RUA PROJETADA 09</v>
          </cell>
        </row>
      </sheetData>
      <sheetData sheetId="3">
        <row r="13">
          <cell r="A13">
            <v>1</v>
          </cell>
        </row>
        <row r="15">
          <cell r="A15">
            <v>2</v>
          </cell>
        </row>
        <row r="17">
          <cell r="A17">
            <v>3</v>
          </cell>
        </row>
        <row r="19">
          <cell r="A19">
            <v>4</v>
          </cell>
        </row>
        <row r="21">
          <cell r="A21">
            <v>5</v>
          </cell>
        </row>
        <row r="23">
          <cell r="A23">
            <v>6</v>
          </cell>
        </row>
        <row r="25">
          <cell r="A25">
            <v>7</v>
          </cell>
        </row>
        <row r="27">
          <cell r="A27">
            <v>8</v>
          </cell>
        </row>
        <row r="29">
          <cell r="A29">
            <v>9</v>
          </cell>
        </row>
        <row r="31">
          <cell r="A31">
            <v>10</v>
          </cell>
        </row>
        <row r="33">
          <cell r="A33">
            <v>11</v>
          </cell>
        </row>
        <row r="35">
          <cell r="A35">
            <v>12</v>
          </cell>
        </row>
        <row r="37">
          <cell r="A37">
            <v>13</v>
          </cell>
        </row>
        <row r="41">
          <cell r="G41">
            <v>0.20050094996614315</v>
          </cell>
          <cell r="H41">
            <v>0.42088771579587386</v>
          </cell>
          <cell r="I41">
            <v>0.64127448162560452</v>
          </cell>
          <cell r="J41">
            <v>0.86166124745533523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7"/>
  <sheetViews>
    <sheetView showGridLines="0" topLeftCell="A10" zoomScale="80" zoomScaleNormal="80" zoomScalePageLayoutView="90" workbookViewId="0">
      <pane ySplit="1" topLeftCell="A23" activePane="bottomLeft" state="frozen"/>
      <selection activeCell="B10" sqref="B10"/>
      <selection pane="bottomLeft" activeCell="H16" sqref="H16"/>
    </sheetView>
  </sheetViews>
  <sheetFormatPr defaultColWidth="9.33203125" defaultRowHeight="15.75" x14ac:dyDescent="0.25"/>
  <cols>
    <col min="1" max="1" width="14" style="83" customWidth="1"/>
    <col min="2" max="2" width="70.83203125" style="31" customWidth="1"/>
    <col min="3" max="3" width="8.6640625" style="32" customWidth="1"/>
    <col min="4" max="4" width="12.5" style="32" customWidth="1"/>
    <col min="5" max="6" width="15.83203125" style="107" customWidth="1"/>
    <col min="7" max="7" width="20" style="107" bestFit="1" customWidth="1"/>
    <col min="8" max="8" width="18.83203125" style="49" customWidth="1"/>
    <col min="9" max="9" width="20.5" style="50" customWidth="1"/>
    <col min="10" max="10" width="21.33203125" style="51" customWidth="1"/>
    <col min="11" max="11" width="20.33203125" style="51" customWidth="1"/>
    <col min="12" max="12" width="24.5" style="51" customWidth="1"/>
    <col min="13" max="13" width="21.1640625" style="50" hidden="1" customWidth="1"/>
    <col min="14" max="14" width="25.1640625" style="33" customWidth="1"/>
    <col min="15" max="15" width="19.33203125" style="33" customWidth="1"/>
    <col min="16" max="16" width="14.1640625" style="33" bestFit="1" customWidth="1"/>
    <col min="17" max="17" width="9.33203125" style="34"/>
    <col min="18" max="18" width="15" style="34" bestFit="1" customWidth="1"/>
    <col min="19" max="19" width="14.83203125" style="34" bestFit="1" customWidth="1"/>
    <col min="20" max="16384" width="9.33203125" style="34"/>
  </cols>
  <sheetData>
    <row r="1" spans="1:20" s="1" customFormat="1" ht="9.9499999999999993" customHeight="1" x14ac:dyDescent="0.2">
      <c r="A1" s="145" t="s">
        <v>46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60"/>
      <c r="N1" s="147" t="s">
        <v>47</v>
      </c>
      <c r="O1" s="148">
        <v>43850</v>
      </c>
      <c r="P1" s="148"/>
      <c r="R1" s="15"/>
      <c r="S1" s="15"/>
      <c r="T1" s="15"/>
    </row>
    <row r="2" spans="1:20" s="1" customFormat="1" ht="9.9499999999999993" customHeight="1" x14ac:dyDescent="0.2">
      <c r="A2" s="145"/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60"/>
      <c r="N2" s="147"/>
      <c r="O2" s="148"/>
      <c r="P2" s="148"/>
      <c r="R2" s="15"/>
      <c r="S2" s="15"/>
      <c r="T2" s="15"/>
    </row>
    <row r="3" spans="1:20" s="1" customFormat="1" ht="15" customHeight="1" x14ac:dyDescent="0.2">
      <c r="A3" s="145"/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60"/>
      <c r="N3" s="149" t="s">
        <v>397</v>
      </c>
      <c r="O3" s="150">
        <f>G11+G17+G23+G26+G31+G37+G43+G52+G94+G116+G122+G153+G160+G173</f>
        <v>503836.78943051997</v>
      </c>
      <c r="P3" s="150"/>
      <c r="R3" s="143"/>
      <c r="S3" s="143"/>
      <c r="T3" s="15"/>
    </row>
    <row r="4" spans="1:20" s="1" customFormat="1" ht="15" customHeight="1" x14ac:dyDescent="0.2">
      <c r="A4" s="151" t="s">
        <v>75</v>
      </c>
      <c r="B4" s="152"/>
      <c r="C4" s="152"/>
      <c r="D4" s="152"/>
      <c r="E4" s="152"/>
      <c r="F4" s="152"/>
      <c r="G4" s="152"/>
      <c r="H4" s="152"/>
      <c r="I4" s="153"/>
      <c r="J4" s="151" t="s">
        <v>399</v>
      </c>
      <c r="K4" s="152"/>
      <c r="L4" s="153"/>
      <c r="M4" s="63"/>
      <c r="N4" s="149"/>
      <c r="O4" s="150"/>
      <c r="P4" s="150"/>
      <c r="R4" s="143"/>
      <c r="S4" s="143"/>
      <c r="T4" s="15"/>
    </row>
    <row r="5" spans="1:20" s="1" customFormat="1" ht="20.100000000000001" customHeight="1" x14ac:dyDescent="0.2">
      <c r="A5" s="154"/>
      <c r="B5" s="155"/>
      <c r="C5" s="155"/>
      <c r="D5" s="155"/>
      <c r="E5" s="155"/>
      <c r="F5" s="155"/>
      <c r="G5" s="155"/>
      <c r="H5" s="155"/>
      <c r="I5" s="156"/>
      <c r="J5" s="154"/>
      <c r="K5" s="155"/>
      <c r="L5" s="156"/>
      <c r="M5" s="63"/>
      <c r="N5" s="3" t="s">
        <v>48</v>
      </c>
      <c r="O5" s="144">
        <f>K7</f>
        <v>131586.88</v>
      </c>
      <c r="P5" s="144"/>
      <c r="R5" s="143">
        <v>187238.02057661998</v>
      </c>
      <c r="S5" s="143"/>
      <c r="T5" s="15"/>
    </row>
    <row r="6" spans="1:20" s="110" customFormat="1" ht="20.100000000000001" customHeight="1" x14ac:dyDescent="0.2">
      <c r="A6" s="157" t="s">
        <v>49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62"/>
      <c r="N6" s="3" t="s">
        <v>50</v>
      </c>
      <c r="O6" s="144">
        <f>O3-K7</f>
        <v>372249.90943051997</v>
      </c>
      <c r="P6" s="144"/>
      <c r="Q6" s="108" t="s">
        <v>44</v>
      </c>
      <c r="R6" s="158">
        <v>131586.88</v>
      </c>
      <c r="S6" s="158"/>
      <c r="T6" s="109"/>
    </row>
    <row r="7" spans="1:20" s="110" customFormat="1" ht="20.100000000000001" customHeight="1" x14ac:dyDescent="0.2">
      <c r="A7" s="159" t="s">
        <v>76</v>
      </c>
      <c r="B7" s="159"/>
      <c r="C7" s="159"/>
      <c r="D7" s="159"/>
      <c r="E7" s="159"/>
      <c r="F7" s="159"/>
      <c r="G7" s="159"/>
      <c r="H7" s="160" t="s">
        <v>398</v>
      </c>
      <c r="I7" s="160"/>
      <c r="J7" s="160"/>
      <c r="K7" s="161">
        <f>J11+J17+J23+J26+J31+J37+J43+J52+J94+J116+J122+J153+J160+J173</f>
        <v>131586.88</v>
      </c>
      <c r="L7" s="161"/>
      <c r="M7" s="36"/>
      <c r="N7" s="61" t="s">
        <v>51</v>
      </c>
      <c r="O7" s="162">
        <f>K7/O3</f>
        <v>0.26116965406343373</v>
      </c>
      <c r="P7" s="162"/>
      <c r="R7" s="158"/>
      <c r="S7" s="158"/>
      <c r="T7" s="109"/>
    </row>
    <row r="8" spans="1:20" s="110" customFormat="1" ht="20.100000000000001" customHeight="1" x14ac:dyDescent="0.2">
      <c r="A8" s="159"/>
      <c r="B8" s="159"/>
      <c r="C8" s="159"/>
      <c r="D8" s="159"/>
      <c r="E8" s="159"/>
      <c r="F8" s="159"/>
      <c r="G8" s="159"/>
      <c r="H8" s="160"/>
      <c r="I8" s="160"/>
      <c r="J8" s="160"/>
      <c r="K8" s="161"/>
      <c r="L8" s="161"/>
      <c r="M8" s="2"/>
      <c r="N8" s="3" t="s">
        <v>52</v>
      </c>
      <c r="O8" s="163">
        <f>O5/O3</f>
        <v>0.26116965406343373</v>
      </c>
      <c r="P8" s="163"/>
      <c r="R8" s="114">
        <f>R5-R6</f>
        <v>55651.140576619975</v>
      </c>
      <c r="S8" s="109"/>
      <c r="T8" s="109"/>
    </row>
    <row r="9" spans="1:20" s="4" customFormat="1" ht="26.25" customHeight="1" x14ac:dyDescent="0.2">
      <c r="A9" s="164" t="s">
        <v>0</v>
      </c>
      <c r="B9" s="164" t="s">
        <v>53</v>
      </c>
      <c r="C9" s="164" t="s">
        <v>66</v>
      </c>
      <c r="D9" s="165" t="s">
        <v>54</v>
      </c>
      <c r="E9" s="165"/>
      <c r="F9" s="165"/>
      <c r="G9" s="165"/>
      <c r="H9" s="165" t="s">
        <v>45</v>
      </c>
      <c r="I9" s="165"/>
      <c r="J9" s="165" t="s">
        <v>55</v>
      </c>
      <c r="K9" s="165"/>
      <c r="L9" s="165"/>
      <c r="M9" s="64" t="s">
        <v>56</v>
      </c>
      <c r="N9" s="3" t="s">
        <v>57</v>
      </c>
      <c r="O9" s="163">
        <f>O6/O3</f>
        <v>0.73883034593656627</v>
      </c>
      <c r="P9" s="163"/>
      <c r="R9" s="16">
        <f>82586.88+49000</f>
        <v>131586.88</v>
      </c>
      <c r="S9" s="167"/>
      <c r="T9" s="167"/>
    </row>
    <row r="10" spans="1:20" s="8" customFormat="1" ht="52.5" customHeight="1" x14ac:dyDescent="0.2">
      <c r="A10" s="164"/>
      <c r="B10" s="164"/>
      <c r="C10" s="164"/>
      <c r="D10" s="141" t="s">
        <v>58</v>
      </c>
      <c r="E10" s="102" t="s">
        <v>1</v>
      </c>
      <c r="F10" s="102" t="s">
        <v>2</v>
      </c>
      <c r="G10" s="102" t="s">
        <v>59</v>
      </c>
      <c r="H10" s="142" t="s">
        <v>67</v>
      </c>
      <c r="I10" s="141" t="s">
        <v>48</v>
      </c>
      <c r="J10" s="111" t="s">
        <v>67</v>
      </c>
      <c r="K10" s="112" t="s">
        <v>48</v>
      </c>
      <c r="L10" s="39" t="s">
        <v>50</v>
      </c>
      <c r="M10" s="5" t="e">
        <f>(M11+#REF!+#REF!+M26+M38+M43+M95+M104+M108+M113+#REF!+#REF!+#REF!+#REF!+#REF!+#REF!+#REF!+#REF!+#REF!)/19</f>
        <v>#REF!</v>
      </c>
      <c r="N10" s="3" t="s">
        <v>60</v>
      </c>
      <c r="O10" s="6" t="s">
        <v>52</v>
      </c>
      <c r="P10" s="7" t="s">
        <v>57</v>
      </c>
    </row>
    <row r="11" spans="1:20" s="19" customFormat="1" ht="31.5" customHeight="1" x14ac:dyDescent="0.25">
      <c r="A11" s="76" t="s">
        <v>78</v>
      </c>
      <c r="B11" s="77" t="s">
        <v>77</v>
      </c>
      <c r="C11" s="168" t="s">
        <v>80</v>
      </c>
      <c r="D11" s="168"/>
      <c r="E11" s="168"/>
      <c r="F11" s="168"/>
      <c r="G11" s="81">
        <f>G12+G15</f>
        <v>15784.389043800002</v>
      </c>
      <c r="H11" s="35"/>
      <c r="I11" s="64"/>
      <c r="J11" s="81">
        <f>J12+J15</f>
        <v>2398.0088995199999</v>
      </c>
      <c r="K11" s="99">
        <f>K12+K15</f>
        <v>2398.0088995199999</v>
      </c>
      <c r="L11" s="39">
        <f t="shared" ref="L11:L109" si="0">G11-K11</f>
        <v>13386.380144280001</v>
      </c>
      <c r="M11" s="5">
        <f>G11/G11</f>
        <v>1</v>
      </c>
      <c r="N11" s="17">
        <f t="shared" ref="N11:N103" si="1">J11/G11</f>
        <v>0.15192282025397247</v>
      </c>
      <c r="O11" s="18">
        <f>N11</f>
        <v>0.15192282025397247</v>
      </c>
      <c r="P11" s="17">
        <f t="shared" ref="P11:P103" si="2">M11-O11</f>
        <v>0.84807717974602759</v>
      </c>
    </row>
    <row r="12" spans="1:20" s="72" customFormat="1" ht="31.5" customHeight="1" x14ac:dyDescent="0.25">
      <c r="A12" s="100" t="s">
        <v>105</v>
      </c>
      <c r="B12" s="65" t="s">
        <v>79</v>
      </c>
      <c r="C12" s="166" t="s">
        <v>81</v>
      </c>
      <c r="D12" s="166"/>
      <c r="E12" s="166"/>
      <c r="F12" s="166"/>
      <c r="G12" s="113">
        <f>SUM(G13:G14)</f>
        <v>9789.3667950000017</v>
      </c>
      <c r="H12" s="66"/>
      <c r="I12" s="67"/>
      <c r="J12" s="45">
        <f>SUM(J13:J14)</f>
        <v>0</v>
      </c>
      <c r="K12" s="69">
        <f>J12</f>
        <v>0</v>
      </c>
      <c r="L12" s="39">
        <f t="shared" si="0"/>
        <v>9789.3667950000017</v>
      </c>
      <c r="M12" s="70">
        <f>G12/G12</f>
        <v>1</v>
      </c>
      <c r="N12" s="71">
        <f t="shared" si="1"/>
        <v>0</v>
      </c>
      <c r="O12" s="18">
        <f>N12</f>
        <v>0</v>
      </c>
      <c r="P12" s="71">
        <f t="shared" si="2"/>
        <v>1</v>
      </c>
      <c r="R12" s="73"/>
    </row>
    <row r="13" spans="1:20" s="19" customFormat="1" x14ac:dyDescent="0.25">
      <c r="A13" s="26" t="s">
        <v>106</v>
      </c>
      <c r="B13" s="9" t="s">
        <v>82</v>
      </c>
      <c r="C13" s="10" t="s">
        <v>6</v>
      </c>
      <c r="D13" s="40">
        <v>110</v>
      </c>
      <c r="E13" s="79">
        <v>18.71</v>
      </c>
      <c r="F13" s="79">
        <f>E13*1.2714</f>
        <v>23.787894000000001</v>
      </c>
      <c r="G13" s="80">
        <f>D13*F13</f>
        <v>2616.6683400000002</v>
      </c>
      <c r="H13" s="35">
        <f>D13*0</f>
        <v>0</v>
      </c>
      <c r="I13" s="20">
        <f t="shared" ref="I13" si="3">H13</f>
        <v>0</v>
      </c>
      <c r="J13" s="41">
        <f>F13*H13</f>
        <v>0</v>
      </c>
      <c r="K13" s="42">
        <f>J13</f>
        <v>0</v>
      </c>
      <c r="L13" s="43">
        <f t="shared" ref="L13" si="4">G13-K13</f>
        <v>2616.6683400000002</v>
      </c>
      <c r="M13" s="11">
        <f>G13/G13</f>
        <v>1</v>
      </c>
      <c r="N13" s="21">
        <f t="shared" ref="N13" si="5">J13/G13</f>
        <v>0</v>
      </c>
      <c r="O13" s="22">
        <f>N13</f>
        <v>0</v>
      </c>
      <c r="P13" s="21">
        <f t="shared" ref="P13" si="6">M13-O13</f>
        <v>1</v>
      </c>
      <c r="R13" s="23"/>
    </row>
    <row r="14" spans="1:20" s="19" customFormat="1" x14ac:dyDescent="0.25">
      <c r="A14" s="26" t="s">
        <v>107</v>
      </c>
      <c r="B14" s="9" t="s">
        <v>83</v>
      </c>
      <c r="C14" s="10" t="s">
        <v>5</v>
      </c>
      <c r="D14" s="40">
        <v>7.5</v>
      </c>
      <c r="E14" s="79">
        <v>752.21</v>
      </c>
      <c r="F14" s="79">
        <f>E14*1.2714</f>
        <v>956.35979400000008</v>
      </c>
      <c r="G14" s="80">
        <f>D14*F14</f>
        <v>7172.6984550000006</v>
      </c>
      <c r="H14" s="35">
        <f>D14*0</f>
        <v>0</v>
      </c>
      <c r="I14" s="20">
        <f t="shared" ref="I14:I34" si="7">H14</f>
        <v>0</v>
      </c>
      <c r="J14" s="41">
        <f>F14*H14</f>
        <v>0</v>
      </c>
      <c r="K14" s="42">
        <f>J14</f>
        <v>0</v>
      </c>
      <c r="L14" s="43">
        <f t="shared" si="0"/>
        <v>7172.6984550000006</v>
      </c>
      <c r="M14" s="11">
        <f>G14/G14</f>
        <v>1</v>
      </c>
      <c r="N14" s="21">
        <f t="shared" si="1"/>
        <v>0</v>
      </c>
      <c r="O14" s="22">
        <f>N14</f>
        <v>0</v>
      </c>
      <c r="P14" s="21">
        <f t="shared" si="2"/>
        <v>1</v>
      </c>
      <c r="R14" s="23"/>
    </row>
    <row r="15" spans="1:20" s="25" customFormat="1" ht="31.5" customHeight="1" x14ac:dyDescent="0.25">
      <c r="A15" s="74" t="s">
        <v>108</v>
      </c>
      <c r="B15" s="75" t="s">
        <v>84</v>
      </c>
      <c r="C15" s="169" t="s">
        <v>85</v>
      </c>
      <c r="D15" s="169"/>
      <c r="E15" s="169"/>
      <c r="F15" s="169"/>
      <c r="G15" s="82">
        <f>SUM(G16)</f>
        <v>5995.0222487999999</v>
      </c>
      <c r="H15" s="35"/>
      <c r="I15" s="20"/>
      <c r="J15" s="38">
        <f>SUM(J16:J16)</f>
        <v>2398.0088995199999</v>
      </c>
      <c r="K15" s="37">
        <f>SUM(K16:K16)</f>
        <v>2398.0088995199999</v>
      </c>
      <c r="L15" s="39">
        <f t="shared" si="0"/>
        <v>3597.0133492800001</v>
      </c>
      <c r="M15" s="5">
        <f t="shared" ref="M15:M111" si="8">G15/G15</f>
        <v>1</v>
      </c>
      <c r="N15" s="17">
        <f t="shared" si="1"/>
        <v>0.39999999999999997</v>
      </c>
      <c r="O15" s="18">
        <f t="shared" ref="O15:O111" si="9">N15</f>
        <v>0.39999999999999997</v>
      </c>
      <c r="P15" s="17">
        <f t="shared" si="2"/>
        <v>0.60000000000000009</v>
      </c>
    </row>
    <row r="16" spans="1:20" s="19" customFormat="1" ht="36" customHeight="1" x14ac:dyDescent="0.25">
      <c r="A16" s="26" t="s">
        <v>109</v>
      </c>
      <c r="B16" s="9" t="s">
        <v>86</v>
      </c>
      <c r="C16" s="10" t="s">
        <v>6</v>
      </c>
      <c r="D16" s="40">
        <v>88.6</v>
      </c>
      <c r="E16" s="79">
        <v>53.22</v>
      </c>
      <c r="F16" s="79">
        <f>E16*1.2714</f>
        <v>67.663908000000006</v>
      </c>
      <c r="G16" s="80">
        <f>D16*F16</f>
        <v>5995.0222487999999</v>
      </c>
      <c r="H16" s="176">
        <f>D16*0.4</f>
        <v>35.44</v>
      </c>
      <c r="I16" s="20">
        <f t="shared" si="7"/>
        <v>35.44</v>
      </c>
      <c r="J16" s="41">
        <f>F16*H16</f>
        <v>2398.0088995199999</v>
      </c>
      <c r="K16" s="42">
        <f t="shared" ref="K16" si="10">J16</f>
        <v>2398.0088995199999</v>
      </c>
      <c r="L16" s="43">
        <f t="shared" ref="L16" si="11">G16-K16</f>
        <v>3597.0133492800001</v>
      </c>
      <c r="M16" s="11">
        <f t="shared" ref="M16" si="12">G16/G16</f>
        <v>1</v>
      </c>
      <c r="N16" s="21">
        <f t="shared" ref="N16" si="13">J16/G16</f>
        <v>0.39999999999999997</v>
      </c>
      <c r="O16" s="22">
        <f t="shared" ref="O16" si="14">N16</f>
        <v>0.39999999999999997</v>
      </c>
      <c r="P16" s="21">
        <f t="shared" ref="P16" si="15">M16-O16</f>
        <v>0.60000000000000009</v>
      </c>
    </row>
    <row r="17" spans="1:20" s="25" customFormat="1" ht="31.5" customHeight="1" x14ac:dyDescent="0.25">
      <c r="A17" s="76" t="s">
        <v>87</v>
      </c>
      <c r="B17" s="78" t="s">
        <v>88</v>
      </c>
      <c r="C17" s="168" t="s">
        <v>89</v>
      </c>
      <c r="D17" s="168"/>
      <c r="E17" s="168"/>
      <c r="F17" s="168"/>
      <c r="G17" s="81">
        <f>SUM(G18:G22)</f>
        <v>32117.984745599999</v>
      </c>
      <c r="H17" s="35"/>
      <c r="I17" s="20"/>
      <c r="J17" s="38">
        <f>SUM(J18:J22)</f>
        <v>21290.012562</v>
      </c>
      <c r="K17" s="37">
        <f>SUM(K18:K22)</f>
        <v>21290.012562</v>
      </c>
      <c r="L17" s="39">
        <f t="shared" si="0"/>
        <v>10827.972183599999</v>
      </c>
      <c r="M17" s="5">
        <f t="shared" si="8"/>
        <v>1</v>
      </c>
      <c r="N17" s="17">
        <f t="shared" si="1"/>
        <v>0.66286887955872209</v>
      </c>
      <c r="O17" s="18">
        <f t="shared" si="9"/>
        <v>0.66286887955872209</v>
      </c>
      <c r="P17" s="17">
        <f t="shared" si="2"/>
        <v>0.33713112044127791</v>
      </c>
    </row>
    <row r="18" spans="1:20" s="19" customFormat="1" ht="31.5" x14ac:dyDescent="0.25">
      <c r="A18" s="26" t="s">
        <v>110</v>
      </c>
      <c r="B18" s="9" t="s">
        <v>90</v>
      </c>
      <c r="C18" s="10" t="s">
        <v>6</v>
      </c>
      <c r="D18" s="44">
        <v>331</v>
      </c>
      <c r="E18" s="79">
        <v>25.91</v>
      </c>
      <c r="F18" s="79">
        <f t="shared" ref="F18:F81" si="16">E18*1.2714</f>
        <v>32.941974000000002</v>
      </c>
      <c r="G18" s="80">
        <f t="shared" ref="G18:G22" si="17">D18*F18</f>
        <v>10903.793394</v>
      </c>
      <c r="H18" s="176">
        <f>D18*1</f>
        <v>331</v>
      </c>
      <c r="I18" s="20">
        <f t="shared" si="7"/>
        <v>331</v>
      </c>
      <c r="J18" s="41">
        <f t="shared" ref="J18:J22" si="18">F18*H18</f>
        <v>10903.793394</v>
      </c>
      <c r="K18" s="42">
        <f t="shared" ref="K18:K22" si="19">J18</f>
        <v>10903.793394</v>
      </c>
      <c r="L18" s="43">
        <f t="shared" si="0"/>
        <v>0</v>
      </c>
      <c r="M18" s="11">
        <f t="shared" si="8"/>
        <v>1</v>
      </c>
      <c r="N18" s="21">
        <f t="shared" si="1"/>
        <v>1</v>
      </c>
      <c r="O18" s="22">
        <f t="shared" si="9"/>
        <v>1</v>
      </c>
      <c r="P18" s="21">
        <v>0</v>
      </c>
    </row>
    <row r="19" spans="1:20" s="19" customFormat="1" ht="31.5" x14ac:dyDescent="0.25">
      <c r="A19" s="26" t="s">
        <v>111</v>
      </c>
      <c r="B19" s="9" t="s">
        <v>91</v>
      </c>
      <c r="C19" s="10" t="s">
        <v>6</v>
      </c>
      <c r="D19" s="40">
        <v>183</v>
      </c>
      <c r="E19" s="79">
        <v>44.64</v>
      </c>
      <c r="F19" s="79">
        <f t="shared" si="16"/>
        <v>56.755296000000001</v>
      </c>
      <c r="G19" s="80">
        <f t="shared" si="17"/>
        <v>10386.219168</v>
      </c>
      <c r="H19" s="176">
        <f>D19*1</f>
        <v>183</v>
      </c>
      <c r="I19" s="20">
        <f t="shared" si="7"/>
        <v>183</v>
      </c>
      <c r="J19" s="41">
        <f t="shared" si="18"/>
        <v>10386.219168</v>
      </c>
      <c r="K19" s="42">
        <f t="shared" si="19"/>
        <v>10386.219168</v>
      </c>
      <c r="L19" s="43">
        <f t="shared" si="0"/>
        <v>0</v>
      </c>
      <c r="M19" s="11">
        <f t="shared" si="8"/>
        <v>1</v>
      </c>
      <c r="N19" s="21">
        <f t="shared" si="1"/>
        <v>1</v>
      </c>
      <c r="O19" s="22">
        <f t="shared" si="9"/>
        <v>1</v>
      </c>
      <c r="P19" s="21">
        <v>0</v>
      </c>
    </row>
    <row r="20" spans="1:20" s="19" customFormat="1" ht="31.5" x14ac:dyDescent="0.25">
      <c r="A20" s="26" t="s">
        <v>112</v>
      </c>
      <c r="B20" s="9" t="s">
        <v>92</v>
      </c>
      <c r="C20" s="10" t="s">
        <v>6</v>
      </c>
      <c r="D20" s="40">
        <v>28</v>
      </c>
      <c r="E20" s="79">
        <v>28.39</v>
      </c>
      <c r="F20" s="79">
        <f t="shared" si="16"/>
        <v>36.095046000000004</v>
      </c>
      <c r="G20" s="80">
        <f t="shared" si="17"/>
        <v>1010.6612880000001</v>
      </c>
      <c r="H20" s="35">
        <f t="shared" ref="H20:H22" si="20">D20*0</f>
        <v>0</v>
      </c>
      <c r="I20" s="20">
        <f t="shared" si="7"/>
        <v>0</v>
      </c>
      <c r="J20" s="41">
        <f t="shared" si="18"/>
        <v>0</v>
      </c>
      <c r="K20" s="42">
        <f t="shared" si="19"/>
        <v>0</v>
      </c>
      <c r="L20" s="43">
        <f t="shared" si="0"/>
        <v>1010.6612880000001</v>
      </c>
      <c r="M20" s="11">
        <f t="shared" si="8"/>
        <v>1</v>
      </c>
      <c r="N20" s="21">
        <f t="shared" si="1"/>
        <v>0</v>
      </c>
      <c r="O20" s="22">
        <f t="shared" si="9"/>
        <v>0</v>
      </c>
      <c r="P20" s="21">
        <v>0</v>
      </c>
    </row>
    <row r="21" spans="1:20" s="19" customFormat="1" ht="31.5" x14ac:dyDescent="0.25">
      <c r="A21" s="26" t="s">
        <v>113</v>
      </c>
      <c r="B21" s="9" t="s">
        <v>93</v>
      </c>
      <c r="C21" s="10" t="s">
        <v>6</v>
      </c>
      <c r="D21" s="40">
        <v>6</v>
      </c>
      <c r="E21" s="79">
        <v>34.510000000000005</v>
      </c>
      <c r="F21" s="79">
        <f t="shared" si="16"/>
        <v>43.876014000000012</v>
      </c>
      <c r="G21" s="80">
        <f t="shared" si="17"/>
        <v>263.2560840000001</v>
      </c>
      <c r="H21" s="35">
        <f t="shared" si="20"/>
        <v>0</v>
      </c>
      <c r="I21" s="20">
        <f t="shared" si="7"/>
        <v>0</v>
      </c>
      <c r="J21" s="41">
        <f t="shared" si="18"/>
        <v>0</v>
      </c>
      <c r="K21" s="42">
        <f t="shared" si="19"/>
        <v>0</v>
      </c>
      <c r="L21" s="43">
        <f t="shared" si="0"/>
        <v>263.2560840000001</v>
      </c>
      <c r="M21" s="11">
        <f t="shared" si="8"/>
        <v>1</v>
      </c>
      <c r="N21" s="21">
        <f t="shared" si="1"/>
        <v>0</v>
      </c>
      <c r="O21" s="22">
        <f t="shared" si="9"/>
        <v>0</v>
      </c>
      <c r="P21" s="21">
        <v>0</v>
      </c>
    </row>
    <row r="22" spans="1:20" s="19" customFormat="1" ht="31.5" x14ac:dyDescent="0.25">
      <c r="A22" s="26" t="s">
        <v>114</v>
      </c>
      <c r="B22" s="9" t="s">
        <v>94</v>
      </c>
      <c r="C22" s="10" t="s">
        <v>6</v>
      </c>
      <c r="D22" s="40">
        <v>148.1</v>
      </c>
      <c r="E22" s="79">
        <v>50.74</v>
      </c>
      <c r="F22" s="79">
        <f t="shared" si="16"/>
        <v>64.510836000000012</v>
      </c>
      <c r="G22" s="80">
        <f t="shared" si="17"/>
        <v>9554.0548116000009</v>
      </c>
      <c r="H22" s="35">
        <f t="shared" si="20"/>
        <v>0</v>
      </c>
      <c r="I22" s="20">
        <f t="shared" si="7"/>
        <v>0</v>
      </c>
      <c r="J22" s="41">
        <f t="shared" si="18"/>
        <v>0</v>
      </c>
      <c r="K22" s="42">
        <f t="shared" si="19"/>
        <v>0</v>
      </c>
      <c r="L22" s="43">
        <f t="shared" si="0"/>
        <v>9554.0548116000009</v>
      </c>
      <c r="M22" s="11">
        <f t="shared" si="8"/>
        <v>1</v>
      </c>
      <c r="N22" s="21">
        <f t="shared" si="1"/>
        <v>0</v>
      </c>
      <c r="O22" s="22">
        <f t="shared" si="9"/>
        <v>0</v>
      </c>
      <c r="P22" s="21">
        <v>0</v>
      </c>
    </row>
    <row r="23" spans="1:20" s="25" customFormat="1" ht="31.5" customHeight="1" x14ac:dyDescent="0.25">
      <c r="A23" s="76" t="s">
        <v>95</v>
      </c>
      <c r="B23" s="78" t="s">
        <v>128</v>
      </c>
      <c r="C23" s="168" t="s">
        <v>127</v>
      </c>
      <c r="D23" s="168"/>
      <c r="E23" s="168"/>
      <c r="F23" s="168"/>
      <c r="G23" s="81">
        <f>SUM(G24:G25)</f>
        <v>181433.10276000001</v>
      </c>
      <c r="H23" s="35"/>
      <c r="I23" s="20"/>
      <c r="J23" s="38">
        <f>SUM(J24:J25)</f>
        <v>61545.29596498001</v>
      </c>
      <c r="K23" s="37">
        <f>SUM(K24:K25)</f>
        <v>61545.29596498001</v>
      </c>
      <c r="L23" s="39">
        <f t="shared" si="0"/>
        <v>119887.80679502001</v>
      </c>
      <c r="M23" s="5">
        <f t="shared" si="8"/>
        <v>1</v>
      </c>
      <c r="N23" s="17">
        <f t="shared" si="1"/>
        <v>0.33921756850728735</v>
      </c>
      <c r="O23" s="18">
        <f t="shared" si="9"/>
        <v>0.33921756850728735</v>
      </c>
      <c r="P23" s="17">
        <f t="shared" si="2"/>
        <v>0.66078243149271265</v>
      </c>
      <c r="R23" s="19"/>
      <c r="S23" s="19"/>
      <c r="T23" s="19"/>
    </row>
    <row r="24" spans="1:20" s="19" customFormat="1" x14ac:dyDescent="0.25">
      <c r="A24" s="26" t="s">
        <v>115</v>
      </c>
      <c r="B24" s="9" t="s">
        <v>98</v>
      </c>
      <c r="C24" s="10" t="s">
        <v>6</v>
      </c>
      <c r="D24" s="40">
        <v>1114</v>
      </c>
      <c r="E24" s="79">
        <v>91.94</v>
      </c>
      <c r="F24" s="79">
        <f t="shared" si="16"/>
        <v>116.892516</v>
      </c>
      <c r="G24" s="80">
        <f t="shared" ref="G24:G25" si="21">D24*F24</f>
        <v>130218.262824</v>
      </c>
      <c r="H24" s="176">
        <v>526.51185953581501</v>
      </c>
      <c r="I24" s="20">
        <f t="shared" si="7"/>
        <v>526.51185953581501</v>
      </c>
      <c r="J24" s="41">
        <f>F24*H24</f>
        <v>61545.29596498001</v>
      </c>
      <c r="K24" s="42">
        <f t="shared" ref="K24:K121" si="22">J24</f>
        <v>61545.29596498001</v>
      </c>
      <c r="L24" s="43">
        <f t="shared" si="0"/>
        <v>68672.966859020002</v>
      </c>
      <c r="M24" s="11">
        <f t="shared" si="8"/>
        <v>1</v>
      </c>
      <c r="N24" s="21">
        <f t="shared" si="1"/>
        <v>0.47263183082209603</v>
      </c>
      <c r="O24" s="22">
        <f t="shared" si="9"/>
        <v>0.47263183082209603</v>
      </c>
      <c r="P24" s="21">
        <f t="shared" si="2"/>
        <v>0.52736816917790397</v>
      </c>
      <c r="R24" s="19">
        <v>117196.43654160001</v>
      </c>
    </row>
    <row r="25" spans="1:20" s="19" customFormat="1" x14ac:dyDescent="0.25">
      <c r="A25" s="26" t="s">
        <v>116</v>
      </c>
      <c r="B25" s="9" t="s">
        <v>99</v>
      </c>
      <c r="C25" s="10" t="s">
        <v>6</v>
      </c>
      <c r="D25" s="40">
        <v>1114</v>
      </c>
      <c r="E25" s="79">
        <v>36.159999999999997</v>
      </c>
      <c r="F25" s="79">
        <f t="shared" si="16"/>
        <v>45.973824</v>
      </c>
      <c r="G25" s="80">
        <f t="shared" si="21"/>
        <v>51214.839936000004</v>
      </c>
      <c r="H25" s="35">
        <f>D25*0</f>
        <v>0</v>
      </c>
      <c r="I25" s="20">
        <f t="shared" si="7"/>
        <v>0</v>
      </c>
      <c r="J25" s="41">
        <f>F25*H25</f>
        <v>0</v>
      </c>
      <c r="K25" s="42">
        <f t="shared" si="22"/>
        <v>0</v>
      </c>
      <c r="L25" s="43">
        <f t="shared" si="0"/>
        <v>51214.839936000004</v>
      </c>
      <c r="M25" s="11">
        <f t="shared" si="8"/>
        <v>1</v>
      </c>
      <c r="N25" s="21">
        <f t="shared" si="1"/>
        <v>0</v>
      </c>
      <c r="O25" s="22">
        <f t="shared" si="9"/>
        <v>0</v>
      </c>
      <c r="P25" s="21">
        <f t="shared" si="2"/>
        <v>1</v>
      </c>
      <c r="R25" s="115">
        <f>R24-R8</f>
        <v>61545.295964980032</v>
      </c>
      <c r="S25" s="19">
        <f>R25/F24</f>
        <v>526.51185953581523</v>
      </c>
    </row>
    <row r="26" spans="1:20" s="19" customFormat="1" ht="31.5" customHeight="1" x14ac:dyDescent="0.25">
      <c r="A26" s="76" t="s">
        <v>96</v>
      </c>
      <c r="B26" s="78" t="s">
        <v>100</v>
      </c>
      <c r="C26" s="168" t="s">
        <v>126</v>
      </c>
      <c r="D26" s="168"/>
      <c r="E26" s="168"/>
      <c r="F26" s="168"/>
      <c r="G26" s="81">
        <f>SUM(G27:G30)</f>
        <v>5280.7853280000008</v>
      </c>
      <c r="H26" s="35"/>
      <c r="I26" s="20"/>
      <c r="J26" s="38">
        <f>SUM(J27:J30)</f>
        <v>0</v>
      </c>
      <c r="K26" s="37">
        <f>SUM(K27:K30)</f>
        <v>0</v>
      </c>
      <c r="L26" s="39">
        <f t="shared" si="0"/>
        <v>5280.7853280000008</v>
      </c>
      <c r="M26" s="5">
        <f t="shared" si="8"/>
        <v>1</v>
      </c>
      <c r="N26" s="17">
        <f t="shared" si="1"/>
        <v>0</v>
      </c>
      <c r="O26" s="18">
        <f t="shared" si="9"/>
        <v>0</v>
      </c>
      <c r="P26" s="17">
        <f t="shared" si="2"/>
        <v>1</v>
      </c>
      <c r="S26" s="19">
        <v>526.51185953581523</v>
      </c>
    </row>
    <row r="27" spans="1:20" s="19" customFormat="1" ht="31.5" x14ac:dyDescent="0.25">
      <c r="A27" s="9" t="s">
        <v>117</v>
      </c>
      <c r="B27" s="9" t="s">
        <v>101</v>
      </c>
      <c r="C27" s="10" t="s">
        <v>7</v>
      </c>
      <c r="D27" s="40">
        <v>2</v>
      </c>
      <c r="E27" s="79">
        <v>663.71999999999991</v>
      </c>
      <c r="F27" s="79">
        <f t="shared" si="16"/>
        <v>843.85360799999989</v>
      </c>
      <c r="G27" s="80">
        <f t="shared" ref="G27:G29" si="23">D27*F27</f>
        <v>1687.7072159999998</v>
      </c>
      <c r="H27" s="35">
        <f>D27*0</f>
        <v>0</v>
      </c>
      <c r="I27" s="20">
        <f t="shared" ref="I27:I29" si="24">H27</f>
        <v>0</v>
      </c>
      <c r="J27" s="41">
        <f t="shared" ref="J27:J29" si="25">F27*H27</f>
        <v>0</v>
      </c>
      <c r="K27" s="42">
        <f t="shared" ref="K27:K29" si="26">J27</f>
        <v>0</v>
      </c>
      <c r="L27" s="43">
        <f t="shared" ref="L27:L29" si="27">G27-K27</f>
        <v>1687.7072159999998</v>
      </c>
      <c r="M27" s="11">
        <f t="shared" ref="M27:M29" si="28">G27/G27</f>
        <v>1</v>
      </c>
      <c r="N27" s="21">
        <v>0</v>
      </c>
      <c r="O27" s="22">
        <f t="shared" ref="O27:O29" si="29">N27</f>
        <v>0</v>
      </c>
      <c r="P27" s="21">
        <v>0</v>
      </c>
    </row>
    <row r="28" spans="1:20" s="19" customFormat="1" ht="31.5" x14ac:dyDescent="0.25">
      <c r="A28" s="9" t="s">
        <v>118</v>
      </c>
      <c r="B28" s="9" t="s">
        <v>102</v>
      </c>
      <c r="C28" s="10" t="s">
        <v>7</v>
      </c>
      <c r="D28" s="40">
        <v>1</v>
      </c>
      <c r="E28" s="79">
        <v>566.4</v>
      </c>
      <c r="F28" s="79">
        <f t="shared" si="16"/>
        <v>720.12095999999997</v>
      </c>
      <c r="G28" s="80">
        <f t="shared" si="23"/>
        <v>720.12095999999997</v>
      </c>
      <c r="H28" s="35">
        <f t="shared" ref="H28:H30" si="30">D28*0</f>
        <v>0</v>
      </c>
      <c r="I28" s="20">
        <f t="shared" si="24"/>
        <v>0</v>
      </c>
      <c r="J28" s="41">
        <f t="shared" si="25"/>
        <v>0</v>
      </c>
      <c r="K28" s="42">
        <f t="shared" si="26"/>
        <v>0</v>
      </c>
      <c r="L28" s="43">
        <f t="shared" si="27"/>
        <v>720.12095999999997</v>
      </c>
      <c r="M28" s="11">
        <f t="shared" si="28"/>
        <v>1</v>
      </c>
      <c r="N28" s="21">
        <f t="shared" ref="N28:N29" si="31">J28/G28</f>
        <v>0</v>
      </c>
      <c r="O28" s="22">
        <f t="shared" si="29"/>
        <v>0</v>
      </c>
      <c r="P28" s="21">
        <f t="shared" ref="P28:P29" si="32">M28-O28</f>
        <v>1</v>
      </c>
    </row>
    <row r="29" spans="1:20" s="19" customFormat="1" ht="31.5" customHeight="1" x14ac:dyDescent="0.25">
      <c r="A29" s="9" t="s">
        <v>119</v>
      </c>
      <c r="B29" s="9" t="s">
        <v>103</v>
      </c>
      <c r="C29" s="10" t="s">
        <v>7</v>
      </c>
      <c r="D29" s="40">
        <v>4</v>
      </c>
      <c r="E29" s="79">
        <v>394.95000000000005</v>
      </c>
      <c r="F29" s="79">
        <f t="shared" si="16"/>
        <v>502.13943000000012</v>
      </c>
      <c r="G29" s="80">
        <f t="shared" si="23"/>
        <v>2008.5577200000005</v>
      </c>
      <c r="H29" s="35">
        <f t="shared" si="30"/>
        <v>0</v>
      </c>
      <c r="I29" s="20">
        <f t="shared" si="24"/>
        <v>0</v>
      </c>
      <c r="J29" s="41">
        <f t="shared" si="25"/>
        <v>0</v>
      </c>
      <c r="K29" s="42">
        <f t="shared" si="26"/>
        <v>0</v>
      </c>
      <c r="L29" s="43">
        <f t="shared" si="27"/>
        <v>2008.5577200000005</v>
      </c>
      <c r="M29" s="11">
        <f t="shared" si="28"/>
        <v>1</v>
      </c>
      <c r="N29" s="21">
        <f t="shared" si="31"/>
        <v>0</v>
      </c>
      <c r="O29" s="22">
        <f t="shared" si="29"/>
        <v>0</v>
      </c>
      <c r="P29" s="21">
        <f t="shared" si="32"/>
        <v>1</v>
      </c>
    </row>
    <row r="30" spans="1:20" s="19" customFormat="1" ht="31.5" x14ac:dyDescent="0.25">
      <c r="A30" s="9" t="s">
        <v>120</v>
      </c>
      <c r="B30" s="9" t="s">
        <v>104</v>
      </c>
      <c r="C30" s="10" t="s">
        <v>7</v>
      </c>
      <c r="D30" s="40">
        <v>2</v>
      </c>
      <c r="E30" s="79">
        <v>339.94000000000005</v>
      </c>
      <c r="F30" s="79">
        <f t="shared" si="16"/>
        <v>432.19971600000008</v>
      </c>
      <c r="G30" s="80">
        <f>D30*F30</f>
        <v>864.39943200000016</v>
      </c>
      <c r="H30" s="35">
        <f t="shared" si="30"/>
        <v>0</v>
      </c>
      <c r="I30" s="20">
        <f t="shared" si="7"/>
        <v>0</v>
      </c>
      <c r="J30" s="41">
        <f>F30*H30</f>
        <v>0</v>
      </c>
      <c r="K30" s="42">
        <f t="shared" si="22"/>
        <v>0</v>
      </c>
      <c r="L30" s="43">
        <f t="shared" si="0"/>
        <v>864.39943200000016</v>
      </c>
      <c r="M30" s="11">
        <f t="shared" si="8"/>
        <v>1</v>
      </c>
      <c r="N30" s="21">
        <f t="shared" si="1"/>
        <v>0</v>
      </c>
      <c r="O30" s="22">
        <f t="shared" si="9"/>
        <v>0</v>
      </c>
      <c r="P30" s="21">
        <f t="shared" si="2"/>
        <v>1</v>
      </c>
    </row>
    <row r="31" spans="1:20" s="25" customFormat="1" ht="31.5" customHeight="1" x14ac:dyDescent="0.25">
      <c r="A31" s="76" t="s">
        <v>97</v>
      </c>
      <c r="B31" s="78" t="s">
        <v>134</v>
      </c>
      <c r="C31" s="168" t="s">
        <v>135</v>
      </c>
      <c r="D31" s="168"/>
      <c r="E31" s="168"/>
      <c r="F31" s="168"/>
      <c r="G31" s="81">
        <f>SUM(G32:G36)</f>
        <v>46528.591761600001</v>
      </c>
      <c r="H31" s="35"/>
      <c r="I31" s="20"/>
      <c r="J31" s="38">
        <f>SUM(J32:J36)</f>
        <v>8374.8510182999999</v>
      </c>
      <c r="K31" s="37">
        <f>SUM(K32:K36)</f>
        <v>8374.8510182999999</v>
      </c>
      <c r="L31" s="39">
        <f t="shared" si="0"/>
        <v>38153.740743300004</v>
      </c>
      <c r="M31" s="5">
        <f t="shared" si="8"/>
        <v>1</v>
      </c>
      <c r="N31" s="17">
        <f t="shared" si="1"/>
        <v>0.17999364909237928</v>
      </c>
      <c r="O31" s="18">
        <f t="shared" si="9"/>
        <v>0.17999364909237928</v>
      </c>
      <c r="P31" s="17">
        <f t="shared" si="2"/>
        <v>0.82000635090762075</v>
      </c>
      <c r="R31" s="19"/>
      <c r="S31" s="19"/>
    </row>
    <row r="32" spans="1:20" s="19" customFormat="1" ht="31.5" x14ac:dyDescent="0.25">
      <c r="A32" s="9" t="s">
        <v>121</v>
      </c>
      <c r="B32" s="9" t="s">
        <v>129</v>
      </c>
      <c r="C32" s="10" t="s">
        <v>6</v>
      </c>
      <c r="D32" s="40">
        <v>960.1</v>
      </c>
      <c r="E32" s="79">
        <v>4.67</v>
      </c>
      <c r="F32" s="79">
        <f t="shared" si="16"/>
        <v>5.9374380000000002</v>
      </c>
      <c r="G32" s="80">
        <f t="shared" ref="G32:G34" si="33">D32*F32</f>
        <v>5700.5342238000003</v>
      </c>
      <c r="H32" s="176">
        <f>D32*1</f>
        <v>960.1</v>
      </c>
      <c r="I32" s="20">
        <f t="shared" si="7"/>
        <v>960.1</v>
      </c>
      <c r="J32" s="41">
        <f t="shared" ref="J32:J36" si="34">F32*H32</f>
        <v>5700.5342238000003</v>
      </c>
      <c r="K32" s="42">
        <f t="shared" si="22"/>
        <v>5700.5342238000003</v>
      </c>
      <c r="L32" s="43">
        <f t="shared" si="0"/>
        <v>0</v>
      </c>
      <c r="M32" s="11">
        <f t="shared" si="8"/>
        <v>1</v>
      </c>
      <c r="N32" s="21">
        <f t="shared" si="1"/>
        <v>1</v>
      </c>
      <c r="O32" s="22">
        <f t="shared" si="9"/>
        <v>1</v>
      </c>
      <c r="P32" s="21">
        <v>0</v>
      </c>
    </row>
    <row r="33" spans="1:20" s="19" customFormat="1" ht="15.75" customHeight="1" x14ac:dyDescent="0.25">
      <c r="A33" s="9" t="s">
        <v>122</v>
      </c>
      <c r="B33" s="9" t="s">
        <v>130</v>
      </c>
      <c r="C33" s="10" t="s">
        <v>6</v>
      </c>
      <c r="D33" s="40">
        <v>409.1</v>
      </c>
      <c r="E33" s="79">
        <v>21.759999999999998</v>
      </c>
      <c r="F33" s="79">
        <f t="shared" si="16"/>
        <v>27.665664</v>
      </c>
      <c r="G33" s="80">
        <f t="shared" si="33"/>
        <v>11318.023142400001</v>
      </c>
      <c r="H33" s="35">
        <f t="shared" ref="H33:H36" si="35">D33*0</f>
        <v>0</v>
      </c>
      <c r="I33" s="20">
        <f t="shared" si="7"/>
        <v>0</v>
      </c>
      <c r="J33" s="41">
        <f t="shared" si="34"/>
        <v>0</v>
      </c>
      <c r="K33" s="42">
        <f t="shared" si="22"/>
        <v>0</v>
      </c>
      <c r="L33" s="43">
        <f t="shared" si="0"/>
        <v>11318.023142400001</v>
      </c>
      <c r="M33" s="11">
        <f t="shared" si="8"/>
        <v>1</v>
      </c>
      <c r="N33" s="21">
        <f t="shared" si="1"/>
        <v>0</v>
      </c>
      <c r="O33" s="22">
        <f t="shared" si="9"/>
        <v>0</v>
      </c>
      <c r="P33" s="21">
        <f t="shared" si="2"/>
        <v>1</v>
      </c>
    </row>
    <row r="34" spans="1:20" s="19" customFormat="1" ht="31.5" customHeight="1" x14ac:dyDescent="0.25">
      <c r="A34" s="9" t="s">
        <v>123</v>
      </c>
      <c r="B34" s="9" t="s">
        <v>131</v>
      </c>
      <c r="C34" s="10" t="s">
        <v>6</v>
      </c>
      <c r="D34" s="40">
        <v>551</v>
      </c>
      <c r="E34" s="79">
        <v>15.270000000000001</v>
      </c>
      <c r="F34" s="79">
        <f t="shared" si="16"/>
        <v>19.414278000000003</v>
      </c>
      <c r="G34" s="80">
        <f t="shared" si="33"/>
        <v>10697.267178000002</v>
      </c>
      <c r="H34" s="176">
        <f>D34*0.25</f>
        <v>137.75</v>
      </c>
      <c r="I34" s="20">
        <f t="shared" si="7"/>
        <v>137.75</v>
      </c>
      <c r="J34" s="41">
        <f t="shared" si="34"/>
        <v>2674.3167945000005</v>
      </c>
      <c r="K34" s="42">
        <f t="shared" si="22"/>
        <v>2674.3167945000005</v>
      </c>
      <c r="L34" s="43">
        <f t="shared" si="0"/>
        <v>8022.9503835000014</v>
      </c>
      <c r="M34" s="11">
        <f t="shared" si="8"/>
        <v>1</v>
      </c>
      <c r="N34" s="21">
        <f t="shared" si="1"/>
        <v>0.25</v>
      </c>
      <c r="O34" s="22">
        <f t="shared" si="9"/>
        <v>0.25</v>
      </c>
      <c r="P34" s="21">
        <f t="shared" si="2"/>
        <v>0.75</v>
      </c>
    </row>
    <row r="35" spans="1:20" s="19" customFormat="1" ht="31.5" x14ac:dyDescent="0.25">
      <c r="A35" s="9" t="s">
        <v>124</v>
      </c>
      <c r="B35" s="9" t="s">
        <v>132</v>
      </c>
      <c r="C35" s="10" t="s">
        <v>6</v>
      </c>
      <c r="D35" s="40">
        <v>328</v>
      </c>
      <c r="E35" s="79">
        <v>37</v>
      </c>
      <c r="F35" s="79">
        <f t="shared" si="16"/>
        <v>47.041800000000002</v>
      </c>
      <c r="G35" s="80">
        <f t="shared" ref="G35:G36" si="36">D35*F35</f>
        <v>15429.7104</v>
      </c>
      <c r="H35" s="35">
        <f t="shared" si="35"/>
        <v>0</v>
      </c>
      <c r="I35" s="20">
        <f t="shared" ref="I35:I36" si="37">H35</f>
        <v>0</v>
      </c>
      <c r="J35" s="41">
        <f t="shared" si="34"/>
        <v>0</v>
      </c>
      <c r="K35" s="42">
        <f t="shared" ref="K35:K36" si="38">J35</f>
        <v>0</v>
      </c>
      <c r="L35" s="43">
        <f t="shared" ref="L35:L36" si="39">G35-K35</f>
        <v>15429.7104</v>
      </c>
      <c r="M35" s="11">
        <f t="shared" ref="M35:M36" si="40">G35/G35</f>
        <v>1</v>
      </c>
      <c r="N35" s="21">
        <f t="shared" si="1"/>
        <v>0</v>
      </c>
      <c r="O35" s="22">
        <f t="shared" ref="O35:O36" si="41">N35</f>
        <v>0</v>
      </c>
      <c r="P35" s="21">
        <f t="shared" ref="P35:P36" si="42">M35-O35</f>
        <v>1</v>
      </c>
    </row>
    <row r="36" spans="1:20" s="19" customFormat="1" ht="31.5" x14ac:dyDescent="0.25">
      <c r="A36" s="9" t="s">
        <v>125</v>
      </c>
      <c r="B36" s="9" t="s">
        <v>133</v>
      </c>
      <c r="C36" s="10" t="s">
        <v>6</v>
      </c>
      <c r="D36" s="40">
        <v>81.099999999999994</v>
      </c>
      <c r="E36" s="79">
        <v>32.81</v>
      </c>
      <c r="F36" s="79">
        <f t="shared" si="16"/>
        <v>41.714634000000004</v>
      </c>
      <c r="G36" s="80">
        <f t="shared" si="36"/>
        <v>3383.0568174</v>
      </c>
      <c r="H36" s="35">
        <f t="shared" si="35"/>
        <v>0</v>
      </c>
      <c r="I36" s="20">
        <f t="shared" si="37"/>
        <v>0</v>
      </c>
      <c r="J36" s="41">
        <f t="shared" si="34"/>
        <v>0</v>
      </c>
      <c r="K36" s="42">
        <f t="shared" si="38"/>
        <v>0</v>
      </c>
      <c r="L36" s="43">
        <f t="shared" si="39"/>
        <v>3383.0568174</v>
      </c>
      <c r="M36" s="11">
        <f t="shared" si="40"/>
        <v>1</v>
      </c>
      <c r="N36" s="21">
        <f t="shared" si="1"/>
        <v>0</v>
      </c>
      <c r="O36" s="22">
        <f t="shared" si="41"/>
        <v>0</v>
      </c>
      <c r="P36" s="21">
        <f t="shared" si="42"/>
        <v>1</v>
      </c>
    </row>
    <row r="37" spans="1:20" s="25" customFormat="1" ht="31.5" customHeight="1" x14ac:dyDescent="0.25">
      <c r="A37" s="76" t="s">
        <v>138</v>
      </c>
      <c r="B37" s="78" t="s">
        <v>136</v>
      </c>
      <c r="C37" s="168" t="s">
        <v>137</v>
      </c>
      <c r="D37" s="168"/>
      <c r="E37" s="168"/>
      <c r="F37" s="168"/>
      <c r="G37" s="81">
        <f>SUM(G38:G42)</f>
        <v>60095.957984400011</v>
      </c>
      <c r="H37" s="35"/>
      <c r="I37" s="20"/>
      <c r="J37" s="38">
        <f>SUM(J38:J42)</f>
        <v>0</v>
      </c>
      <c r="K37" s="37">
        <f>SUM(K38:K42)</f>
        <v>0</v>
      </c>
      <c r="L37" s="39">
        <f t="shared" si="0"/>
        <v>60095.957984400011</v>
      </c>
      <c r="M37" s="5">
        <f t="shared" si="8"/>
        <v>1</v>
      </c>
      <c r="N37" s="17">
        <f t="shared" si="1"/>
        <v>0</v>
      </c>
      <c r="O37" s="18">
        <f t="shared" si="9"/>
        <v>0</v>
      </c>
      <c r="P37" s="17">
        <f t="shared" si="2"/>
        <v>1</v>
      </c>
      <c r="R37" s="19"/>
      <c r="S37" s="19"/>
    </row>
    <row r="38" spans="1:20" s="19" customFormat="1" x14ac:dyDescent="0.25">
      <c r="A38" s="26" t="s">
        <v>139</v>
      </c>
      <c r="B38" s="9" t="s">
        <v>144</v>
      </c>
      <c r="C38" s="10" t="s">
        <v>6</v>
      </c>
      <c r="D38" s="40">
        <v>633.20000000000005</v>
      </c>
      <c r="E38" s="79">
        <v>8.18</v>
      </c>
      <c r="F38" s="79">
        <f t="shared" si="16"/>
        <v>10.400052000000001</v>
      </c>
      <c r="G38" s="80">
        <f t="shared" ref="G38:G42" si="43">D38*F38</f>
        <v>6585.3129264000008</v>
      </c>
      <c r="H38" s="35">
        <f>D38*0</f>
        <v>0</v>
      </c>
      <c r="I38" s="20">
        <f t="shared" ref="I38:I156" si="44">H38</f>
        <v>0</v>
      </c>
      <c r="J38" s="41">
        <f>F38*H38</f>
        <v>0</v>
      </c>
      <c r="K38" s="42">
        <f t="shared" si="22"/>
        <v>0</v>
      </c>
      <c r="L38" s="43">
        <f t="shared" si="0"/>
        <v>6585.3129264000008</v>
      </c>
      <c r="M38" s="11">
        <f t="shared" si="8"/>
        <v>1</v>
      </c>
      <c r="N38" s="21">
        <f t="shared" si="1"/>
        <v>0</v>
      </c>
      <c r="O38" s="22">
        <f t="shared" si="9"/>
        <v>0</v>
      </c>
      <c r="P38" s="21">
        <f t="shared" si="2"/>
        <v>1</v>
      </c>
      <c r="T38" s="27"/>
    </row>
    <row r="39" spans="1:20" s="19" customFormat="1" ht="15.75" customHeight="1" x14ac:dyDescent="0.25">
      <c r="A39" s="26" t="s">
        <v>140</v>
      </c>
      <c r="B39" s="9" t="s">
        <v>145</v>
      </c>
      <c r="C39" s="10" t="s">
        <v>6</v>
      </c>
      <c r="D39" s="40">
        <v>633.20000000000005</v>
      </c>
      <c r="E39" s="79">
        <v>44.540000000000006</v>
      </c>
      <c r="F39" s="79">
        <f t="shared" si="16"/>
        <v>56.628156000000011</v>
      </c>
      <c r="G39" s="80">
        <f t="shared" ref="G39:G40" si="45">D39*F39</f>
        <v>35856.94837920001</v>
      </c>
      <c r="H39" s="35">
        <f t="shared" ref="H39:H42" si="46">D39*0</f>
        <v>0</v>
      </c>
      <c r="I39" s="20">
        <f t="shared" ref="I39:I40" si="47">H39</f>
        <v>0</v>
      </c>
      <c r="J39" s="41">
        <f>F39*H39</f>
        <v>0</v>
      </c>
      <c r="K39" s="42">
        <f t="shared" ref="K39:K40" si="48">J39</f>
        <v>0</v>
      </c>
      <c r="L39" s="43">
        <f t="shared" ref="L39:L40" si="49">G39-K39</f>
        <v>35856.94837920001</v>
      </c>
      <c r="M39" s="11">
        <f t="shared" ref="M39:M40" si="50">G39/G39</f>
        <v>1</v>
      </c>
      <c r="N39" s="21">
        <f t="shared" ref="N39:N40" si="51">J39/G39</f>
        <v>0</v>
      </c>
      <c r="O39" s="22">
        <f t="shared" ref="O39:O40" si="52">N39</f>
        <v>0</v>
      </c>
      <c r="P39" s="21">
        <f t="shared" ref="P39:P40" si="53">M39-O39</f>
        <v>1</v>
      </c>
      <c r="T39" s="27">
        <f>S39*R39</f>
        <v>0</v>
      </c>
    </row>
    <row r="40" spans="1:20" s="19" customFormat="1" ht="15.75" customHeight="1" x14ac:dyDescent="0.25">
      <c r="A40" s="26" t="s">
        <v>141</v>
      </c>
      <c r="B40" s="9" t="s">
        <v>146</v>
      </c>
      <c r="C40" s="10" t="s">
        <v>6</v>
      </c>
      <c r="D40" s="40">
        <v>195.4</v>
      </c>
      <c r="E40" s="79">
        <v>19.18</v>
      </c>
      <c r="F40" s="79">
        <f t="shared" si="16"/>
        <v>24.385452000000001</v>
      </c>
      <c r="G40" s="80">
        <f t="shared" si="45"/>
        <v>4764.9173208000002</v>
      </c>
      <c r="H40" s="35">
        <f t="shared" si="46"/>
        <v>0</v>
      </c>
      <c r="I40" s="20">
        <f t="shared" si="47"/>
        <v>0</v>
      </c>
      <c r="J40" s="41">
        <f>F40*H40</f>
        <v>0</v>
      </c>
      <c r="K40" s="42">
        <f t="shared" si="48"/>
        <v>0</v>
      </c>
      <c r="L40" s="43">
        <f t="shared" si="49"/>
        <v>4764.9173208000002</v>
      </c>
      <c r="M40" s="11">
        <f t="shared" si="50"/>
        <v>1</v>
      </c>
      <c r="N40" s="21">
        <f t="shared" si="51"/>
        <v>0</v>
      </c>
      <c r="O40" s="22">
        <f t="shared" si="52"/>
        <v>0</v>
      </c>
      <c r="P40" s="21">
        <f t="shared" si="53"/>
        <v>1</v>
      </c>
    </row>
    <row r="41" spans="1:20" s="19" customFormat="1" ht="31.5" customHeight="1" x14ac:dyDescent="0.25">
      <c r="A41" s="26" t="s">
        <v>142</v>
      </c>
      <c r="B41" s="9" t="s">
        <v>147</v>
      </c>
      <c r="C41" s="10" t="s">
        <v>4</v>
      </c>
      <c r="D41" s="40">
        <v>627.04999999999995</v>
      </c>
      <c r="E41" s="79">
        <v>13.4</v>
      </c>
      <c r="F41" s="79">
        <f t="shared" si="16"/>
        <v>17.036760000000001</v>
      </c>
      <c r="G41" s="80">
        <f t="shared" si="43"/>
        <v>10682.900357999999</v>
      </c>
      <c r="H41" s="35">
        <f t="shared" si="46"/>
        <v>0</v>
      </c>
      <c r="I41" s="20">
        <f t="shared" si="44"/>
        <v>0</v>
      </c>
      <c r="J41" s="41">
        <f>F41*H41</f>
        <v>0</v>
      </c>
      <c r="K41" s="42">
        <f t="shared" si="22"/>
        <v>0</v>
      </c>
      <c r="L41" s="43">
        <f t="shared" si="0"/>
        <v>10682.900357999999</v>
      </c>
      <c r="M41" s="11">
        <f t="shared" si="8"/>
        <v>1</v>
      </c>
      <c r="N41" s="21">
        <f t="shared" si="1"/>
        <v>0</v>
      </c>
      <c r="O41" s="22">
        <f t="shared" si="9"/>
        <v>0</v>
      </c>
      <c r="P41" s="21">
        <f t="shared" si="2"/>
        <v>1</v>
      </c>
      <c r="T41" s="27">
        <f>S41*R41</f>
        <v>0</v>
      </c>
    </row>
    <row r="42" spans="1:20" s="19" customFormat="1" ht="31.5" x14ac:dyDescent="0.25">
      <c r="A42" s="26" t="s">
        <v>143</v>
      </c>
      <c r="B42" s="9" t="s">
        <v>148</v>
      </c>
      <c r="C42" s="10" t="s">
        <v>6</v>
      </c>
      <c r="D42" s="40">
        <v>62.5</v>
      </c>
      <c r="E42" s="79">
        <v>27.76</v>
      </c>
      <c r="F42" s="79">
        <f t="shared" si="16"/>
        <v>35.294064000000006</v>
      </c>
      <c r="G42" s="80">
        <f t="shared" si="43"/>
        <v>2205.8790000000004</v>
      </c>
      <c r="H42" s="35">
        <f t="shared" si="46"/>
        <v>0</v>
      </c>
      <c r="I42" s="20">
        <f t="shared" si="44"/>
        <v>0</v>
      </c>
      <c r="J42" s="41">
        <f>F42*H42</f>
        <v>0</v>
      </c>
      <c r="K42" s="42">
        <f t="shared" si="22"/>
        <v>0</v>
      </c>
      <c r="L42" s="43">
        <f t="shared" si="0"/>
        <v>2205.8790000000004</v>
      </c>
      <c r="M42" s="11">
        <f t="shared" si="8"/>
        <v>1</v>
      </c>
      <c r="N42" s="21">
        <f t="shared" si="1"/>
        <v>0</v>
      </c>
      <c r="O42" s="22">
        <f t="shared" si="9"/>
        <v>0</v>
      </c>
      <c r="P42" s="21">
        <f t="shared" si="2"/>
        <v>1</v>
      </c>
    </row>
    <row r="43" spans="1:20" s="19" customFormat="1" ht="31.5" customHeight="1" x14ac:dyDescent="0.25">
      <c r="A43" s="76" t="s">
        <v>149</v>
      </c>
      <c r="B43" s="78" t="s">
        <v>9</v>
      </c>
      <c r="C43" s="168" t="s">
        <v>150</v>
      </c>
      <c r="D43" s="168"/>
      <c r="E43" s="168"/>
      <c r="F43" s="168"/>
      <c r="G43" s="81">
        <f>SUM(G44:G51)</f>
        <v>66537.895132800011</v>
      </c>
      <c r="H43" s="35"/>
      <c r="I43" s="20"/>
      <c r="J43" s="38">
        <f>SUM(J44:J51)</f>
        <v>18949.207508399999</v>
      </c>
      <c r="K43" s="37">
        <f>SUM(K44:K51)</f>
        <v>18949.207508399999</v>
      </c>
      <c r="L43" s="39">
        <f t="shared" si="0"/>
        <v>47588.687624400016</v>
      </c>
      <c r="M43" s="5">
        <f t="shared" si="8"/>
        <v>1</v>
      </c>
      <c r="N43" s="17">
        <f t="shared" si="1"/>
        <v>0.28478820182965092</v>
      </c>
      <c r="O43" s="18">
        <f t="shared" si="9"/>
        <v>0.28478820182965092</v>
      </c>
      <c r="P43" s="17">
        <f t="shared" si="2"/>
        <v>0.71521179817034908</v>
      </c>
    </row>
    <row r="44" spans="1:20" s="19" customFormat="1" x14ac:dyDescent="0.25">
      <c r="A44" s="9" t="s">
        <v>151</v>
      </c>
      <c r="B44" s="9" t="s">
        <v>159</v>
      </c>
      <c r="C44" s="10" t="s">
        <v>6</v>
      </c>
      <c r="D44" s="40">
        <v>847.2</v>
      </c>
      <c r="E44" s="79">
        <v>1.37</v>
      </c>
      <c r="F44" s="79">
        <f t="shared" si="16"/>
        <v>1.7418180000000003</v>
      </c>
      <c r="G44" s="80">
        <f t="shared" ref="G44:G47" si="54">D44*F44</f>
        <v>1475.6682096000004</v>
      </c>
      <c r="H44" s="35">
        <f t="shared" ref="H44:H51" si="55">D44*0</f>
        <v>0</v>
      </c>
      <c r="I44" s="20">
        <f t="shared" si="44"/>
        <v>0</v>
      </c>
      <c r="J44" s="41">
        <f t="shared" ref="J44:J51" si="56">F44*H44</f>
        <v>0</v>
      </c>
      <c r="K44" s="42">
        <f t="shared" si="22"/>
        <v>0</v>
      </c>
      <c r="L44" s="43">
        <f t="shared" si="0"/>
        <v>1475.6682096000004</v>
      </c>
      <c r="M44" s="11">
        <f t="shared" si="8"/>
        <v>1</v>
      </c>
      <c r="N44" s="21">
        <f t="shared" si="1"/>
        <v>0</v>
      </c>
      <c r="O44" s="22">
        <f t="shared" si="9"/>
        <v>0</v>
      </c>
      <c r="P44" s="21">
        <f t="shared" si="2"/>
        <v>1</v>
      </c>
    </row>
    <row r="45" spans="1:20" s="19" customFormat="1" x14ac:dyDescent="0.25">
      <c r="A45" s="9" t="s">
        <v>152</v>
      </c>
      <c r="B45" s="9" t="s">
        <v>160</v>
      </c>
      <c r="C45" s="10" t="s">
        <v>4</v>
      </c>
      <c r="D45" s="40">
        <v>360</v>
      </c>
      <c r="E45" s="79">
        <v>6.4300000000000006</v>
      </c>
      <c r="F45" s="79">
        <f t="shared" si="16"/>
        <v>8.1751020000000008</v>
      </c>
      <c r="G45" s="80">
        <f t="shared" si="54"/>
        <v>2943.0367200000001</v>
      </c>
      <c r="H45" s="35">
        <f t="shared" si="55"/>
        <v>0</v>
      </c>
      <c r="I45" s="20">
        <f t="shared" si="44"/>
        <v>0</v>
      </c>
      <c r="J45" s="41">
        <f t="shared" si="56"/>
        <v>0</v>
      </c>
      <c r="K45" s="42">
        <f t="shared" si="22"/>
        <v>0</v>
      </c>
      <c r="L45" s="43">
        <f t="shared" si="0"/>
        <v>2943.0367200000001</v>
      </c>
      <c r="M45" s="11">
        <f t="shared" si="8"/>
        <v>1</v>
      </c>
      <c r="N45" s="21">
        <f t="shared" si="1"/>
        <v>0</v>
      </c>
      <c r="O45" s="22">
        <f t="shared" si="9"/>
        <v>0</v>
      </c>
      <c r="P45" s="21">
        <f t="shared" si="2"/>
        <v>1</v>
      </c>
    </row>
    <row r="46" spans="1:20" s="19" customFormat="1" ht="15.75" customHeight="1" x14ac:dyDescent="0.25">
      <c r="A46" s="9" t="s">
        <v>153</v>
      </c>
      <c r="B46" s="9" t="s">
        <v>161</v>
      </c>
      <c r="C46" s="10" t="s">
        <v>6</v>
      </c>
      <c r="D46" s="40">
        <v>88.6</v>
      </c>
      <c r="E46" s="79">
        <v>12.56</v>
      </c>
      <c r="F46" s="79">
        <f t="shared" si="16"/>
        <v>15.968784000000001</v>
      </c>
      <c r="G46" s="80">
        <f t="shared" si="54"/>
        <v>1414.8342623999999</v>
      </c>
      <c r="H46" s="35">
        <f t="shared" si="55"/>
        <v>0</v>
      </c>
      <c r="I46" s="20">
        <f t="shared" si="44"/>
        <v>0</v>
      </c>
      <c r="J46" s="41">
        <f t="shared" si="56"/>
        <v>0</v>
      </c>
      <c r="K46" s="42">
        <f t="shared" si="22"/>
        <v>0</v>
      </c>
      <c r="L46" s="43">
        <f t="shared" si="0"/>
        <v>1414.8342623999999</v>
      </c>
      <c r="M46" s="11">
        <f t="shared" si="8"/>
        <v>1</v>
      </c>
      <c r="N46" s="21">
        <f t="shared" si="1"/>
        <v>0</v>
      </c>
      <c r="O46" s="22">
        <f t="shared" si="9"/>
        <v>0</v>
      </c>
      <c r="P46" s="21">
        <f t="shared" si="2"/>
        <v>1</v>
      </c>
    </row>
    <row r="47" spans="1:20" s="19" customFormat="1" ht="15.75" customHeight="1" x14ac:dyDescent="0.25">
      <c r="A47" s="9" t="s">
        <v>154</v>
      </c>
      <c r="B47" s="9" t="s">
        <v>392</v>
      </c>
      <c r="C47" s="10" t="s">
        <v>6</v>
      </c>
      <c r="D47" s="40">
        <v>1114</v>
      </c>
      <c r="E47" s="79">
        <v>10.629999999999999</v>
      </c>
      <c r="F47" s="79">
        <f t="shared" si="16"/>
        <v>13.514982</v>
      </c>
      <c r="G47" s="80">
        <f t="shared" si="54"/>
        <v>15055.689947999999</v>
      </c>
      <c r="H47" s="176">
        <f>D47*0.85</f>
        <v>946.9</v>
      </c>
      <c r="I47" s="20">
        <f t="shared" si="44"/>
        <v>946.9</v>
      </c>
      <c r="J47" s="41">
        <f t="shared" si="56"/>
        <v>12797.336455799999</v>
      </c>
      <c r="K47" s="42">
        <f t="shared" si="22"/>
        <v>12797.336455799999</v>
      </c>
      <c r="L47" s="43">
        <f t="shared" si="0"/>
        <v>2258.3534921999999</v>
      </c>
      <c r="M47" s="11">
        <f t="shared" si="8"/>
        <v>1</v>
      </c>
      <c r="N47" s="21">
        <f t="shared" si="1"/>
        <v>0.85</v>
      </c>
      <c r="O47" s="22">
        <f t="shared" si="9"/>
        <v>0.85</v>
      </c>
      <c r="P47" s="21">
        <f t="shared" si="2"/>
        <v>0.15000000000000002</v>
      </c>
    </row>
    <row r="48" spans="1:20" s="19" customFormat="1" ht="31.5" x14ac:dyDescent="0.25">
      <c r="A48" s="9" t="s">
        <v>155</v>
      </c>
      <c r="B48" s="9" t="s">
        <v>162</v>
      </c>
      <c r="C48" s="10" t="s">
        <v>6</v>
      </c>
      <c r="D48" s="40">
        <v>1114</v>
      </c>
      <c r="E48" s="79">
        <v>5.1100000000000003</v>
      </c>
      <c r="F48" s="79">
        <f t="shared" si="16"/>
        <v>6.4968540000000008</v>
      </c>
      <c r="G48" s="80">
        <f t="shared" ref="G48:G51" si="57">D48*F48</f>
        <v>7237.4953560000013</v>
      </c>
      <c r="H48" s="176">
        <f>D48*0.85</f>
        <v>946.9</v>
      </c>
      <c r="I48" s="20">
        <f t="shared" ref="I48:I51" si="58">H48</f>
        <v>946.9</v>
      </c>
      <c r="J48" s="41">
        <f t="shared" si="56"/>
        <v>6151.8710526000004</v>
      </c>
      <c r="K48" s="42">
        <f t="shared" ref="K48:K51" si="59">J48</f>
        <v>6151.8710526000004</v>
      </c>
      <c r="L48" s="43">
        <f t="shared" ref="L48:L51" si="60">G48-K48</f>
        <v>1085.6243034000008</v>
      </c>
      <c r="M48" s="11">
        <f t="shared" ref="M48:M51" si="61">G48/G48</f>
        <v>1</v>
      </c>
      <c r="N48" s="21">
        <f t="shared" ref="N48:N51" si="62">J48/G48</f>
        <v>0.84999999999999987</v>
      </c>
      <c r="O48" s="22">
        <f t="shared" ref="O48:O51" si="63">N48</f>
        <v>0.84999999999999987</v>
      </c>
      <c r="P48" s="21">
        <f t="shared" ref="P48:P51" si="64">M48-O48</f>
        <v>0.15000000000000013</v>
      </c>
    </row>
    <row r="49" spans="1:23" s="19" customFormat="1" ht="15.75" customHeight="1" x14ac:dyDescent="0.25">
      <c r="A49" s="9" t="s">
        <v>156</v>
      </c>
      <c r="B49" s="9" t="s">
        <v>163</v>
      </c>
      <c r="C49" s="10" t="s">
        <v>6</v>
      </c>
      <c r="D49" s="40">
        <v>847.2</v>
      </c>
      <c r="E49" s="79">
        <v>6.46</v>
      </c>
      <c r="F49" s="79">
        <f t="shared" si="16"/>
        <v>8.2132440000000013</v>
      </c>
      <c r="G49" s="80">
        <f t="shared" ref="G49" si="65">D49*F49</f>
        <v>6958.2603168000014</v>
      </c>
      <c r="H49" s="35">
        <f t="shared" si="55"/>
        <v>0</v>
      </c>
      <c r="I49" s="20">
        <f t="shared" ref="I49" si="66">H49</f>
        <v>0</v>
      </c>
      <c r="J49" s="41">
        <f t="shared" si="56"/>
        <v>0</v>
      </c>
      <c r="K49" s="42">
        <f t="shared" ref="K49" si="67">J49</f>
        <v>0</v>
      </c>
      <c r="L49" s="43">
        <f t="shared" ref="L49" si="68">G49-K49</f>
        <v>6958.2603168000014</v>
      </c>
      <c r="M49" s="11">
        <f t="shared" ref="M49" si="69">G49/G49</f>
        <v>1</v>
      </c>
      <c r="N49" s="21">
        <f t="shared" ref="N49" si="70">J49/G49</f>
        <v>0</v>
      </c>
      <c r="O49" s="22">
        <f t="shared" ref="O49" si="71">N49</f>
        <v>0</v>
      </c>
      <c r="P49" s="21">
        <f t="shared" ref="P49" si="72">M49-O49</f>
        <v>1</v>
      </c>
    </row>
    <row r="50" spans="1:23" s="19" customFormat="1" x14ac:dyDescent="0.25">
      <c r="A50" s="9" t="s">
        <v>157</v>
      </c>
      <c r="B50" s="9" t="s">
        <v>164</v>
      </c>
      <c r="C50" s="10" t="s">
        <v>6</v>
      </c>
      <c r="D50" s="40">
        <v>480</v>
      </c>
      <c r="E50" s="79">
        <v>39.54</v>
      </c>
      <c r="F50" s="79">
        <f t="shared" si="16"/>
        <v>50.271156000000005</v>
      </c>
      <c r="G50" s="80">
        <f t="shared" si="57"/>
        <v>24130.154880000002</v>
      </c>
      <c r="H50" s="35">
        <f t="shared" si="55"/>
        <v>0</v>
      </c>
      <c r="I50" s="20">
        <f t="shared" si="58"/>
        <v>0</v>
      </c>
      <c r="J50" s="41">
        <f t="shared" si="56"/>
        <v>0</v>
      </c>
      <c r="K50" s="42">
        <f t="shared" si="59"/>
        <v>0</v>
      </c>
      <c r="L50" s="43">
        <f t="shared" si="60"/>
        <v>24130.154880000002</v>
      </c>
      <c r="M50" s="11">
        <f t="shared" si="61"/>
        <v>1</v>
      </c>
      <c r="N50" s="21">
        <f t="shared" si="62"/>
        <v>0</v>
      </c>
      <c r="O50" s="22">
        <f t="shared" si="63"/>
        <v>0</v>
      </c>
      <c r="P50" s="21">
        <f t="shared" si="64"/>
        <v>1</v>
      </c>
    </row>
    <row r="51" spans="1:23" s="19" customFormat="1" ht="15.75" customHeight="1" x14ac:dyDescent="0.25">
      <c r="A51" s="9" t="s">
        <v>158</v>
      </c>
      <c r="B51" s="9" t="s">
        <v>165</v>
      </c>
      <c r="C51" s="10" t="s">
        <v>6</v>
      </c>
      <c r="D51" s="40">
        <v>476</v>
      </c>
      <c r="E51" s="79">
        <v>12.1</v>
      </c>
      <c r="F51" s="79">
        <f t="shared" si="16"/>
        <v>15.383940000000001</v>
      </c>
      <c r="G51" s="80">
        <f t="shared" si="57"/>
        <v>7322.7554400000008</v>
      </c>
      <c r="H51" s="35">
        <f t="shared" si="55"/>
        <v>0</v>
      </c>
      <c r="I51" s="20">
        <f t="shared" si="58"/>
        <v>0</v>
      </c>
      <c r="J51" s="41">
        <f t="shared" si="56"/>
        <v>0</v>
      </c>
      <c r="K51" s="42">
        <f t="shared" si="59"/>
        <v>0</v>
      </c>
      <c r="L51" s="43">
        <f t="shared" si="60"/>
        <v>7322.7554400000008</v>
      </c>
      <c r="M51" s="11">
        <f t="shared" si="61"/>
        <v>1</v>
      </c>
      <c r="N51" s="21">
        <f t="shared" si="62"/>
        <v>0</v>
      </c>
      <c r="O51" s="22">
        <f t="shared" si="63"/>
        <v>0</v>
      </c>
      <c r="P51" s="21">
        <f t="shared" si="64"/>
        <v>1</v>
      </c>
    </row>
    <row r="52" spans="1:23" s="25" customFormat="1" ht="31.5" customHeight="1" x14ac:dyDescent="0.25">
      <c r="A52" s="76" t="s">
        <v>166</v>
      </c>
      <c r="B52" s="78" t="s">
        <v>8</v>
      </c>
      <c r="C52" s="168" t="s">
        <v>62</v>
      </c>
      <c r="D52" s="168"/>
      <c r="E52" s="168"/>
      <c r="F52" s="168"/>
      <c r="G52" s="81">
        <f>SUM(G53:G93)</f>
        <v>7114.5764040000022</v>
      </c>
      <c r="H52" s="35"/>
      <c r="I52" s="24"/>
      <c r="J52" s="81">
        <f>SUM(J53:J93)</f>
        <v>0</v>
      </c>
      <c r="K52" s="99">
        <f>SUM(K53:K93)</f>
        <v>0</v>
      </c>
      <c r="L52" s="39">
        <f t="shared" si="0"/>
        <v>7114.5764040000022</v>
      </c>
      <c r="M52" s="5">
        <f t="shared" si="8"/>
        <v>1</v>
      </c>
      <c r="N52" s="17">
        <f t="shared" si="1"/>
        <v>0</v>
      </c>
      <c r="O52" s="18">
        <f t="shared" si="9"/>
        <v>0</v>
      </c>
      <c r="P52" s="17">
        <f t="shared" si="2"/>
        <v>1</v>
      </c>
      <c r="R52" s="19"/>
      <c r="S52" s="19"/>
      <c r="T52" s="19"/>
      <c r="U52" s="19"/>
      <c r="V52" s="19"/>
      <c r="W52" s="19"/>
    </row>
    <row r="53" spans="1:23" s="19" customFormat="1" ht="15.75" customHeight="1" x14ac:dyDescent="0.25">
      <c r="A53" s="26" t="s">
        <v>167</v>
      </c>
      <c r="B53" s="9" t="s">
        <v>209</v>
      </c>
      <c r="C53" s="10" t="s">
        <v>7</v>
      </c>
      <c r="D53" s="40">
        <v>4</v>
      </c>
      <c r="E53" s="79">
        <v>2.21</v>
      </c>
      <c r="F53" s="79">
        <f t="shared" si="16"/>
        <v>2.8097940000000001</v>
      </c>
      <c r="G53" s="80">
        <f t="shared" ref="G53:G70" si="73">D53*F53</f>
        <v>11.239176</v>
      </c>
      <c r="H53" s="35">
        <f>D53*0</f>
        <v>0</v>
      </c>
      <c r="I53" s="20">
        <f t="shared" ref="I53:I70" si="74">H53</f>
        <v>0</v>
      </c>
      <c r="J53" s="41">
        <f t="shared" ref="J53:J70" si="75">F53*H53</f>
        <v>0</v>
      </c>
      <c r="K53" s="42">
        <f t="shared" ref="K53:K70" si="76">J53</f>
        <v>0</v>
      </c>
      <c r="L53" s="43">
        <f t="shared" si="0"/>
        <v>11.239176</v>
      </c>
      <c r="M53" s="11">
        <f t="shared" si="8"/>
        <v>1</v>
      </c>
      <c r="N53" s="21">
        <f t="shared" si="1"/>
        <v>0</v>
      </c>
      <c r="O53" s="22">
        <f t="shared" si="9"/>
        <v>0</v>
      </c>
      <c r="P53" s="21">
        <f t="shared" si="2"/>
        <v>1</v>
      </c>
    </row>
    <row r="54" spans="1:23" s="19" customFormat="1" ht="15.75" customHeight="1" x14ac:dyDescent="0.25">
      <c r="A54" s="26" t="s">
        <v>168</v>
      </c>
      <c r="B54" s="9" t="s">
        <v>210</v>
      </c>
      <c r="C54" s="10" t="s">
        <v>7</v>
      </c>
      <c r="D54" s="40">
        <v>12</v>
      </c>
      <c r="E54" s="79">
        <v>2.59</v>
      </c>
      <c r="F54" s="79">
        <f t="shared" si="16"/>
        <v>3.292926</v>
      </c>
      <c r="G54" s="80">
        <f t="shared" si="73"/>
        <v>39.515112000000002</v>
      </c>
      <c r="H54" s="35">
        <f t="shared" ref="H54:H93" si="77">D54*0</f>
        <v>0</v>
      </c>
      <c r="I54" s="20">
        <f t="shared" si="74"/>
        <v>0</v>
      </c>
      <c r="J54" s="41">
        <f t="shared" si="75"/>
        <v>0</v>
      </c>
      <c r="K54" s="42">
        <f t="shared" si="76"/>
        <v>0</v>
      </c>
      <c r="L54" s="43">
        <f t="shared" si="0"/>
        <v>39.515112000000002</v>
      </c>
      <c r="M54" s="11">
        <f t="shared" si="8"/>
        <v>1</v>
      </c>
      <c r="N54" s="21">
        <v>0</v>
      </c>
      <c r="O54" s="22">
        <f t="shared" si="9"/>
        <v>0</v>
      </c>
      <c r="P54" s="21">
        <v>0</v>
      </c>
    </row>
    <row r="55" spans="1:23" s="19" customFormat="1" ht="15.75" customHeight="1" x14ac:dyDescent="0.25">
      <c r="A55" s="26" t="s">
        <v>169</v>
      </c>
      <c r="B55" s="9" t="s">
        <v>211</v>
      </c>
      <c r="C55" s="10" t="s">
        <v>7</v>
      </c>
      <c r="D55" s="40">
        <v>4</v>
      </c>
      <c r="E55" s="79">
        <v>3.58</v>
      </c>
      <c r="F55" s="79">
        <f t="shared" si="16"/>
        <v>4.5516120000000004</v>
      </c>
      <c r="G55" s="80">
        <f t="shared" si="73"/>
        <v>18.206448000000002</v>
      </c>
      <c r="H55" s="35">
        <f t="shared" si="77"/>
        <v>0</v>
      </c>
      <c r="I55" s="20">
        <f t="shared" si="74"/>
        <v>0</v>
      </c>
      <c r="J55" s="41">
        <f t="shared" si="75"/>
        <v>0</v>
      </c>
      <c r="K55" s="42">
        <f t="shared" si="76"/>
        <v>0</v>
      </c>
      <c r="L55" s="43">
        <f t="shared" si="0"/>
        <v>18.206448000000002</v>
      </c>
      <c r="M55" s="11">
        <f t="shared" si="8"/>
        <v>1</v>
      </c>
      <c r="N55" s="21">
        <f t="shared" ref="N55:N62" si="78">J55/G55</f>
        <v>0</v>
      </c>
      <c r="O55" s="22">
        <f t="shared" si="9"/>
        <v>0</v>
      </c>
      <c r="P55" s="21">
        <f t="shared" ref="P55:P62" si="79">M55-O55</f>
        <v>1</v>
      </c>
    </row>
    <row r="56" spans="1:23" s="19" customFormat="1" ht="15.75" customHeight="1" x14ac:dyDescent="0.25">
      <c r="A56" s="26" t="s">
        <v>170</v>
      </c>
      <c r="B56" s="9" t="s">
        <v>212</v>
      </c>
      <c r="C56" s="10" t="s">
        <v>7</v>
      </c>
      <c r="D56" s="40">
        <v>4</v>
      </c>
      <c r="E56" s="79">
        <v>5.61</v>
      </c>
      <c r="F56" s="79">
        <f t="shared" si="16"/>
        <v>7.1325540000000007</v>
      </c>
      <c r="G56" s="80">
        <f t="shared" si="73"/>
        <v>28.530216000000003</v>
      </c>
      <c r="H56" s="35">
        <f t="shared" si="77"/>
        <v>0</v>
      </c>
      <c r="I56" s="20">
        <f t="shared" si="74"/>
        <v>0</v>
      </c>
      <c r="J56" s="41">
        <f t="shared" si="75"/>
        <v>0</v>
      </c>
      <c r="K56" s="42">
        <f t="shared" si="76"/>
        <v>0</v>
      </c>
      <c r="L56" s="43">
        <f t="shared" si="0"/>
        <v>28.530216000000003</v>
      </c>
      <c r="M56" s="11">
        <f t="shared" si="8"/>
        <v>1</v>
      </c>
      <c r="N56" s="21">
        <f t="shared" si="78"/>
        <v>0</v>
      </c>
      <c r="O56" s="22">
        <f t="shared" si="9"/>
        <v>0</v>
      </c>
      <c r="P56" s="21">
        <f t="shared" si="79"/>
        <v>1</v>
      </c>
    </row>
    <row r="57" spans="1:23" s="19" customFormat="1" x14ac:dyDescent="0.25">
      <c r="A57" s="26" t="s">
        <v>171</v>
      </c>
      <c r="B57" s="9" t="s">
        <v>213</v>
      </c>
      <c r="C57" s="10" t="s">
        <v>7</v>
      </c>
      <c r="D57" s="40">
        <v>2</v>
      </c>
      <c r="E57" s="79">
        <v>3.98</v>
      </c>
      <c r="F57" s="79">
        <f t="shared" si="16"/>
        <v>5.0601720000000006</v>
      </c>
      <c r="G57" s="80">
        <f t="shared" si="73"/>
        <v>10.120344000000001</v>
      </c>
      <c r="H57" s="35">
        <f t="shared" si="77"/>
        <v>0</v>
      </c>
      <c r="I57" s="20">
        <f t="shared" si="74"/>
        <v>0</v>
      </c>
      <c r="J57" s="41">
        <f t="shared" si="75"/>
        <v>0</v>
      </c>
      <c r="K57" s="42">
        <f t="shared" si="76"/>
        <v>0</v>
      </c>
      <c r="L57" s="43">
        <f t="shared" si="0"/>
        <v>10.120344000000001</v>
      </c>
      <c r="M57" s="11">
        <f t="shared" si="8"/>
        <v>1</v>
      </c>
      <c r="N57" s="21">
        <f t="shared" si="78"/>
        <v>0</v>
      </c>
      <c r="O57" s="22">
        <f t="shared" si="9"/>
        <v>0</v>
      </c>
      <c r="P57" s="21">
        <f t="shared" si="79"/>
        <v>1</v>
      </c>
    </row>
    <row r="58" spans="1:23" s="19" customFormat="1" x14ac:dyDescent="0.25">
      <c r="A58" s="26" t="s">
        <v>172</v>
      </c>
      <c r="B58" s="9" t="s">
        <v>214</v>
      </c>
      <c r="C58" s="10" t="s">
        <v>7</v>
      </c>
      <c r="D58" s="40">
        <v>2</v>
      </c>
      <c r="E58" s="79">
        <v>5.49</v>
      </c>
      <c r="F58" s="79">
        <f t="shared" si="16"/>
        <v>6.9799860000000011</v>
      </c>
      <c r="G58" s="80">
        <f t="shared" si="73"/>
        <v>13.959972000000002</v>
      </c>
      <c r="H58" s="35">
        <f t="shared" si="77"/>
        <v>0</v>
      </c>
      <c r="I58" s="20">
        <f t="shared" si="74"/>
        <v>0</v>
      </c>
      <c r="J58" s="41">
        <f t="shared" si="75"/>
        <v>0</v>
      </c>
      <c r="K58" s="42">
        <f t="shared" si="76"/>
        <v>0</v>
      </c>
      <c r="L58" s="43">
        <f t="shared" si="0"/>
        <v>13.959972000000002</v>
      </c>
      <c r="M58" s="11">
        <f t="shared" si="8"/>
        <v>1</v>
      </c>
      <c r="N58" s="21">
        <f t="shared" si="78"/>
        <v>0</v>
      </c>
      <c r="O58" s="22">
        <f t="shared" si="9"/>
        <v>0</v>
      </c>
      <c r="P58" s="21">
        <f t="shared" si="79"/>
        <v>1</v>
      </c>
    </row>
    <row r="59" spans="1:23" s="19" customFormat="1" x14ac:dyDescent="0.25">
      <c r="A59" s="26" t="s">
        <v>173</v>
      </c>
      <c r="B59" s="9" t="s">
        <v>215</v>
      </c>
      <c r="C59" s="10" t="s">
        <v>7</v>
      </c>
      <c r="D59" s="40">
        <v>1</v>
      </c>
      <c r="E59" s="79">
        <v>406</v>
      </c>
      <c r="F59" s="79">
        <f t="shared" si="16"/>
        <v>516.1884</v>
      </c>
      <c r="G59" s="80">
        <f t="shared" si="73"/>
        <v>516.1884</v>
      </c>
      <c r="H59" s="35">
        <f t="shared" si="77"/>
        <v>0</v>
      </c>
      <c r="I59" s="20">
        <f t="shared" si="74"/>
        <v>0</v>
      </c>
      <c r="J59" s="41">
        <f t="shared" si="75"/>
        <v>0</v>
      </c>
      <c r="K59" s="42">
        <f t="shared" si="76"/>
        <v>0</v>
      </c>
      <c r="L59" s="43">
        <f t="shared" si="0"/>
        <v>516.1884</v>
      </c>
      <c r="M59" s="11">
        <f t="shared" si="8"/>
        <v>1</v>
      </c>
      <c r="N59" s="21">
        <f t="shared" si="78"/>
        <v>0</v>
      </c>
      <c r="O59" s="22">
        <f t="shared" si="9"/>
        <v>0</v>
      </c>
      <c r="P59" s="21">
        <f t="shared" si="79"/>
        <v>1</v>
      </c>
    </row>
    <row r="60" spans="1:23" s="19" customFormat="1" x14ac:dyDescent="0.25">
      <c r="A60" s="26" t="s">
        <v>174</v>
      </c>
      <c r="B60" s="9" t="s">
        <v>216</v>
      </c>
      <c r="C60" s="10" t="s">
        <v>7</v>
      </c>
      <c r="D60" s="40">
        <v>10</v>
      </c>
      <c r="E60" s="79">
        <v>4.4799999999999995</v>
      </c>
      <c r="F60" s="79">
        <f t="shared" si="16"/>
        <v>5.6958719999999996</v>
      </c>
      <c r="G60" s="80">
        <f t="shared" si="73"/>
        <v>56.95872</v>
      </c>
      <c r="H60" s="35">
        <f t="shared" si="77"/>
        <v>0</v>
      </c>
      <c r="I60" s="20">
        <f t="shared" si="74"/>
        <v>0</v>
      </c>
      <c r="J60" s="41">
        <f t="shared" si="75"/>
        <v>0</v>
      </c>
      <c r="K60" s="42">
        <f t="shared" si="76"/>
        <v>0</v>
      </c>
      <c r="L60" s="43">
        <f t="shared" si="0"/>
        <v>56.95872</v>
      </c>
      <c r="M60" s="11">
        <f t="shared" si="8"/>
        <v>1</v>
      </c>
      <c r="N60" s="21">
        <f t="shared" si="78"/>
        <v>0</v>
      </c>
      <c r="O60" s="22">
        <f t="shared" si="9"/>
        <v>0</v>
      </c>
      <c r="P60" s="21">
        <f t="shared" si="79"/>
        <v>1</v>
      </c>
    </row>
    <row r="61" spans="1:23" s="19" customFormat="1" x14ac:dyDescent="0.25">
      <c r="A61" s="26" t="s">
        <v>175</v>
      </c>
      <c r="B61" s="9" t="s">
        <v>217</v>
      </c>
      <c r="C61" s="10" t="s">
        <v>7</v>
      </c>
      <c r="D61" s="40">
        <v>3</v>
      </c>
      <c r="E61" s="79">
        <v>14.08</v>
      </c>
      <c r="F61" s="79">
        <f t="shared" si="16"/>
        <v>17.901312000000001</v>
      </c>
      <c r="G61" s="80">
        <f t="shared" si="73"/>
        <v>53.703935999999999</v>
      </c>
      <c r="H61" s="35">
        <f t="shared" si="77"/>
        <v>0</v>
      </c>
      <c r="I61" s="20">
        <f t="shared" si="74"/>
        <v>0</v>
      </c>
      <c r="J61" s="41">
        <f t="shared" si="75"/>
        <v>0</v>
      </c>
      <c r="K61" s="42">
        <f t="shared" si="76"/>
        <v>0</v>
      </c>
      <c r="L61" s="43">
        <f t="shared" si="0"/>
        <v>53.703935999999999</v>
      </c>
      <c r="M61" s="11">
        <f t="shared" si="8"/>
        <v>1</v>
      </c>
      <c r="N61" s="21">
        <f t="shared" si="78"/>
        <v>0</v>
      </c>
      <c r="O61" s="22">
        <f t="shared" si="9"/>
        <v>0</v>
      </c>
      <c r="P61" s="21">
        <f t="shared" si="79"/>
        <v>1</v>
      </c>
    </row>
    <row r="62" spans="1:23" s="19" customFormat="1" x14ac:dyDescent="0.25">
      <c r="A62" s="26" t="s">
        <v>176</v>
      </c>
      <c r="B62" s="9" t="s">
        <v>218</v>
      </c>
      <c r="C62" s="10" t="s">
        <v>7</v>
      </c>
      <c r="D62" s="40">
        <v>2</v>
      </c>
      <c r="E62" s="79">
        <v>30.610000000000003</v>
      </c>
      <c r="F62" s="79">
        <f t="shared" si="16"/>
        <v>38.91755400000001</v>
      </c>
      <c r="G62" s="80">
        <f t="shared" si="73"/>
        <v>77.83510800000002</v>
      </c>
      <c r="H62" s="35">
        <f t="shared" si="77"/>
        <v>0</v>
      </c>
      <c r="I62" s="20">
        <f t="shared" si="74"/>
        <v>0</v>
      </c>
      <c r="J62" s="41">
        <f t="shared" si="75"/>
        <v>0</v>
      </c>
      <c r="K62" s="42">
        <f t="shared" si="76"/>
        <v>0</v>
      </c>
      <c r="L62" s="43">
        <f t="shared" ref="L62:L70" si="80">G62-K62</f>
        <v>77.83510800000002</v>
      </c>
      <c r="M62" s="11">
        <f t="shared" ref="M62:M70" si="81">G62/G62</f>
        <v>1</v>
      </c>
      <c r="N62" s="21">
        <f t="shared" si="78"/>
        <v>0</v>
      </c>
      <c r="O62" s="22">
        <f t="shared" ref="O62:O70" si="82">N62</f>
        <v>0</v>
      </c>
      <c r="P62" s="21">
        <f t="shared" si="79"/>
        <v>1</v>
      </c>
    </row>
    <row r="63" spans="1:23" s="19" customFormat="1" x14ac:dyDescent="0.25">
      <c r="A63" s="26" t="s">
        <v>177</v>
      </c>
      <c r="B63" s="9" t="s">
        <v>219</v>
      </c>
      <c r="C63" s="10" t="s">
        <v>7</v>
      </c>
      <c r="D63" s="40">
        <v>11</v>
      </c>
      <c r="E63" s="79">
        <v>3.4600000000000004</v>
      </c>
      <c r="F63" s="79">
        <f t="shared" si="16"/>
        <v>4.3990440000000008</v>
      </c>
      <c r="G63" s="80">
        <f t="shared" si="73"/>
        <v>48.38948400000001</v>
      </c>
      <c r="H63" s="35">
        <f t="shared" si="77"/>
        <v>0</v>
      </c>
      <c r="I63" s="20">
        <f t="shared" si="74"/>
        <v>0</v>
      </c>
      <c r="J63" s="41">
        <f t="shared" si="75"/>
        <v>0</v>
      </c>
      <c r="K63" s="42">
        <f t="shared" si="76"/>
        <v>0</v>
      </c>
      <c r="L63" s="43">
        <f t="shared" si="80"/>
        <v>48.38948400000001</v>
      </c>
      <c r="M63" s="11">
        <f t="shared" si="81"/>
        <v>1</v>
      </c>
      <c r="N63" s="21">
        <v>0</v>
      </c>
      <c r="O63" s="22">
        <f t="shared" si="82"/>
        <v>0</v>
      </c>
      <c r="P63" s="21">
        <v>0</v>
      </c>
    </row>
    <row r="64" spans="1:23" s="19" customFormat="1" x14ac:dyDescent="0.25">
      <c r="A64" s="26" t="s">
        <v>178</v>
      </c>
      <c r="B64" s="9" t="s">
        <v>220</v>
      </c>
      <c r="C64" s="10" t="s">
        <v>7</v>
      </c>
      <c r="D64" s="40">
        <v>6</v>
      </c>
      <c r="E64" s="79">
        <v>4.5199999999999996</v>
      </c>
      <c r="F64" s="79">
        <f t="shared" si="16"/>
        <v>5.7467280000000001</v>
      </c>
      <c r="G64" s="80">
        <f t="shared" si="73"/>
        <v>34.480367999999999</v>
      </c>
      <c r="H64" s="35">
        <f t="shared" si="77"/>
        <v>0</v>
      </c>
      <c r="I64" s="20">
        <f t="shared" si="74"/>
        <v>0</v>
      </c>
      <c r="J64" s="41">
        <f t="shared" si="75"/>
        <v>0</v>
      </c>
      <c r="K64" s="42">
        <f t="shared" si="76"/>
        <v>0</v>
      </c>
      <c r="L64" s="43">
        <f t="shared" si="80"/>
        <v>34.480367999999999</v>
      </c>
      <c r="M64" s="11">
        <f t="shared" si="81"/>
        <v>1</v>
      </c>
      <c r="N64" s="21">
        <f t="shared" ref="N64:N70" si="83">J64/G64</f>
        <v>0</v>
      </c>
      <c r="O64" s="22">
        <f t="shared" si="82"/>
        <v>0</v>
      </c>
      <c r="P64" s="21">
        <f t="shared" ref="P64:P70" si="84">M64-O64</f>
        <v>1</v>
      </c>
    </row>
    <row r="65" spans="1:16" s="19" customFormat="1" x14ac:dyDescent="0.25">
      <c r="A65" s="26" t="s">
        <v>179</v>
      </c>
      <c r="B65" s="9" t="s">
        <v>221</v>
      </c>
      <c r="C65" s="10" t="s">
        <v>7</v>
      </c>
      <c r="D65" s="40">
        <v>8</v>
      </c>
      <c r="E65" s="79">
        <v>7.169999999999999</v>
      </c>
      <c r="F65" s="79">
        <f t="shared" si="16"/>
        <v>9.1159379999999999</v>
      </c>
      <c r="G65" s="80">
        <f t="shared" si="73"/>
        <v>72.927503999999999</v>
      </c>
      <c r="H65" s="35">
        <f t="shared" si="77"/>
        <v>0</v>
      </c>
      <c r="I65" s="20">
        <f t="shared" si="74"/>
        <v>0</v>
      </c>
      <c r="J65" s="41">
        <f t="shared" si="75"/>
        <v>0</v>
      </c>
      <c r="K65" s="42">
        <f t="shared" si="76"/>
        <v>0</v>
      </c>
      <c r="L65" s="43">
        <f t="shared" si="80"/>
        <v>72.927503999999999</v>
      </c>
      <c r="M65" s="11">
        <f t="shared" si="81"/>
        <v>1</v>
      </c>
      <c r="N65" s="21">
        <f t="shared" si="83"/>
        <v>0</v>
      </c>
      <c r="O65" s="22">
        <f t="shared" si="82"/>
        <v>0</v>
      </c>
      <c r="P65" s="21">
        <f t="shared" si="84"/>
        <v>1</v>
      </c>
    </row>
    <row r="66" spans="1:16" s="19" customFormat="1" x14ac:dyDescent="0.25">
      <c r="A66" s="26" t="s">
        <v>180</v>
      </c>
      <c r="B66" s="9" t="s">
        <v>222</v>
      </c>
      <c r="C66" s="10" t="s">
        <v>7</v>
      </c>
      <c r="D66" s="40">
        <v>2</v>
      </c>
      <c r="E66" s="79">
        <v>6.93</v>
      </c>
      <c r="F66" s="79">
        <f t="shared" si="16"/>
        <v>8.8108020000000007</v>
      </c>
      <c r="G66" s="80">
        <f t="shared" si="73"/>
        <v>17.621604000000001</v>
      </c>
      <c r="H66" s="35">
        <f t="shared" si="77"/>
        <v>0</v>
      </c>
      <c r="I66" s="20">
        <f t="shared" si="74"/>
        <v>0</v>
      </c>
      <c r="J66" s="41">
        <f t="shared" si="75"/>
        <v>0</v>
      </c>
      <c r="K66" s="42">
        <f t="shared" si="76"/>
        <v>0</v>
      </c>
      <c r="L66" s="43">
        <f t="shared" si="80"/>
        <v>17.621604000000001</v>
      </c>
      <c r="M66" s="11">
        <f t="shared" si="81"/>
        <v>1</v>
      </c>
      <c r="N66" s="21">
        <f t="shared" si="83"/>
        <v>0</v>
      </c>
      <c r="O66" s="22">
        <f t="shared" si="82"/>
        <v>0</v>
      </c>
      <c r="P66" s="21">
        <f t="shared" si="84"/>
        <v>1</v>
      </c>
    </row>
    <row r="67" spans="1:16" s="19" customFormat="1" x14ac:dyDescent="0.25">
      <c r="A67" s="26" t="s">
        <v>181</v>
      </c>
      <c r="B67" s="9" t="s">
        <v>223</v>
      </c>
      <c r="C67" s="10" t="s">
        <v>7</v>
      </c>
      <c r="D67" s="40">
        <v>4</v>
      </c>
      <c r="E67" s="79">
        <v>7.0200000000000005</v>
      </c>
      <c r="F67" s="79">
        <f t="shared" si="16"/>
        <v>8.9252280000000006</v>
      </c>
      <c r="G67" s="80">
        <f t="shared" si="73"/>
        <v>35.700912000000002</v>
      </c>
      <c r="H67" s="35">
        <f t="shared" si="77"/>
        <v>0</v>
      </c>
      <c r="I67" s="20">
        <f t="shared" si="74"/>
        <v>0</v>
      </c>
      <c r="J67" s="41">
        <f t="shared" si="75"/>
        <v>0</v>
      </c>
      <c r="K67" s="42">
        <f t="shared" si="76"/>
        <v>0</v>
      </c>
      <c r="L67" s="43">
        <f t="shared" si="80"/>
        <v>35.700912000000002</v>
      </c>
      <c r="M67" s="11">
        <f t="shared" si="81"/>
        <v>1</v>
      </c>
      <c r="N67" s="21">
        <f t="shared" si="83"/>
        <v>0</v>
      </c>
      <c r="O67" s="22">
        <f t="shared" si="82"/>
        <v>0</v>
      </c>
      <c r="P67" s="21">
        <f t="shared" si="84"/>
        <v>1</v>
      </c>
    </row>
    <row r="68" spans="1:16" s="19" customFormat="1" x14ac:dyDescent="0.25">
      <c r="A68" s="26" t="s">
        <v>182</v>
      </c>
      <c r="B68" s="9" t="s">
        <v>224</v>
      </c>
      <c r="C68" s="10" t="s">
        <v>7</v>
      </c>
      <c r="D68" s="40">
        <v>16</v>
      </c>
      <c r="E68" s="79">
        <v>7.66</v>
      </c>
      <c r="F68" s="79">
        <f t="shared" si="16"/>
        <v>9.7389240000000008</v>
      </c>
      <c r="G68" s="80">
        <f t="shared" si="73"/>
        <v>155.82278400000001</v>
      </c>
      <c r="H68" s="35">
        <f t="shared" si="77"/>
        <v>0</v>
      </c>
      <c r="I68" s="20">
        <f t="shared" si="74"/>
        <v>0</v>
      </c>
      <c r="J68" s="41">
        <f t="shared" si="75"/>
        <v>0</v>
      </c>
      <c r="K68" s="42">
        <f t="shared" si="76"/>
        <v>0</v>
      </c>
      <c r="L68" s="43">
        <f t="shared" si="80"/>
        <v>155.82278400000001</v>
      </c>
      <c r="M68" s="11">
        <f t="shared" si="81"/>
        <v>1</v>
      </c>
      <c r="N68" s="21">
        <f t="shared" si="83"/>
        <v>0</v>
      </c>
      <c r="O68" s="22">
        <f t="shared" si="82"/>
        <v>0</v>
      </c>
      <c r="P68" s="21">
        <f t="shared" si="84"/>
        <v>1</v>
      </c>
    </row>
    <row r="69" spans="1:16" s="19" customFormat="1" x14ac:dyDescent="0.25">
      <c r="A69" s="26" t="s">
        <v>183</v>
      </c>
      <c r="B69" s="9" t="s">
        <v>225</v>
      </c>
      <c r="C69" s="10" t="s">
        <v>7</v>
      </c>
      <c r="D69" s="40">
        <v>4</v>
      </c>
      <c r="E69" s="79">
        <v>5.43</v>
      </c>
      <c r="F69" s="79">
        <f t="shared" si="16"/>
        <v>6.903702</v>
      </c>
      <c r="G69" s="80">
        <f t="shared" si="73"/>
        <v>27.614808</v>
      </c>
      <c r="H69" s="35">
        <f t="shared" si="77"/>
        <v>0</v>
      </c>
      <c r="I69" s="20">
        <f t="shared" si="74"/>
        <v>0</v>
      </c>
      <c r="J69" s="41">
        <f t="shared" si="75"/>
        <v>0</v>
      </c>
      <c r="K69" s="42">
        <f t="shared" si="76"/>
        <v>0</v>
      </c>
      <c r="L69" s="43">
        <f t="shared" si="80"/>
        <v>27.614808</v>
      </c>
      <c r="M69" s="11">
        <f t="shared" si="81"/>
        <v>1</v>
      </c>
      <c r="N69" s="21">
        <f t="shared" si="83"/>
        <v>0</v>
      </c>
      <c r="O69" s="22">
        <f t="shared" si="82"/>
        <v>0</v>
      </c>
      <c r="P69" s="21">
        <f t="shared" si="84"/>
        <v>1</v>
      </c>
    </row>
    <row r="70" spans="1:16" s="19" customFormat="1" x14ac:dyDescent="0.25">
      <c r="A70" s="26" t="s">
        <v>184</v>
      </c>
      <c r="B70" s="9" t="s">
        <v>226</v>
      </c>
      <c r="C70" s="10" t="s">
        <v>7</v>
      </c>
      <c r="D70" s="40">
        <v>2</v>
      </c>
      <c r="E70" s="79">
        <v>5.27</v>
      </c>
      <c r="F70" s="79">
        <f t="shared" si="16"/>
        <v>6.700278</v>
      </c>
      <c r="G70" s="80">
        <f t="shared" si="73"/>
        <v>13.400556</v>
      </c>
      <c r="H70" s="35">
        <f t="shared" si="77"/>
        <v>0</v>
      </c>
      <c r="I70" s="20">
        <f t="shared" si="74"/>
        <v>0</v>
      </c>
      <c r="J70" s="41">
        <f t="shared" si="75"/>
        <v>0</v>
      </c>
      <c r="K70" s="42">
        <f t="shared" si="76"/>
        <v>0</v>
      </c>
      <c r="L70" s="43">
        <f t="shared" si="80"/>
        <v>13.400556</v>
      </c>
      <c r="M70" s="11">
        <f t="shared" si="81"/>
        <v>1</v>
      </c>
      <c r="N70" s="21">
        <f t="shared" si="83"/>
        <v>0</v>
      </c>
      <c r="O70" s="22">
        <f t="shared" si="82"/>
        <v>0</v>
      </c>
      <c r="P70" s="21">
        <f t="shared" si="84"/>
        <v>1</v>
      </c>
    </row>
    <row r="71" spans="1:16" s="19" customFormat="1" x14ac:dyDescent="0.25">
      <c r="A71" s="26" t="s">
        <v>185</v>
      </c>
      <c r="B71" s="9" t="s">
        <v>227</v>
      </c>
      <c r="C71" s="10" t="s">
        <v>7</v>
      </c>
      <c r="D71" s="40">
        <v>4</v>
      </c>
      <c r="E71" s="79">
        <v>5.84</v>
      </c>
      <c r="F71" s="79">
        <f t="shared" si="16"/>
        <v>7.424976</v>
      </c>
      <c r="G71" s="80">
        <f t="shared" ref="G71:G79" si="85">D71*F71</f>
        <v>29.699904</v>
      </c>
      <c r="H71" s="35">
        <f t="shared" si="77"/>
        <v>0</v>
      </c>
      <c r="I71" s="20">
        <f t="shared" ref="I71:I79" si="86">H71</f>
        <v>0</v>
      </c>
      <c r="J71" s="41">
        <f t="shared" ref="J71:J79" si="87">F71*H71</f>
        <v>0</v>
      </c>
      <c r="K71" s="42">
        <f t="shared" ref="K71:K79" si="88">J71</f>
        <v>0</v>
      </c>
      <c r="L71" s="43">
        <f t="shared" ref="L71:L79" si="89">G71-K71</f>
        <v>29.699904</v>
      </c>
      <c r="M71" s="11">
        <f t="shared" ref="M71:M79" si="90">G71/G71</f>
        <v>1</v>
      </c>
      <c r="N71" s="21">
        <f t="shared" ref="N71" si="91">J71/G71</f>
        <v>0</v>
      </c>
      <c r="O71" s="22">
        <f t="shared" ref="O71:O79" si="92">N71</f>
        <v>0</v>
      </c>
      <c r="P71" s="21">
        <f t="shared" ref="P71" si="93">M71-O71</f>
        <v>1</v>
      </c>
    </row>
    <row r="72" spans="1:16" s="19" customFormat="1" x14ac:dyDescent="0.25">
      <c r="A72" s="26" t="s">
        <v>186</v>
      </c>
      <c r="B72" s="9" t="s">
        <v>228</v>
      </c>
      <c r="C72" s="10" t="s">
        <v>7</v>
      </c>
      <c r="D72" s="40">
        <v>8</v>
      </c>
      <c r="E72" s="79">
        <v>2.9699999999999998</v>
      </c>
      <c r="F72" s="79">
        <f t="shared" si="16"/>
        <v>3.7760579999999999</v>
      </c>
      <c r="G72" s="80">
        <f t="shared" si="85"/>
        <v>30.208463999999999</v>
      </c>
      <c r="H72" s="35">
        <f t="shared" si="77"/>
        <v>0</v>
      </c>
      <c r="I72" s="20">
        <f t="shared" si="86"/>
        <v>0</v>
      </c>
      <c r="J72" s="41">
        <f t="shared" si="87"/>
        <v>0</v>
      </c>
      <c r="K72" s="42">
        <f t="shared" si="88"/>
        <v>0</v>
      </c>
      <c r="L72" s="43">
        <f t="shared" si="89"/>
        <v>30.208463999999999</v>
      </c>
      <c r="M72" s="11">
        <f t="shared" si="90"/>
        <v>1</v>
      </c>
      <c r="N72" s="21">
        <v>0</v>
      </c>
      <c r="O72" s="22">
        <f t="shared" si="92"/>
        <v>0</v>
      </c>
      <c r="P72" s="21">
        <v>0</v>
      </c>
    </row>
    <row r="73" spans="1:16" s="19" customFormat="1" x14ac:dyDescent="0.25">
      <c r="A73" s="26" t="s">
        <v>187</v>
      </c>
      <c r="B73" s="9" t="s">
        <v>229</v>
      </c>
      <c r="C73" s="10" t="s">
        <v>7</v>
      </c>
      <c r="D73" s="40">
        <v>2</v>
      </c>
      <c r="E73" s="79">
        <v>72.36</v>
      </c>
      <c r="F73" s="79">
        <f t="shared" si="16"/>
        <v>91.998504000000011</v>
      </c>
      <c r="G73" s="80">
        <f t="shared" si="85"/>
        <v>183.99700800000002</v>
      </c>
      <c r="H73" s="35">
        <f t="shared" si="77"/>
        <v>0</v>
      </c>
      <c r="I73" s="20">
        <f t="shared" si="86"/>
        <v>0</v>
      </c>
      <c r="J73" s="41">
        <f t="shared" si="87"/>
        <v>0</v>
      </c>
      <c r="K73" s="42">
        <f t="shared" si="88"/>
        <v>0</v>
      </c>
      <c r="L73" s="43">
        <f t="shared" si="89"/>
        <v>183.99700800000002</v>
      </c>
      <c r="M73" s="11">
        <f t="shared" si="90"/>
        <v>1</v>
      </c>
      <c r="N73" s="21">
        <f t="shared" ref="N73:N79" si="94">J73/G73</f>
        <v>0</v>
      </c>
      <c r="O73" s="22">
        <f t="shared" si="92"/>
        <v>0</v>
      </c>
      <c r="P73" s="21">
        <f t="shared" ref="P73:P79" si="95">M73-O73</f>
        <v>1</v>
      </c>
    </row>
    <row r="74" spans="1:16" s="19" customFormat="1" x14ac:dyDescent="0.25">
      <c r="A74" s="26" t="s">
        <v>188</v>
      </c>
      <c r="B74" s="9" t="s">
        <v>230</v>
      </c>
      <c r="C74" s="10" t="s">
        <v>7</v>
      </c>
      <c r="D74" s="40">
        <v>2</v>
      </c>
      <c r="E74" s="79">
        <v>96.9</v>
      </c>
      <c r="F74" s="79">
        <f t="shared" si="16"/>
        <v>123.19866000000002</v>
      </c>
      <c r="G74" s="80">
        <f t="shared" si="85"/>
        <v>246.39732000000004</v>
      </c>
      <c r="H74" s="35">
        <f t="shared" si="77"/>
        <v>0</v>
      </c>
      <c r="I74" s="20">
        <f t="shared" si="86"/>
        <v>0</v>
      </c>
      <c r="J74" s="41">
        <f t="shared" si="87"/>
        <v>0</v>
      </c>
      <c r="K74" s="42">
        <f t="shared" si="88"/>
        <v>0</v>
      </c>
      <c r="L74" s="43">
        <f t="shared" si="89"/>
        <v>246.39732000000004</v>
      </c>
      <c r="M74" s="11">
        <f t="shared" si="90"/>
        <v>1</v>
      </c>
      <c r="N74" s="21">
        <f t="shared" si="94"/>
        <v>0</v>
      </c>
      <c r="O74" s="22">
        <f t="shared" si="92"/>
        <v>0</v>
      </c>
      <c r="P74" s="21">
        <f t="shared" si="95"/>
        <v>1</v>
      </c>
    </row>
    <row r="75" spans="1:16" s="19" customFormat="1" x14ac:dyDescent="0.25">
      <c r="A75" s="26" t="s">
        <v>189</v>
      </c>
      <c r="B75" s="9" t="s">
        <v>231</v>
      </c>
      <c r="C75" s="10" t="s">
        <v>7</v>
      </c>
      <c r="D75" s="40">
        <v>2</v>
      </c>
      <c r="E75" s="79">
        <v>45.19</v>
      </c>
      <c r="F75" s="79">
        <f t="shared" si="16"/>
        <v>57.454566</v>
      </c>
      <c r="G75" s="80">
        <f t="shared" si="85"/>
        <v>114.909132</v>
      </c>
      <c r="H75" s="35">
        <f t="shared" si="77"/>
        <v>0</v>
      </c>
      <c r="I75" s="20">
        <f t="shared" si="86"/>
        <v>0</v>
      </c>
      <c r="J75" s="41">
        <f t="shared" si="87"/>
        <v>0</v>
      </c>
      <c r="K75" s="42">
        <f t="shared" si="88"/>
        <v>0</v>
      </c>
      <c r="L75" s="43">
        <f t="shared" si="89"/>
        <v>114.909132</v>
      </c>
      <c r="M75" s="11">
        <f t="shared" si="90"/>
        <v>1</v>
      </c>
      <c r="N75" s="21">
        <f t="shared" si="94"/>
        <v>0</v>
      </c>
      <c r="O75" s="22">
        <f t="shared" si="92"/>
        <v>0</v>
      </c>
      <c r="P75" s="21">
        <f t="shared" si="95"/>
        <v>1</v>
      </c>
    </row>
    <row r="76" spans="1:16" s="19" customFormat="1" x14ac:dyDescent="0.25">
      <c r="A76" s="26" t="s">
        <v>190</v>
      </c>
      <c r="B76" s="9" t="s">
        <v>232</v>
      </c>
      <c r="C76" s="10" t="s">
        <v>7</v>
      </c>
      <c r="D76" s="40">
        <v>2</v>
      </c>
      <c r="E76" s="79">
        <v>50.12</v>
      </c>
      <c r="F76" s="79">
        <f t="shared" si="16"/>
        <v>63.722568000000003</v>
      </c>
      <c r="G76" s="80">
        <f t="shared" si="85"/>
        <v>127.44513600000001</v>
      </c>
      <c r="H76" s="35">
        <f t="shared" si="77"/>
        <v>0</v>
      </c>
      <c r="I76" s="20">
        <f t="shared" si="86"/>
        <v>0</v>
      </c>
      <c r="J76" s="41">
        <f t="shared" si="87"/>
        <v>0</v>
      </c>
      <c r="K76" s="42">
        <f t="shared" si="88"/>
        <v>0</v>
      </c>
      <c r="L76" s="43">
        <f t="shared" si="89"/>
        <v>127.44513600000001</v>
      </c>
      <c r="M76" s="11">
        <f t="shared" si="90"/>
        <v>1</v>
      </c>
      <c r="N76" s="21">
        <f t="shared" si="94"/>
        <v>0</v>
      </c>
      <c r="O76" s="22">
        <f t="shared" si="92"/>
        <v>0</v>
      </c>
      <c r="P76" s="21">
        <f t="shared" si="95"/>
        <v>1</v>
      </c>
    </row>
    <row r="77" spans="1:16" s="19" customFormat="1" x14ac:dyDescent="0.25">
      <c r="A77" s="26" t="s">
        <v>191</v>
      </c>
      <c r="B77" s="9" t="s">
        <v>233</v>
      </c>
      <c r="C77" s="10" t="s">
        <v>7</v>
      </c>
      <c r="D77" s="40">
        <v>8</v>
      </c>
      <c r="E77" s="79">
        <v>47.65</v>
      </c>
      <c r="F77" s="79">
        <f t="shared" si="16"/>
        <v>60.582210000000003</v>
      </c>
      <c r="G77" s="80">
        <f t="shared" si="85"/>
        <v>484.65768000000003</v>
      </c>
      <c r="H77" s="35">
        <f t="shared" si="77"/>
        <v>0</v>
      </c>
      <c r="I77" s="20">
        <f t="shared" si="86"/>
        <v>0</v>
      </c>
      <c r="J77" s="41">
        <f t="shared" si="87"/>
        <v>0</v>
      </c>
      <c r="K77" s="42">
        <f t="shared" si="88"/>
        <v>0</v>
      </c>
      <c r="L77" s="43">
        <f t="shared" si="89"/>
        <v>484.65768000000003</v>
      </c>
      <c r="M77" s="11">
        <f t="shared" si="90"/>
        <v>1</v>
      </c>
      <c r="N77" s="21">
        <f t="shared" si="94"/>
        <v>0</v>
      </c>
      <c r="O77" s="22">
        <f t="shared" si="92"/>
        <v>0</v>
      </c>
      <c r="P77" s="21">
        <f t="shared" si="95"/>
        <v>1</v>
      </c>
    </row>
    <row r="78" spans="1:16" s="19" customFormat="1" x14ac:dyDescent="0.25">
      <c r="A78" s="26" t="s">
        <v>192</v>
      </c>
      <c r="B78" s="9" t="s">
        <v>234</v>
      </c>
      <c r="C78" s="10" t="s">
        <v>7</v>
      </c>
      <c r="D78" s="40">
        <v>5</v>
      </c>
      <c r="E78" s="79">
        <v>3.3</v>
      </c>
      <c r="F78" s="79">
        <f t="shared" si="16"/>
        <v>4.1956199999999999</v>
      </c>
      <c r="G78" s="80">
        <f t="shared" si="85"/>
        <v>20.978099999999998</v>
      </c>
      <c r="H78" s="35">
        <f t="shared" si="77"/>
        <v>0</v>
      </c>
      <c r="I78" s="20">
        <f t="shared" si="86"/>
        <v>0</v>
      </c>
      <c r="J78" s="41">
        <f t="shared" si="87"/>
        <v>0</v>
      </c>
      <c r="K78" s="42">
        <f t="shared" si="88"/>
        <v>0</v>
      </c>
      <c r="L78" s="43">
        <f t="shared" si="89"/>
        <v>20.978099999999998</v>
      </c>
      <c r="M78" s="11">
        <f t="shared" si="90"/>
        <v>1</v>
      </c>
      <c r="N78" s="21">
        <f t="shared" si="94"/>
        <v>0</v>
      </c>
      <c r="O78" s="22">
        <f t="shared" si="92"/>
        <v>0</v>
      </c>
      <c r="P78" s="21">
        <f t="shared" si="95"/>
        <v>1</v>
      </c>
    </row>
    <row r="79" spans="1:16" s="19" customFormat="1" x14ac:dyDescent="0.25">
      <c r="A79" s="26" t="s">
        <v>193</v>
      </c>
      <c r="B79" s="9" t="s">
        <v>235</v>
      </c>
      <c r="C79" s="10" t="s">
        <v>7</v>
      </c>
      <c r="D79" s="40">
        <v>8</v>
      </c>
      <c r="E79" s="79">
        <v>9.06</v>
      </c>
      <c r="F79" s="79">
        <f t="shared" si="16"/>
        <v>11.518884000000002</v>
      </c>
      <c r="G79" s="80">
        <f t="shared" si="85"/>
        <v>92.151072000000013</v>
      </c>
      <c r="H79" s="35">
        <f t="shared" si="77"/>
        <v>0</v>
      </c>
      <c r="I79" s="20">
        <f t="shared" si="86"/>
        <v>0</v>
      </c>
      <c r="J79" s="41">
        <f t="shared" si="87"/>
        <v>0</v>
      </c>
      <c r="K79" s="42">
        <f t="shared" si="88"/>
        <v>0</v>
      </c>
      <c r="L79" s="43">
        <f t="shared" si="89"/>
        <v>92.151072000000013</v>
      </c>
      <c r="M79" s="11">
        <f t="shared" si="90"/>
        <v>1</v>
      </c>
      <c r="N79" s="21">
        <f t="shared" si="94"/>
        <v>0</v>
      </c>
      <c r="O79" s="22">
        <f t="shared" si="92"/>
        <v>0</v>
      </c>
      <c r="P79" s="21">
        <f t="shared" si="95"/>
        <v>1</v>
      </c>
    </row>
    <row r="80" spans="1:16" s="19" customFormat="1" x14ac:dyDescent="0.25">
      <c r="A80" s="26" t="s">
        <v>194</v>
      </c>
      <c r="B80" s="9" t="s">
        <v>236</v>
      </c>
      <c r="C80" s="10" t="s">
        <v>7</v>
      </c>
      <c r="D80" s="40">
        <v>4</v>
      </c>
      <c r="E80" s="79">
        <v>11</v>
      </c>
      <c r="F80" s="79">
        <f t="shared" si="16"/>
        <v>13.9854</v>
      </c>
      <c r="G80" s="80">
        <f t="shared" ref="G80:G85" si="96">D80*F80</f>
        <v>55.941600000000001</v>
      </c>
      <c r="H80" s="35">
        <f t="shared" si="77"/>
        <v>0</v>
      </c>
      <c r="I80" s="20">
        <f t="shared" si="44"/>
        <v>0</v>
      </c>
      <c r="J80" s="41">
        <f t="shared" ref="J80:J85" si="97">F80*H80</f>
        <v>0</v>
      </c>
      <c r="K80" s="42">
        <f t="shared" si="22"/>
        <v>0</v>
      </c>
      <c r="L80" s="43">
        <f t="shared" si="0"/>
        <v>55.941600000000001</v>
      </c>
      <c r="M80" s="11">
        <f t="shared" si="8"/>
        <v>1</v>
      </c>
      <c r="N80" s="21">
        <f t="shared" si="1"/>
        <v>0</v>
      </c>
      <c r="O80" s="22">
        <f t="shared" si="9"/>
        <v>0</v>
      </c>
      <c r="P80" s="21">
        <f t="shared" si="2"/>
        <v>1</v>
      </c>
    </row>
    <row r="81" spans="1:16" s="19" customFormat="1" x14ac:dyDescent="0.25">
      <c r="A81" s="26" t="s">
        <v>195</v>
      </c>
      <c r="B81" s="9" t="s">
        <v>237</v>
      </c>
      <c r="C81" s="10" t="s">
        <v>7</v>
      </c>
      <c r="D81" s="40">
        <v>4</v>
      </c>
      <c r="E81" s="79">
        <v>10.469999999999999</v>
      </c>
      <c r="F81" s="79">
        <f t="shared" si="16"/>
        <v>13.311558</v>
      </c>
      <c r="G81" s="80">
        <f t="shared" si="96"/>
        <v>53.246231999999999</v>
      </c>
      <c r="H81" s="35">
        <f t="shared" si="77"/>
        <v>0</v>
      </c>
      <c r="I81" s="20">
        <f t="shared" si="44"/>
        <v>0</v>
      </c>
      <c r="J81" s="41">
        <f t="shared" si="97"/>
        <v>0</v>
      </c>
      <c r="K81" s="42">
        <f t="shared" si="22"/>
        <v>0</v>
      </c>
      <c r="L81" s="43">
        <f t="shared" si="0"/>
        <v>53.246231999999999</v>
      </c>
      <c r="M81" s="11">
        <f t="shared" si="8"/>
        <v>1</v>
      </c>
      <c r="N81" s="21">
        <v>0</v>
      </c>
      <c r="O81" s="22">
        <f t="shared" si="9"/>
        <v>0</v>
      </c>
      <c r="P81" s="21">
        <v>0</v>
      </c>
    </row>
    <row r="82" spans="1:16" s="19" customFormat="1" x14ac:dyDescent="0.25">
      <c r="A82" s="26" t="s">
        <v>196</v>
      </c>
      <c r="B82" s="9" t="s">
        <v>238</v>
      </c>
      <c r="C82" s="10" t="s">
        <v>7</v>
      </c>
      <c r="D82" s="40">
        <v>2</v>
      </c>
      <c r="E82" s="79">
        <v>13.71</v>
      </c>
      <c r="F82" s="79">
        <f t="shared" ref="F82:F145" si="98">E82*1.2714</f>
        <v>17.430894000000002</v>
      </c>
      <c r="G82" s="80">
        <f t="shared" si="96"/>
        <v>34.861788000000004</v>
      </c>
      <c r="H82" s="35">
        <f t="shared" si="77"/>
        <v>0</v>
      </c>
      <c r="I82" s="20">
        <f t="shared" si="44"/>
        <v>0</v>
      </c>
      <c r="J82" s="41">
        <f t="shared" si="97"/>
        <v>0</v>
      </c>
      <c r="K82" s="42">
        <f t="shared" si="22"/>
        <v>0</v>
      </c>
      <c r="L82" s="43">
        <f t="shared" si="0"/>
        <v>34.861788000000004</v>
      </c>
      <c r="M82" s="11">
        <f t="shared" si="8"/>
        <v>1</v>
      </c>
      <c r="N82" s="21">
        <f t="shared" si="1"/>
        <v>0</v>
      </c>
      <c r="O82" s="22">
        <f t="shared" si="9"/>
        <v>0</v>
      </c>
      <c r="P82" s="21">
        <f t="shared" si="2"/>
        <v>1</v>
      </c>
    </row>
    <row r="83" spans="1:16" s="19" customFormat="1" x14ac:dyDescent="0.25">
      <c r="A83" s="26" t="s">
        <v>197</v>
      </c>
      <c r="B83" s="9" t="s">
        <v>239</v>
      </c>
      <c r="C83" s="10" t="s">
        <v>7</v>
      </c>
      <c r="D83" s="40">
        <v>8</v>
      </c>
      <c r="E83" s="79">
        <v>30.85</v>
      </c>
      <c r="F83" s="79">
        <f t="shared" si="98"/>
        <v>39.222690000000007</v>
      </c>
      <c r="G83" s="80">
        <f t="shared" si="96"/>
        <v>313.78152000000006</v>
      </c>
      <c r="H83" s="35">
        <f t="shared" si="77"/>
        <v>0</v>
      </c>
      <c r="I83" s="20">
        <f t="shared" si="44"/>
        <v>0</v>
      </c>
      <c r="J83" s="41">
        <f t="shared" si="97"/>
        <v>0</v>
      </c>
      <c r="K83" s="42">
        <f t="shared" si="22"/>
        <v>0</v>
      </c>
      <c r="L83" s="43">
        <f t="shared" si="0"/>
        <v>313.78152000000006</v>
      </c>
      <c r="M83" s="11">
        <f t="shared" si="8"/>
        <v>1</v>
      </c>
      <c r="N83" s="21">
        <f t="shared" si="1"/>
        <v>0</v>
      </c>
      <c r="O83" s="22">
        <f t="shared" si="9"/>
        <v>0</v>
      </c>
      <c r="P83" s="21">
        <f t="shared" si="2"/>
        <v>1</v>
      </c>
    </row>
    <row r="84" spans="1:16" s="19" customFormat="1" x14ac:dyDescent="0.25">
      <c r="A84" s="26" t="s">
        <v>198</v>
      </c>
      <c r="B84" s="9" t="s">
        <v>240</v>
      </c>
      <c r="C84" s="10" t="s">
        <v>7</v>
      </c>
      <c r="D84" s="40">
        <v>1</v>
      </c>
      <c r="E84" s="79">
        <v>20.369999999999997</v>
      </c>
      <c r="F84" s="79">
        <f t="shared" si="98"/>
        <v>25.898417999999999</v>
      </c>
      <c r="G84" s="80">
        <f t="shared" si="96"/>
        <v>25.898417999999999</v>
      </c>
      <c r="H84" s="35">
        <f t="shared" si="77"/>
        <v>0</v>
      </c>
      <c r="I84" s="20">
        <f t="shared" si="44"/>
        <v>0</v>
      </c>
      <c r="J84" s="41">
        <f t="shared" si="97"/>
        <v>0</v>
      </c>
      <c r="K84" s="42">
        <f t="shared" si="22"/>
        <v>0</v>
      </c>
      <c r="L84" s="43">
        <f t="shared" si="0"/>
        <v>25.898417999999999</v>
      </c>
      <c r="M84" s="11">
        <f t="shared" si="8"/>
        <v>1</v>
      </c>
      <c r="N84" s="21">
        <f t="shared" si="1"/>
        <v>0</v>
      </c>
      <c r="O84" s="22">
        <f t="shared" si="9"/>
        <v>0</v>
      </c>
      <c r="P84" s="21">
        <f t="shared" si="2"/>
        <v>1</v>
      </c>
    </row>
    <row r="85" spans="1:16" s="19" customFormat="1" x14ac:dyDescent="0.25">
      <c r="A85" s="26" t="s">
        <v>199</v>
      </c>
      <c r="B85" s="9" t="s">
        <v>241</v>
      </c>
      <c r="C85" s="10" t="s">
        <v>4</v>
      </c>
      <c r="D85" s="40">
        <v>27</v>
      </c>
      <c r="E85" s="79">
        <v>11.41</v>
      </c>
      <c r="F85" s="79">
        <f t="shared" si="98"/>
        <v>14.506674</v>
      </c>
      <c r="G85" s="80">
        <f t="shared" si="96"/>
        <v>391.68019800000002</v>
      </c>
      <c r="H85" s="35">
        <f t="shared" si="77"/>
        <v>0</v>
      </c>
      <c r="I85" s="20">
        <f t="shared" si="44"/>
        <v>0</v>
      </c>
      <c r="J85" s="41">
        <f t="shared" si="97"/>
        <v>0</v>
      </c>
      <c r="K85" s="42">
        <f t="shared" si="22"/>
        <v>0</v>
      </c>
      <c r="L85" s="43">
        <f t="shared" si="0"/>
        <v>391.68019800000002</v>
      </c>
      <c r="M85" s="11">
        <f t="shared" si="8"/>
        <v>1</v>
      </c>
      <c r="N85" s="21">
        <f t="shared" si="1"/>
        <v>0</v>
      </c>
      <c r="O85" s="22">
        <f t="shared" si="9"/>
        <v>0</v>
      </c>
      <c r="P85" s="21">
        <f t="shared" si="2"/>
        <v>1</v>
      </c>
    </row>
    <row r="86" spans="1:16" s="19" customFormat="1" x14ac:dyDescent="0.25">
      <c r="A86" s="26" t="s">
        <v>200</v>
      </c>
      <c r="B86" s="9" t="s">
        <v>242</v>
      </c>
      <c r="C86" s="10" t="s">
        <v>4</v>
      </c>
      <c r="D86" s="40">
        <v>38</v>
      </c>
      <c r="E86" s="79">
        <v>13.689999999999998</v>
      </c>
      <c r="F86" s="79">
        <f t="shared" si="98"/>
        <v>17.405465999999997</v>
      </c>
      <c r="G86" s="80">
        <f t="shared" ref="G86:G90" si="99">D86*F86</f>
        <v>661.40770799999984</v>
      </c>
      <c r="H86" s="35">
        <f t="shared" si="77"/>
        <v>0</v>
      </c>
      <c r="I86" s="20">
        <f t="shared" ref="I86:I90" si="100">H86</f>
        <v>0</v>
      </c>
      <c r="J86" s="41">
        <f t="shared" ref="J86:J90" si="101">F86*H86</f>
        <v>0</v>
      </c>
      <c r="K86" s="42">
        <f t="shared" ref="K86:K90" si="102">J86</f>
        <v>0</v>
      </c>
      <c r="L86" s="43">
        <f t="shared" ref="L86:L90" si="103">G86-K86</f>
        <v>661.40770799999984</v>
      </c>
      <c r="M86" s="11">
        <f t="shared" ref="M86:M90" si="104">G86/G86</f>
        <v>1</v>
      </c>
      <c r="N86" s="21">
        <f t="shared" ref="N86:N90" si="105">J86/G86</f>
        <v>0</v>
      </c>
      <c r="O86" s="22">
        <f t="shared" ref="O86:O90" si="106">N86</f>
        <v>0</v>
      </c>
      <c r="P86" s="21">
        <f t="shared" ref="P86:P90" si="107">M86-O86</f>
        <v>1</v>
      </c>
    </row>
    <row r="87" spans="1:16" s="19" customFormat="1" x14ac:dyDescent="0.25">
      <c r="A87" s="26" t="s">
        <v>201</v>
      </c>
      <c r="B87" s="9" t="s">
        <v>243</v>
      </c>
      <c r="C87" s="10" t="s">
        <v>4</v>
      </c>
      <c r="D87" s="40">
        <v>28</v>
      </c>
      <c r="E87" s="79">
        <v>17.009999999999998</v>
      </c>
      <c r="F87" s="79">
        <f t="shared" si="98"/>
        <v>21.626514</v>
      </c>
      <c r="G87" s="80">
        <f t="shared" si="99"/>
        <v>605.54239200000006</v>
      </c>
      <c r="H87" s="35">
        <f t="shared" si="77"/>
        <v>0</v>
      </c>
      <c r="I87" s="20">
        <f t="shared" si="100"/>
        <v>0</v>
      </c>
      <c r="J87" s="41">
        <f t="shared" si="101"/>
        <v>0</v>
      </c>
      <c r="K87" s="42">
        <f t="shared" si="102"/>
        <v>0</v>
      </c>
      <c r="L87" s="43">
        <f t="shared" si="103"/>
        <v>605.54239200000006</v>
      </c>
      <c r="M87" s="11">
        <f t="shared" si="104"/>
        <v>1</v>
      </c>
      <c r="N87" s="21">
        <f t="shared" si="105"/>
        <v>0</v>
      </c>
      <c r="O87" s="22">
        <f t="shared" si="106"/>
        <v>0</v>
      </c>
      <c r="P87" s="21">
        <f t="shared" si="107"/>
        <v>1</v>
      </c>
    </row>
    <row r="88" spans="1:16" s="19" customFormat="1" x14ac:dyDescent="0.25">
      <c r="A88" s="26" t="s">
        <v>202</v>
      </c>
      <c r="B88" s="9" t="s">
        <v>244</v>
      </c>
      <c r="C88" s="10" t="s">
        <v>4</v>
      </c>
      <c r="D88" s="40">
        <v>14</v>
      </c>
      <c r="E88" s="79">
        <v>6.75</v>
      </c>
      <c r="F88" s="79">
        <f t="shared" si="98"/>
        <v>8.5819500000000009</v>
      </c>
      <c r="G88" s="80">
        <f t="shared" si="99"/>
        <v>120.14730000000002</v>
      </c>
      <c r="H88" s="35">
        <f t="shared" si="77"/>
        <v>0</v>
      </c>
      <c r="I88" s="20">
        <f t="shared" si="100"/>
        <v>0</v>
      </c>
      <c r="J88" s="41">
        <f t="shared" si="101"/>
        <v>0</v>
      </c>
      <c r="K88" s="42">
        <f t="shared" si="102"/>
        <v>0</v>
      </c>
      <c r="L88" s="43">
        <f t="shared" si="103"/>
        <v>120.14730000000002</v>
      </c>
      <c r="M88" s="11">
        <f t="shared" si="104"/>
        <v>1</v>
      </c>
      <c r="N88" s="21">
        <f t="shared" si="105"/>
        <v>0</v>
      </c>
      <c r="O88" s="22">
        <f t="shared" si="106"/>
        <v>0</v>
      </c>
      <c r="P88" s="21">
        <f t="shared" si="107"/>
        <v>1</v>
      </c>
    </row>
    <row r="89" spans="1:16" s="19" customFormat="1" x14ac:dyDescent="0.25">
      <c r="A89" s="26" t="s">
        <v>203</v>
      </c>
      <c r="B89" s="9" t="s">
        <v>245</v>
      </c>
      <c r="C89" s="10" t="s">
        <v>4</v>
      </c>
      <c r="D89" s="40">
        <v>36</v>
      </c>
      <c r="E89" s="79">
        <v>11.92</v>
      </c>
      <c r="F89" s="79">
        <f t="shared" si="98"/>
        <v>15.155088000000001</v>
      </c>
      <c r="G89" s="80">
        <f t="shared" si="99"/>
        <v>545.583168</v>
      </c>
      <c r="H89" s="35">
        <f t="shared" si="77"/>
        <v>0</v>
      </c>
      <c r="I89" s="20">
        <f t="shared" si="100"/>
        <v>0</v>
      </c>
      <c r="J89" s="41">
        <f t="shared" si="101"/>
        <v>0</v>
      </c>
      <c r="K89" s="42">
        <f t="shared" si="102"/>
        <v>0</v>
      </c>
      <c r="L89" s="43">
        <f t="shared" si="103"/>
        <v>545.583168</v>
      </c>
      <c r="M89" s="11">
        <f t="shared" si="104"/>
        <v>1</v>
      </c>
      <c r="N89" s="21">
        <f t="shared" si="105"/>
        <v>0</v>
      </c>
      <c r="O89" s="22">
        <f t="shared" si="106"/>
        <v>0</v>
      </c>
      <c r="P89" s="21">
        <f t="shared" si="107"/>
        <v>1</v>
      </c>
    </row>
    <row r="90" spans="1:16" s="19" customFormat="1" x14ac:dyDescent="0.25">
      <c r="A90" s="26" t="s">
        <v>204</v>
      </c>
      <c r="B90" s="9" t="s">
        <v>246</v>
      </c>
      <c r="C90" s="10" t="s">
        <v>7</v>
      </c>
      <c r="D90" s="40">
        <v>6</v>
      </c>
      <c r="E90" s="79">
        <v>5.5600000000000005</v>
      </c>
      <c r="F90" s="79">
        <f t="shared" si="98"/>
        <v>7.0689840000000013</v>
      </c>
      <c r="G90" s="80">
        <f t="shared" si="99"/>
        <v>42.413904000000009</v>
      </c>
      <c r="H90" s="35">
        <f t="shared" si="77"/>
        <v>0</v>
      </c>
      <c r="I90" s="20">
        <f t="shared" si="100"/>
        <v>0</v>
      </c>
      <c r="J90" s="41">
        <f t="shared" si="101"/>
        <v>0</v>
      </c>
      <c r="K90" s="42">
        <f t="shared" si="102"/>
        <v>0</v>
      </c>
      <c r="L90" s="43">
        <f t="shared" si="103"/>
        <v>42.413904000000009</v>
      </c>
      <c r="M90" s="11">
        <f t="shared" si="104"/>
        <v>1</v>
      </c>
      <c r="N90" s="21">
        <f t="shared" si="105"/>
        <v>0</v>
      </c>
      <c r="O90" s="22">
        <f t="shared" si="106"/>
        <v>0</v>
      </c>
      <c r="P90" s="21">
        <f t="shared" si="107"/>
        <v>1</v>
      </c>
    </row>
    <row r="91" spans="1:16" s="19" customFormat="1" x14ac:dyDescent="0.25">
      <c r="A91" s="26" t="s">
        <v>205</v>
      </c>
      <c r="B91" s="9" t="s">
        <v>247</v>
      </c>
      <c r="C91" s="10" t="s">
        <v>7</v>
      </c>
      <c r="D91" s="40">
        <v>2</v>
      </c>
      <c r="E91" s="79">
        <v>16.87</v>
      </c>
      <c r="F91" s="79">
        <f t="shared" si="98"/>
        <v>21.448518000000004</v>
      </c>
      <c r="G91" s="80">
        <f t="shared" ref="G91:G93" si="108">D91*F91</f>
        <v>42.897036000000007</v>
      </c>
      <c r="H91" s="35">
        <f t="shared" si="77"/>
        <v>0</v>
      </c>
      <c r="I91" s="20">
        <f t="shared" ref="I91:I93" si="109">H91</f>
        <v>0</v>
      </c>
      <c r="J91" s="41">
        <f t="shared" ref="J91:J93" si="110">F91*H91</f>
        <v>0</v>
      </c>
      <c r="K91" s="42">
        <f t="shared" ref="K91:K93" si="111">J91</f>
        <v>0</v>
      </c>
      <c r="L91" s="43">
        <f t="shared" ref="L91:L93" si="112">G91-K91</f>
        <v>42.897036000000007</v>
      </c>
      <c r="M91" s="11">
        <f t="shared" ref="M91:M93" si="113">G91/G91</f>
        <v>1</v>
      </c>
      <c r="N91" s="21">
        <f t="shared" ref="N91:N93" si="114">J91/G91</f>
        <v>0</v>
      </c>
      <c r="O91" s="22">
        <f t="shared" ref="O91:O93" si="115">N91</f>
        <v>0</v>
      </c>
      <c r="P91" s="21">
        <f t="shared" ref="P91:P93" si="116">M91-O91</f>
        <v>1</v>
      </c>
    </row>
    <row r="92" spans="1:16" s="19" customFormat="1" ht="47.25" x14ac:dyDescent="0.25">
      <c r="A92" s="26" t="s">
        <v>206</v>
      </c>
      <c r="B92" s="9" t="s">
        <v>248</v>
      </c>
      <c r="C92" s="10" t="s">
        <v>7</v>
      </c>
      <c r="D92" s="40">
        <v>2</v>
      </c>
      <c r="E92" s="79">
        <v>427.04</v>
      </c>
      <c r="F92" s="79">
        <f t="shared" si="98"/>
        <v>542.93865600000004</v>
      </c>
      <c r="G92" s="80">
        <f t="shared" si="108"/>
        <v>1085.8773120000001</v>
      </c>
      <c r="H92" s="35">
        <f t="shared" si="77"/>
        <v>0</v>
      </c>
      <c r="I92" s="20">
        <f t="shared" si="109"/>
        <v>0</v>
      </c>
      <c r="J92" s="41">
        <f t="shared" si="110"/>
        <v>0</v>
      </c>
      <c r="K92" s="42">
        <f t="shared" si="111"/>
        <v>0</v>
      </c>
      <c r="L92" s="43">
        <f t="shared" si="112"/>
        <v>1085.8773120000001</v>
      </c>
      <c r="M92" s="11">
        <f t="shared" si="113"/>
        <v>1</v>
      </c>
      <c r="N92" s="21">
        <f t="shared" si="114"/>
        <v>0</v>
      </c>
      <c r="O92" s="22">
        <f t="shared" si="115"/>
        <v>0</v>
      </c>
      <c r="P92" s="21">
        <f t="shared" si="116"/>
        <v>1</v>
      </c>
    </row>
    <row r="93" spans="1:16" s="19" customFormat="1" ht="31.5" x14ac:dyDescent="0.25">
      <c r="A93" s="26" t="s">
        <v>207</v>
      </c>
      <c r="B93" s="9" t="s">
        <v>249</v>
      </c>
      <c r="C93" s="10" t="s">
        <v>7</v>
      </c>
      <c r="D93" s="40">
        <v>4</v>
      </c>
      <c r="E93" s="79">
        <v>112.60000000000001</v>
      </c>
      <c r="F93" s="79">
        <f t="shared" si="98"/>
        <v>143.15964000000002</v>
      </c>
      <c r="G93" s="80">
        <f t="shared" si="108"/>
        <v>572.6385600000001</v>
      </c>
      <c r="H93" s="35">
        <f t="shared" si="77"/>
        <v>0</v>
      </c>
      <c r="I93" s="20">
        <f t="shared" si="109"/>
        <v>0</v>
      </c>
      <c r="J93" s="41">
        <f t="shared" si="110"/>
        <v>0</v>
      </c>
      <c r="K93" s="42">
        <f t="shared" si="111"/>
        <v>0</v>
      </c>
      <c r="L93" s="43">
        <f t="shared" si="112"/>
        <v>572.6385600000001</v>
      </c>
      <c r="M93" s="11">
        <f t="shared" si="113"/>
        <v>1</v>
      </c>
      <c r="N93" s="21">
        <f t="shared" si="114"/>
        <v>0</v>
      </c>
      <c r="O93" s="22">
        <f t="shared" si="115"/>
        <v>0</v>
      </c>
      <c r="P93" s="21">
        <f t="shared" si="116"/>
        <v>1</v>
      </c>
    </row>
    <row r="94" spans="1:16" s="25" customFormat="1" ht="31.5" customHeight="1" x14ac:dyDescent="0.25">
      <c r="A94" s="76" t="s">
        <v>208</v>
      </c>
      <c r="B94" s="78" t="s">
        <v>271</v>
      </c>
      <c r="C94" s="168" t="s">
        <v>272</v>
      </c>
      <c r="D94" s="168"/>
      <c r="E94" s="168"/>
      <c r="F94" s="168"/>
      <c r="G94" s="81">
        <f>SUM(G95:G115)</f>
        <v>9645.5142419999993</v>
      </c>
      <c r="H94" s="35"/>
      <c r="I94" s="24"/>
      <c r="J94" s="81">
        <f>SUM(J95:J115)</f>
        <v>0</v>
      </c>
      <c r="K94" s="99">
        <f>SUM(K95:K115)</f>
        <v>0</v>
      </c>
      <c r="L94" s="39">
        <f t="shared" si="0"/>
        <v>9645.5142419999993</v>
      </c>
      <c r="M94" s="5">
        <f t="shared" si="8"/>
        <v>1</v>
      </c>
      <c r="N94" s="17">
        <f t="shared" si="1"/>
        <v>0</v>
      </c>
      <c r="O94" s="18">
        <f t="shared" si="9"/>
        <v>0</v>
      </c>
      <c r="P94" s="17">
        <f t="shared" si="2"/>
        <v>1</v>
      </c>
    </row>
    <row r="95" spans="1:16" s="19" customFormat="1" x14ac:dyDescent="0.25">
      <c r="A95" s="26" t="s">
        <v>250</v>
      </c>
      <c r="B95" s="9" t="s">
        <v>273</v>
      </c>
      <c r="C95" s="10" t="s">
        <v>7</v>
      </c>
      <c r="D95" s="40">
        <v>5</v>
      </c>
      <c r="E95" s="79">
        <v>3.98</v>
      </c>
      <c r="F95" s="79">
        <f t="shared" si="98"/>
        <v>5.0601720000000006</v>
      </c>
      <c r="G95" s="80">
        <f t="shared" ref="G95:G113" si="117">D95*F95</f>
        <v>25.300860000000004</v>
      </c>
      <c r="H95" s="35">
        <f t="shared" ref="H95:H115" si="118">D95*0</f>
        <v>0</v>
      </c>
      <c r="I95" s="20">
        <f>H95</f>
        <v>0</v>
      </c>
      <c r="J95" s="41">
        <f t="shared" ref="J95:J113" si="119">F95*H95</f>
        <v>0</v>
      </c>
      <c r="K95" s="42">
        <f t="shared" si="22"/>
        <v>0</v>
      </c>
      <c r="L95" s="43">
        <f t="shared" si="0"/>
        <v>25.300860000000004</v>
      </c>
      <c r="M95" s="11">
        <f t="shared" si="8"/>
        <v>1</v>
      </c>
      <c r="N95" s="21">
        <v>0</v>
      </c>
      <c r="O95" s="22">
        <f t="shared" si="9"/>
        <v>0</v>
      </c>
      <c r="P95" s="21">
        <v>0</v>
      </c>
    </row>
    <row r="96" spans="1:16" s="19" customFormat="1" x14ac:dyDescent="0.25">
      <c r="A96" s="26" t="s">
        <v>251</v>
      </c>
      <c r="B96" s="9" t="s">
        <v>274</v>
      </c>
      <c r="C96" s="10" t="s">
        <v>7</v>
      </c>
      <c r="D96" s="40">
        <v>4</v>
      </c>
      <c r="E96" s="79">
        <v>410.1</v>
      </c>
      <c r="F96" s="79">
        <f t="shared" si="98"/>
        <v>521.40114000000005</v>
      </c>
      <c r="G96" s="80">
        <f t="shared" si="117"/>
        <v>2085.6045600000002</v>
      </c>
      <c r="H96" s="35">
        <f t="shared" si="118"/>
        <v>0</v>
      </c>
      <c r="I96" s="20">
        <f t="shared" si="44"/>
        <v>0</v>
      </c>
      <c r="J96" s="41">
        <f t="shared" si="119"/>
        <v>0</v>
      </c>
      <c r="K96" s="42">
        <f t="shared" si="22"/>
        <v>0</v>
      </c>
      <c r="L96" s="43">
        <f t="shared" si="0"/>
        <v>2085.6045600000002</v>
      </c>
      <c r="M96" s="11">
        <f t="shared" si="8"/>
        <v>1</v>
      </c>
      <c r="N96" s="21">
        <v>0</v>
      </c>
      <c r="O96" s="22">
        <f t="shared" si="9"/>
        <v>0</v>
      </c>
      <c r="P96" s="21">
        <v>0</v>
      </c>
    </row>
    <row r="97" spans="1:16" s="19" customFormat="1" x14ac:dyDescent="0.25">
      <c r="A97" s="26" t="s">
        <v>252</v>
      </c>
      <c r="B97" s="9" t="s">
        <v>275</v>
      </c>
      <c r="C97" s="10" t="s">
        <v>7</v>
      </c>
      <c r="D97" s="40">
        <v>6</v>
      </c>
      <c r="E97" s="79">
        <v>15.580000000000002</v>
      </c>
      <c r="F97" s="79">
        <f t="shared" si="98"/>
        <v>19.808412000000004</v>
      </c>
      <c r="G97" s="80">
        <f t="shared" si="117"/>
        <v>118.85047200000002</v>
      </c>
      <c r="H97" s="35">
        <f t="shared" si="118"/>
        <v>0</v>
      </c>
      <c r="I97" s="20">
        <f t="shared" si="44"/>
        <v>0</v>
      </c>
      <c r="J97" s="41">
        <f t="shared" si="119"/>
        <v>0</v>
      </c>
      <c r="K97" s="42">
        <f t="shared" si="22"/>
        <v>0</v>
      </c>
      <c r="L97" s="43">
        <f t="shared" si="0"/>
        <v>118.85047200000002</v>
      </c>
      <c r="M97" s="11">
        <f t="shared" si="8"/>
        <v>1</v>
      </c>
      <c r="N97" s="21">
        <v>0</v>
      </c>
      <c r="O97" s="22">
        <f t="shared" si="9"/>
        <v>0</v>
      </c>
      <c r="P97" s="21">
        <v>0</v>
      </c>
    </row>
    <row r="98" spans="1:16" s="19" customFormat="1" x14ac:dyDescent="0.25">
      <c r="A98" s="26" t="s">
        <v>253</v>
      </c>
      <c r="B98" s="13" t="s">
        <v>276</v>
      </c>
      <c r="C98" s="10" t="s">
        <v>7</v>
      </c>
      <c r="D98" s="40">
        <v>4</v>
      </c>
      <c r="E98" s="79">
        <v>28.560000000000002</v>
      </c>
      <c r="F98" s="79">
        <f t="shared" si="98"/>
        <v>36.311184000000004</v>
      </c>
      <c r="G98" s="80">
        <f t="shared" si="117"/>
        <v>145.24473600000002</v>
      </c>
      <c r="H98" s="35">
        <f t="shared" si="118"/>
        <v>0</v>
      </c>
      <c r="I98" s="20">
        <f t="shared" si="44"/>
        <v>0</v>
      </c>
      <c r="J98" s="41">
        <f t="shared" si="119"/>
        <v>0</v>
      </c>
      <c r="K98" s="42">
        <f t="shared" si="22"/>
        <v>0</v>
      </c>
      <c r="L98" s="43">
        <f t="shared" si="0"/>
        <v>145.24473600000002</v>
      </c>
      <c r="M98" s="11">
        <f t="shared" si="8"/>
        <v>1</v>
      </c>
      <c r="N98" s="21">
        <v>0</v>
      </c>
      <c r="O98" s="22">
        <f t="shared" si="9"/>
        <v>0</v>
      </c>
      <c r="P98" s="21">
        <v>0</v>
      </c>
    </row>
    <row r="99" spans="1:16" s="19" customFormat="1" x14ac:dyDescent="0.25">
      <c r="A99" s="26" t="s">
        <v>254</v>
      </c>
      <c r="B99" s="9" t="s">
        <v>277</v>
      </c>
      <c r="C99" s="10" t="s">
        <v>7</v>
      </c>
      <c r="D99" s="40">
        <v>14</v>
      </c>
      <c r="E99" s="79">
        <v>5.93</v>
      </c>
      <c r="F99" s="79">
        <f t="shared" si="98"/>
        <v>7.5394019999999999</v>
      </c>
      <c r="G99" s="80">
        <f t="shared" si="117"/>
        <v>105.55162799999999</v>
      </c>
      <c r="H99" s="35">
        <f t="shared" si="118"/>
        <v>0</v>
      </c>
      <c r="I99" s="20">
        <f t="shared" si="44"/>
        <v>0</v>
      </c>
      <c r="J99" s="41">
        <f t="shared" si="119"/>
        <v>0</v>
      </c>
      <c r="K99" s="42">
        <f t="shared" si="22"/>
        <v>0</v>
      </c>
      <c r="L99" s="43">
        <f t="shared" si="0"/>
        <v>105.55162799999999</v>
      </c>
      <c r="M99" s="11">
        <f t="shared" si="8"/>
        <v>1</v>
      </c>
      <c r="N99" s="21">
        <v>0</v>
      </c>
      <c r="O99" s="22">
        <f t="shared" si="9"/>
        <v>0</v>
      </c>
      <c r="P99" s="21">
        <v>0</v>
      </c>
    </row>
    <row r="100" spans="1:16" s="19" customFormat="1" x14ac:dyDescent="0.25">
      <c r="A100" s="26" t="s">
        <v>255</v>
      </c>
      <c r="B100" s="9" t="s">
        <v>278</v>
      </c>
      <c r="C100" s="10" t="s">
        <v>7</v>
      </c>
      <c r="D100" s="40">
        <v>1</v>
      </c>
      <c r="E100" s="79">
        <v>926.06999999999994</v>
      </c>
      <c r="F100" s="79">
        <f t="shared" si="98"/>
        <v>1177.4053980000001</v>
      </c>
      <c r="G100" s="80">
        <f t="shared" si="117"/>
        <v>1177.4053980000001</v>
      </c>
      <c r="H100" s="35">
        <f t="shared" si="118"/>
        <v>0</v>
      </c>
      <c r="I100" s="20">
        <f t="shared" si="44"/>
        <v>0</v>
      </c>
      <c r="J100" s="41">
        <f t="shared" si="119"/>
        <v>0</v>
      </c>
      <c r="K100" s="42">
        <f t="shared" si="22"/>
        <v>0</v>
      </c>
      <c r="L100" s="43">
        <f t="shared" si="0"/>
        <v>1177.4053980000001</v>
      </c>
      <c r="M100" s="11">
        <f t="shared" si="8"/>
        <v>1</v>
      </c>
      <c r="N100" s="21">
        <v>0</v>
      </c>
      <c r="O100" s="22">
        <f t="shared" si="9"/>
        <v>0</v>
      </c>
      <c r="P100" s="21">
        <v>0</v>
      </c>
    </row>
    <row r="101" spans="1:16" s="19" customFormat="1" x14ac:dyDescent="0.25">
      <c r="A101" s="26" t="s">
        <v>256</v>
      </c>
      <c r="B101" s="9" t="s">
        <v>279</v>
      </c>
      <c r="C101" s="10" t="s">
        <v>7</v>
      </c>
      <c r="D101" s="40">
        <v>3</v>
      </c>
      <c r="E101" s="79">
        <v>4.82</v>
      </c>
      <c r="F101" s="79">
        <f t="shared" si="98"/>
        <v>6.1281480000000004</v>
      </c>
      <c r="G101" s="80">
        <f t="shared" si="117"/>
        <v>18.384444000000002</v>
      </c>
      <c r="H101" s="35">
        <f t="shared" si="118"/>
        <v>0</v>
      </c>
      <c r="I101" s="20">
        <f t="shared" si="44"/>
        <v>0</v>
      </c>
      <c r="J101" s="41">
        <f t="shared" si="119"/>
        <v>0</v>
      </c>
      <c r="K101" s="42">
        <f t="shared" si="22"/>
        <v>0</v>
      </c>
      <c r="L101" s="43">
        <f t="shared" si="0"/>
        <v>18.384444000000002</v>
      </c>
      <c r="M101" s="11">
        <f t="shared" si="8"/>
        <v>1</v>
      </c>
      <c r="N101" s="21">
        <v>0</v>
      </c>
      <c r="O101" s="22">
        <f t="shared" si="9"/>
        <v>0</v>
      </c>
      <c r="P101" s="21">
        <v>0</v>
      </c>
    </row>
    <row r="102" spans="1:16" s="19" customFormat="1" x14ac:dyDescent="0.25">
      <c r="A102" s="26" t="s">
        <v>257</v>
      </c>
      <c r="B102" s="9" t="s">
        <v>280</v>
      </c>
      <c r="C102" s="10" t="s">
        <v>7</v>
      </c>
      <c r="D102" s="44">
        <v>6</v>
      </c>
      <c r="E102" s="79">
        <v>5.9</v>
      </c>
      <c r="F102" s="79">
        <f t="shared" si="98"/>
        <v>7.5012600000000011</v>
      </c>
      <c r="G102" s="80">
        <f t="shared" si="117"/>
        <v>45.007560000000005</v>
      </c>
      <c r="H102" s="35">
        <f t="shared" si="118"/>
        <v>0</v>
      </c>
      <c r="I102" s="20">
        <f t="shared" si="44"/>
        <v>0</v>
      </c>
      <c r="J102" s="41">
        <f t="shared" si="119"/>
        <v>0</v>
      </c>
      <c r="K102" s="42">
        <f t="shared" si="22"/>
        <v>0</v>
      </c>
      <c r="L102" s="43">
        <f t="shared" si="0"/>
        <v>45.007560000000005</v>
      </c>
      <c r="M102" s="11">
        <f t="shared" si="8"/>
        <v>1</v>
      </c>
      <c r="N102" s="21">
        <f t="shared" si="1"/>
        <v>0</v>
      </c>
      <c r="O102" s="22">
        <f t="shared" si="9"/>
        <v>0</v>
      </c>
      <c r="P102" s="21">
        <f t="shared" si="2"/>
        <v>1</v>
      </c>
    </row>
    <row r="103" spans="1:16" s="19" customFormat="1" x14ac:dyDescent="0.25">
      <c r="A103" s="26" t="s">
        <v>258</v>
      </c>
      <c r="B103" s="9" t="s">
        <v>281</v>
      </c>
      <c r="C103" s="10" t="s">
        <v>7</v>
      </c>
      <c r="D103" s="44">
        <v>7</v>
      </c>
      <c r="E103" s="79">
        <v>12.530000000000001</v>
      </c>
      <c r="F103" s="79">
        <f t="shared" si="98"/>
        <v>15.930642000000002</v>
      </c>
      <c r="G103" s="80">
        <f t="shared" si="117"/>
        <v>111.51449400000001</v>
      </c>
      <c r="H103" s="35">
        <f t="shared" si="118"/>
        <v>0</v>
      </c>
      <c r="I103" s="20">
        <f t="shared" si="44"/>
        <v>0</v>
      </c>
      <c r="J103" s="41">
        <f t="shared" si="119"/>
        <v>0</v>
      </c>
      <c r="K103" s="42">
        <f t="shared" si="22"/>
        <v>0</v>
      </c>
      <c r="L103" s="43">
        <f t="shared" si="0"/>
        <v>111.51449400000001</v>
      </c>
      <c r="M103" s="11">
        <f t="shared" si="8"/>
        <v>1</v>
      </c>
      <c r="N103" s="21">
        <f t="shared" si="1"/>
        <v>0</v>
      </c>
      <c r="O103" s="22">
        <f t="shared" si="9"/>
        <v>0</v>
      </c>
      <c r="P103" s="21">
        <f t="shared" si="2"/>
        <v>1</v>
      </c>
    </row>
    <row r="104" spans="1:16" s="19" customFormat="1" x14ac:dyDescent="0.25">
      <c r="A104" s="26" t="s">
        <v>259</v>
      </c>
      <c r="B104" s="9" t="s">
        <v>282</v>
      </c>
      <c r="C104" s="10" t="s">
        <v>7</v>
      </c>
      <c r="D104" s="40">
        <v>10</v>
      </c>
      <c r="E104" s="79">
        <v>5.77</v>
      </c>
      <c r="F104" s="79">
        <f t="shared" si="98"/>
        <v>7.3359779999999999</v>
      </c>
      <c r="G104" s="80">
        <f t="shared" si="117"/>
        <v>73.359780000000001</v>
      </c>
      <c r="H104" s="35">
        <f t="shared" si="118"/>
        <v>0</v>
      </c>
      <c r="I104" s="20">
        <f t="shared" si="44"/>
        <v>0</v>
      </c>
      <c r="J104" s="41">
        <f t="shared" si="119"/>
        <v>0</v>
      </c>
      <c r="K104" s="42">
        <f t="shared" si="22"/>
        <v>0</v>
      </c>
      <c r="L104" s="43">
        <f t="shared" si="0"/>
        <v>73.359780000000001</v>
      </c>
      <c r="M104" s="11">
        <f t="shared" si="8"/>
        <v>1</v>
      </c>
      <c r="N104" s="21">
        <v>0</v>
      </c>
      <c r="O104" s="22">
        <f t="shared" si="9"/>
        <v>0</v>
      </c>
      <c r="P104" s="21">
        <v>0</v>
      </c>
    </row>
    <row r="105" spans="1:16" s="19" customFormat="1" x14ac:dyDescent="0.25">
      <c r="A105" s="26" t="s">
        <v>260</v>
      </c>
      <c r="B105" s="9" t="s">
        <v>283</v>
      </c>
      <c r="C105" s="10" t="s">
        <v>7</v>
      </c>
      <c r="D105" s="40">
        <v>5</v>
      </c>
      <c r="E105" s="79">
        <v>23.68</v>
      </c>
      <c r="F105" s="79">
        <f t="shared" si="98"/>
        <v>30.106752</v>
      </c>
      <c r="G105" s="80">
        <f t="shared" si="117"/>
        <v>150.53376</v>
      </c>
      <c r="H105" s="35">
        <f t="shared" si="118"/>
        <v>0</v>
      </c>
      <c r="I105" s="20">
        <f t="shared" si="44"/>
        <v>0</v>
      </c>
      <c r="J105" s="41">
        <f t="shared" si="119"/>
        <v>0</v>
      </c>
      <c r="K105" s="42">
        <f t="shared" si="22"/>
        <v>0</v>
      </c>
      <c r="L105" s="43">
        <f t="shared" si="0"/>
        <v>150.53376</v>
      </c>
      <c r="M105" s="11">
        <f t="shared" si="8"/>
        <v>1</v>
      </c>
      <c r="N105" s="21">
        <v>0</v>
      </c>
      <c r="O105" s="22">
        <f t="shared" si="9"/>
        <v>0</v>
      </c>
      <c r="P105" s="21">
        <v>0</v>
      </c>
    </row>
    <row r="106" spans="1:16" s="19" customFormat="1" x14ac:dyDescent="0.25">
      <c r="A106" s="26" t="s">
        <v>261</v>
      </c>
      <c r="B106" s="9" t="s">
        <v>284</v>
      </c>
      <c r="C106" s="10" t="s">
        <v>7</v>
      </c>
      <c r="D106" s="40">
        <v>6</v>
      </c>
      <c r="E106" s="79">
        <v>18.760000000000002</v>
      </c>
      <c r="F106" s="79">
        <f t="shared" si="98"/>
        <v>23.851464000000004</v>
      </c>
      <c r="G106" s="80">
        <f t="shared" si="117"/>
        <v>143.10878400000001</v>
      </c>
      <c r="H106" s="35">
        <f t="shared" si="118"/>
        <v>0</v>
      </c>
      <c r="I106" s="20">
        <f t="shared" si="44"/>
        <v>0</v>
      </c>
      <c r="J106" s="41">
        <f t="shared" si="119"/>
        <v>0</v>
      </c>
      <c r="K106" s="42">
        <f t="shared" si="22"/>
        <v>0</v>
      </c>
      <c r="L106" s="43">
        <f t="shared" si="0"/>
        <v>143.10878400000001</v>
      </c>
      <c r="M106" s="11">
        <f t="shared" si="8"/>
        <v>1</v>
      </c>
      <c r="N106" s="21">
        <v>0</v>
      </c>
      <c r="O106" s="22">
        <f t="shared" si="9"/>
        <v>0</v>
      </c>
      <c r="P106" s="21">
        <v>0</v>
      </c>
    </row>
    <row r="107" spans="1:16" s="19" customFormat="1" x14ac:dyDescent="0.25">
      <c r="A107" s="26" t="s">
        <v>262</v>
      </c>
      <c r="B107" s="9" t="s">
        <v>285</v>
      </c>
      <c r="C107" s="10" t="s">
        <v>7</v>
      </c>
      <c r="D107" s="40">
        <v>8</v>
      </c>
      <c r="E107" s="79">
        <v>10.52</v>
      </c>
      <c r="F107" s="79">
        <f t="shared" si="98"/>
        <v>13.375128</v>
      </c>
      <c r="G107" s="80">
        <f t="shared" si="117"/>
        <v>107.001024</v>
      </c>
      <c r="H107" s="35">
        <f t="shared" si="118"/>
        <v>0</v>
      </c>
      <c r="I107" s="20">
        <f t="shared" si="44"/>
        <v>0</v>
      </c>
      <c r="J107" s="41">
        <f t="shared" si="119"/>
        <v>0</v>
      </c>
      <c r="K107" s="42">
        <f t="shared" si="22"/>
        <v>0</v>
      </c>
      <c r="L107" s="43">
        <f t="shared" si="0"/>
        <v>107.001024</v>
      </c>
      <c r="M107" s="11">
        <f t="shared" si="8"/>
        <v>1</v>
      </c>
      <c r="N107" s="21">
        <f t="shared" ref="N107:N180" si="120">J107/G107</f>
        <v>0</v>
      </c>
      <c r="O107" s="22">
        <f t="shared" si="9"/>
        <v>0</v>
      </c>
      <c r="P107" s="21">
        <f t="shared" ref="P107:P180" si="121">M107-O107</f>
        <v>1</v>
      </c>
    </row>
    <row r="108" spans="1:16" s="19" customFormat="1" x14ac:dyDescent="0.25">
      <c r="A108" s="26" t="s">
        <v>263</v>
      </c>
      <c r="B108" s="9" t="s">
        <v>286</v>
      </c>
      <c r="C108" s="10" t="s">
        <v>7</v>
      </c>
      <c r="D108" s="40">
        <v>9</v>
      </c>
      <c r="E108" s="79">
        <v>88.61999999999999</v>
      </c>
      <c r="F108" s="79">
        <f t="shared" si="98"/>
        <v>112.67146799999999</v>
      </c>
      <c r="G108" s="80">
        <f t="shared" si="117"/>
        <v>1014.0432119999999</v>
      </c>
      <c r="H108" s="35">
        <f t="shared" si="118"/>
        <v>0</v>
      </c>
      <c r="I108" s="20">
        <f t="shared" si="44"/>
        <v>0</v>
      </c>
      <c r="J108" s="41">
        <f t="shared" si="119"/>
        <v>0</v>
      </c>
      <c r="K108" s="42">
        <f t="shared" si="22"/>
        <v>0</v>
      </c>
      <c r="L108" s="43">
        <f t="shared" si="0"/>
        <v>1014.0432119999999</v>
      </c>
      <c r="M108" s="11">
        <f t="shared" si="8"/>
        <v>1</v>
      </c>
      <c r="N108" s="21">
        <f t="shared" si="120"/>
        <v>0</v>
      </c>
      <c r="O108" s="22">
        <f t="shared" si="9"/>
        <v>0</v>
      </c>
      <c r="P108" s="21">
        <f t="shared" si="121"/>
        <v>1</v>
      </c>
    </row>
    <row r="109" spans="1:16" s="19" customFormat="1" x14ac:dyDescent="0.25">
      <c r="A109" s="26" t="s">
        <v>264</v>
      </c>
      <c r="B109" s="9" t="s">
        <v>287</v>
      </c>
      <c r="C109" s="10" t="s">
        <v>7</v>
      </c>
      <c r="D109" s="40">
        <v>2</v>
      </c>
      <c r="E109" s="79">
        <v>959.43000000000006</v>
      </c>
      <c r="F109" s="79">
        <f t="shared" si="98"/>
        <v>1219.8193020000001</v>
      </c>
      <c r="G109" s="80">
        <f t="shared" si="117"/>
        <v>2439.6386040000002</v>
      </c>
      <c r="H109" s="35">
        <f t="shared" si="118"/>
        <v>0</v>
      </c>
      <c r="I109" s="20">
        <f t="shared" si="44"/>
        <v>0</v>
      </c>
      <c r="J109" s="41">
        <f t="shared" si="119"/>
        <v>0</v>
      </c>
      <c r="K109" s="42">
        <f t="shared" si="22"/>
        <v>0</v>
      </c>
      <c r="L109" s="43">
        <f t="shared" si="0"/>
        <v>2439.6386040000002</v>
      </c>
      <c r="M109" s="11">
        <f t="shared" si="8"/>
        <v>1</v>
      </c>
      <c r="N109" s="21">
        <f t="shared" si="120"/>
        <v>0</v>
      </c>
      <c r="O109" s="22">
        <f t="shared" si="9"/>
        <v>0</v>
      </c>
      <c r="P109" s="21">
        <f t="shared" si="121"/>
        <v>1</v>
      </c>
    </row>
    <row r="110" spans="1:16" s="19" customFormat="1" x14ac:dyDescent="0.25">
      <c r="A110" s="26" t="s">
        <v>265</v>
      </c>
      <c r="B110" s="9" t="s">
        <v>288</v>
      </c>
      <c r="C110" s="10" t="s">
        <v>7</v>
      </c>
      <c r="D110" s="40">
        <v>1</v>
      </c>
      <c r="E110" s="79">
        <v>22.57</v>
      </c>
      <c r="F110" s="79">
        <f t="shared" si="98"/>
        <v>28.695498000000001</v>
      </c>
      <c r="G110" s="80">
        <f t="shared" si="117"/>
        <v>28.695498000000001</v>
      </c>
      <c r="H110" s="35">
        <f t="shared" si="118"/>
        <v>0</v>
      </c>
      <c r="I110" s="20">
        <f t="shared" si="44"/>
        <v>0</v>
      </c>
      <c r="J110" s="41">
        <f t="shared" si="119"/>
        <v>0</v>
      </c>
      <c r="K110" s="42">
        <f t="shared" si="22"/>
        <v>0</v>
      </c>
      <c r="L110" s="43">
        <f t="shared" ref="L110:L180" si="122">G110-K110</f>
        <v>28.695498000000001</v>
      </c>
      <c r="M110" s="11">
        <f t="shared" si="8"/>
        <v>1</v>
      </c>
      <c r="N110" s="21">
        <v>0</v>
      </c>
      <c r="O110" s="22">
        <f t="shared" si="9"/>
        <v>0</v>
      </c>
      <c r="P110" s="21">
        <v>0</v>
      </c>
    </row>
    <row r="111" spans="1:16" s="19" customFormat="1" x14ac:dyDescent="0.25">
      <c r="A111" s="26" t="s">
        <v>266</v>
      </c>
      <c r="B111" s="9" t="s">
        <v>289</v>
      </c>
      <c r="C111" s="10" t="s">
        <v>4</v>
      </c>
      <c r="D111" s="40">
        <v>3</v>
      </c>
      <c r="E111" s="79">
        <v>14.01</v>
      </c>
      <c r="F111" s="79">
        <f t="shared" si="98"/>
        <v>17.812314000000001</v>
      </c>
      <c r="G111" s="80">
        <f t="shared" si="117"/>
        <v>53.436942000000002</v>
      </c>
      <c r="H111" s="35">
        <f t="shared" si="118"/>
        <v>0</v>
      </c>
      <c r="I111" s="20">
        <f t="shared" si="44"/>
        <v>0</v>
      </c>
      <c r="J111" s="41">
        <f t="shared" si="119"/>
        <v>0</v>
      </c>
      <c r="K111" s="42">
        <f t="shared" si="22"/>
        <v>0</v>
      </c>
      <c r="L111" s="43">
        <f t="shared" si="122"/>
        <v>53.436942000000002</v>
      </c>
      <c r="M111" s="11">
        <f t="shared" si="8"/>
        <v>1</v>
      </c>
      <c r="N111" s="21">
        <v>0</v>
      </c>
      <c r="O111" s="22">
        <f t="shared" si="9"/>
        <v>0</v>
      </c>
      <c r="P111" s="21">
        <v>0</v>
      </c>
    </row>
    <row r="112" spans="1:16" s="19" customFormat="1" x14ac:dyDescent="0.25">
      <c r="A112" s="26" t="s">
        <v>267</v>
      </c>
      <c r="B112" s="9" t="s">
        <v>290</v>
      </c>
      <c r="C112" s="10" t="s">
        <v>4</v>
      </c>
      <c r="D112" s="40">
        <v>35</v>
      </c>
      <c r="E112" s="79">
        <v>27.29</v>
      </c>
      <c r="F112" s="79">
        <f t="shared" si="98"/>
        <v>34.696505999999999</v>
      </c>
      <c r="G112" s="80">
        <f t="shared" si="117"/>
        <v>1214.37771</v>
      </c>
      <c r="H112" s="35">
        <f t="shared" si="118"/>
        <v>0</v>
      </c>
      <c r="I112" s="20">
        <f t="shared" si="44"/>
        <v>0</v>
      </c>
      <c r="J112" s="41">
        <f t="shared" si="119"/>
        <v>0</v>
      </c>
      <c r="K112" s="42">
        <f t="shared" si="22"/>
        <v>0</v>
      </c>
      <c r="L112" s="43">
        <f t="shared" si="122"/>
        <v>1214.37771</v>
      </c>
      <c r="M112" s="11">
        <f t="shared" ref="M112:M180" si="123">G112/G112</f>
        <v>1</v>
      </c>
      <c r="N112" s="21">
        <f t="shared" si="120"/>
        <v>0</v>
      </c>
      <c r="O112" s="22">
        <f t="shared" ref="O112:O180" si="124">N112</f>
        <v>0</v>
      </c>
      <c r="P112" s="21">
        <f t="shared" si="121"/>
        <v>1</v>
      </c>
    </row>
    <row r="113" spans="1:16" s="19" customFormat="1" x14ac:dyDescent="0.25">
      <c r="A113" s="26" t="s">
        <v>268</v>
      </c>
      <c r="B113" s="9" t="s">
        <v>291</v>
      </c>
      <c r="C113" s="10" t="s">
        <v>4</v>
      </c>
      <c r="D113" s="40">
        <v>20</v>
      </c>
      <c r="E113" s="79">
        <v>9.6</v>
      </c>
      <c r="F113" s="79">
        <f t="shared" si="98"/>
        <v>12.205440000000001</v>
      </c>
      <c r="G113" s="80">
        <f t="shared" si="117"/>
        <v>244.10880000000003</v>
      </c>
      <c r="H113" s="35">
        <f t="shared" si="118"/>
        <v>0</v>
      </c>
      <c r="I113" s="20">
        <f t="shared" si="44"/>
        <v>0</v>
      </c>
      <c r="J113" s="41">
        <f t="shared" si="119"/>
        <v>0</v>
      </c>
      <c r="K113" s="42">
        <f t="shared" si="22"/>
        <v>0</v>
      </c>
      <c r="L113" s="43">
        <f t="shared" si="122"/>
        <v>244.10880000000003</v>
      </c>
      <c r="M113" s="11">
        <f t="shared" si="123"/>
        <v>1</v>
      </c>
      <c r="N113" s="21">
        <f t="shared" si="120"/>
        <v>0</v>
      </c>
      <c r="O113" s="22">
        <f t="shared" si="124"/>
        <v>0</v>
      </c>
      <c r="P113" s="21">
        <f t="shared" si="121"/>
        <v>1</v>
      </c>
    </row>
    <row r="114" spans="1:16" s="19" customFormat="1" x14ac:dyDescent="0.25">
      <c r="A114" s="26" t="s">
        <v>269</v>
      </c>
      <c r="B114" s="9" t="s">
        <v>292</v>
      </c>
      <c r="C114" s="10" t="s">
        <v>4</v>
      </c>
      <c r="D114" s="40">
        <v>17</v>
      </c>
      <c r="E114" s="79">
        <v>14.01</v>
      </c>
      <c r="F114" s="79">
        <f t="shared" si="98"/>
        <v>17.812314000000001</v>
      </c>
      <c r="G114" s="80">
        <f t="shared" ref="G114" si="125">D114*F114</f>
        <v>302.80933800000003</v>
      </c>
      <c r="H114" s="35">
        <f t="shared" si="118"/>
        <v>0</v>
      </c>
      <c r="I114" s="20">
        <f t="shared" ref="I114" si="126">H114</f>
        <v>0</v>
      </c>
      <c r="J114" s="41">
        <f t="shared" ref="J114" si="127">F114*H114</f>
        <v>0</v>
      </c>
      <c r="K114" s="42">
        <f t="shared" ref="K114" si="128">J114</f>
        <v>0</v>
      </c>
      <c r="L114" s="43">
        <f t="shared" ref="L114" si="129">G114-K114</f>
        <v>302.80933800000003</v>
      </c>
      <c r="M114" s="11">
        <f t="shared" ref="M114" si="130">G114/G114</f>
        <v>1</v>
      </c>
      <c r="N114" s="21">
        <v>0</v>
      </c>
      <c r="O114" s="22">
        <f t="shared" ref="O114" si="131">N114</f>
        <v>0</v>
      </c>
      <c r="P114" s="21">
        <v>0</v>
      </c>
    </row>
    <row r="115" spans="1:16" s="19" customFormat="1" x14ac:dyDescent="0.25">
      <c r="A115" s="26" t="s">
        <v>270</v>
      </c>
      <c r="B115" s="9" t="s">
        <v>293</v>
      </c>
      <c r="C115" s="10" t="s">
        <v>7</v>
      </c>
      <c r="D115" s="40">
        <v>9</v>
      </c>
      <c r="E115" s="79">
        <v>3.63</v>
      </c>
      <c r="F115" s="79">
        <f t="shared" si="98"/>
        <v>4.6151819999999999</v>
      </c>
      <c r="G115" s="80">
        <f t="shared" ref="G115" si="132">D115*F115</f>
        <v>41.536637999999996</v>
      </c>
      <c r="H115" s="35">
        <f t="shared" si="118"/>
        <v>0</v>
      </c>
      <c r="I115" s="20">
        <f t="shared" ref="I115" si="133">H115</f>
        <v>0</v>
      </c>
      <c r="J115" s="41">
        <f t="shared" ref="J115" si="134">F115*H115</f>
        <v>0</v>
      </c>
      <c r="K115" s="42">
        <f t="shared" ref="K115" si="135">J115</f>
        <v>0</v>
      </c>
      <c r="L115" s="43">
        <f t="shared" ref="L115" si="136">G115-K115</f>
        <v>41.536637999999996</v>
      </c>
      <c r="M115" s="11">
        <f t="shared" ref="M115" si="137">G115/G115</f>
        <v>1</v>
      </c>
      <c r="N115" s="21">
        <v>0</v>
      </c>
      <c r="O115" s="22">
        <f t="shared" ref="O115" si="138">N115</f>
        <v>0</v>
      </c>
      <c r="P115" s="21">
        <v>0</v>
      </c>
    </row>
    <row r="116" spans="1:16" s="25" customFormat="1" ht="31.5" customHeight="1" x14ac:dyDescent="0.25">
      <c r="A116" s="76" t="s">
        <v>294</v>
      </c>
      <c r="B116" s="77" t="s">
        <v>295</v>
      </c>
      <c r="C116" s="168" t="s">
        <v>296</v>
      </c>
      <c r="D116" s="168"/>
      <c r="E116" s="168"/>
      <c r="F116" s="168"/>
      <c r="G116" s="81">
        <f>SUM(G117:G121)</f>
        <v>16813.50216</v>
      </c>
      <c r="H116" s="35"/>
      <c r="I116" s="24"/>
      <c r="J116" s="38">
        <f>SUM(J117:J121)</f>
        <v>0</v>
      </c>
      <c r="K116" s="37">
        <f>SUM(K117:K121)</f>
        <v>0</v>
      </c>
      <c r="L116" s="39">
        <f t="shared" si="122"/>
        <v>16813.50216</v>
      </c>
      <c r="M116" s="5">
        <f t="shared" si="123"/>
        <v>1</v>
      </c>
      <c r="N116" s="17">
        <f t="shared" si="120"/>
        <v>0</v>
      </c>
      <c r="O116" s="18">
        <f t="shared" si="124"/>
        <v>0</v>
      </c>
      <c r="P116" s="17">
        <f t="shared" si="121"/>
        <v>1</v>
      </c>
    </row>
    <row r="117" spans="1:16" s="19" customFormat="1" x14ac:dyDescent="0.25">
      <c r="A117" s="26" t="s">
        <v>10</v>
      </c>
      <c r="B117" s="9" t="s">
        <v>297</v>
      </c>
      <c r="C117" s="10" t="s">
        <v>4</v>
      </c>
      <c r="D117" s="40">
        <v>72</v>
      </c>
      <c r="E117" s="79">
        <v>30.830000000000002</v>
      </c>
      <c r="F117" s="79">
        <f t="shared" si="98"/>
        <v>39.197262000000002</v>
      </c>
      <c r="G117" s="80">
        <f t="shared" ref="G117:G121" si="139">D117*F117</f>
        <v>2822.2028640000003</v>
      </c>
      <c r="H117" s="35">
        <f t="shared" ref="H117:H121" si="140">D117*0</f>
        <v>0</v>
      </c>
      <c r="I117" s="20">
        <f t="shared" si="44"/>
        <v>0</v>
      </c>
      <c r="J117" s="41">
        <f t="shared" ref="J117:J121" si="141">F117*H117</f>
        <v>0</v>
      </c>
      <c r="K117" s="42">
        <f t="shared" si="22"/>
        <v>0</v>
      </c>
      <c r="L117" s="43">
        <f t="shared" si="122"/>
        <v>2822.2028640000003</v>
      </c>
      <c r="M117" s="11">
        <f t="shared" si="123"/>
        <v>1</v>
      </c>
      <c r="N117" s="21">
        <f t="shared" si="120"/>
        <v>0</v>
      </c>
      <c r="O117" s="22">
        <f t="shared" si="124"/>
        <v>0</v>
      </c>
      <c r="P117" s="21">
        <f t="shared" si="121"/>
        <v>1</v>
      </c>
    </row>
    <row r="118" spans="1:16" s="19" customFormat="1" x14ac:dyDescent="0.25">
      <c r="A118" s="26" t="s">
        <v>11</v>
      </c>
      <c r="B118" s="9" t="s">
        <v>298</v>
      </c>
      <c r="C118" s="10" t="s">
        <v>4</v>
      </c>
      <c r="D118" s="40">
        <v>20</v>
      </c>
      <c r="E118" s="79">
        <v>27.299999999999997</v>
      </c>
      <c r="F118" s="79">
        <f t="shared" si="98"/>
        <v>34.709220000000002</v>
      </c>
      <c r="G118" s="80">
        <f t="shared" si="139"/>
        <v>694.1844000000001</v>
      </c>
      <c r="H118" s="35">
        <f t="shared" si="140"/>
        <v>0</v>
      </c>
      <c r="I118" s="20">
        <f t="shared" si="44"/>
        <v>0</v>
      </c>
      <c r="J118" s="41">
        <f t="shared" si="141"/>
        <v>0</v>
      </c>
      <c r="K118" s="42">
        <f t="shared" si="22"/>
        <v>0</v>
      </c>
      <c r="L118" s="43">
        <f t="shared" si="122"/>
        <v>694.1844000000001</v>
      </c>
      <c r="M118" s="11">
        <f t="shared" si="123"/>
        <v>1</v>
      </c>
      <c r="N118" s="21">
        <f t="shared" si="120"/>
        <v>0</v>
      </c>
      <c r="O118" s="22">
        <f t="shared" si="124"/>
        <v>0</v>
      </c>
      <c r="P118" s="21">
        <f t="shared" si="121"/>
        <v>1</v>
      </c>
    </row>
    <row r="119" spans="1:16" s="19" customFormat="1" x14ac:dyDescent="0.25">
      <c r="A119" s="26" t="s">
        <v>12</v>
      </c>
      <c r="B119" s="9" t="s">
        <v>299</v>
      </c>
      <c r="C119" s="10" t="s">
        <v>4</v>
      </c>
      <c r="D119" s="40">
        <v>4</v>
      </c>
      <c r="E119" s="79">
        <v>49.83</v>
      </c>
      <c r="F119" s="79">
        <f t="shared" si="98"/>
        <v>63.353861999999999</v>
      </c>
      <c r="G119" s="80">
        <f t="shared" si="139"/>
        <v>253.415448</v>
      </c>
      <c r="H119" s="35">
        <f t="shared" si="140"/>
        <v>0</v>
      </c>
      <c r="I119" s="20">
        <f t="shared" si="44"/>
        <v>0</v>
      </c>
      <c r="J119" s="41">
        <f t="shared" si="141"/>
        <v>0</v>
      </c>
      <c r="K119" s="42">
        <f t="shared" si="22"/>
        <v>0</v>
      </c>
      <c r="L119" s="43">
        <f t="shared" si="122"/>
        <v>253.415448</v>
      </c>
      <c r="M119" s="11">
        <f t="shared" si="123"/>
        <v>1</v>
      </c>
      <c r="N119" s="21">
        <f t="shared" si="120"/>
        <v>0</v>
      </c>
      <c r="O119" s="22">
        <f t="shared" si="124"/>
        <v>0</v>
      </c>
      <c r="P119" s="21">
        <f t="shared" si="121"/>
        <v>1</v>
      </c>
    </row>
    <row r="120" spans="1:16" s="19" customFormat="1" ht="15.75" customHeight="1" x14ac:dyDescent="0.25">
      <c r="A120" s="26" t="s">
        <v>13</v>
      </c>
      <c r="B120" s="9" t="s">
        <v>300</v>
      </c>
      <c r="C120" s="10" t="s">
        <v>7</v>
      </c>
      <c r="D120" s="40">
        <v>4</v>
      </c>
      <c r="E120" s="79">
        <v>34.57</v>
      </c>
      <c r="F120" s="79">
        <f t="shared" si="98"/>
        <v>43.952298000000006</v>
      </c>
      <c r="G120" s="80">
        <f t="shared" si="139"/>
        <v>175.80919200000002</v>
      </c>
      <c r="H120" s="35">
        <f t="shared" si="140"/>
        <v>0</v>
      </c>
      <c r="I120" s="20">
        <f t="shared" si="44"/>
        <v>0</v>
      </c>
      <c r="J120" s="41">
        <f t="shared" si="141"/>
        <v>0</v>
      </c>
      <c r="K120" s="42">
        <f t="shared" si="22"/>
        <v>0</v>
      </c>
      <c r="L120" s="43">
        <f t="shared" si="122"/>
        <v>175.80919200000002</v>
      </c>
      <c r="M120" s="11">
        <f t="shared" si="123"/>
        <v>1</v>
      </c>
      <c r="N120" s="21">
        <f t="shared" si="120"/>
        <v>0</v>
      </c>
      <c r="O120" s="22">
        <f t="shared" si="124"/>
        <v>0</v>
      </c>
      <c r="P120" s="21">
        <f t="shared" si="121"/>
        <v>1</v>
      </c>
    </row>
    <row r="121" spans="1:16" s="19" customFormat="1" ht="31.5" x14ac:dyDescent="0.25">
      <c r="A121" s="26" t="s">
        <v>14</v>
      </c>
      <c r="B121" s="9" t="s">
        <v>301</v>
      </c>
      <c r="C121" s="10" t="s">
        <v>4</v>
      </c>
      <c r="D121" s="40">
        <v>72</v>
      </c>
      <c r="E121" s="79">
        <v>140.57</v>
      </c>
      <c r="F121" s="79">
        <f t="shared" si="98"/>
        <v>178.720698</v>
      </c>
      <c r="G121" s="80">
        <f t="shared" si="139"/>
        <v>12867.890256000001</v>
      </c>
      <c r="H121" s="35">
        <f t="shared" si="140"/>
        <v>0</v>
      </c>
      <c r="I121" s="20">
        <f t="shared" si="44"/>
        <v>0</v>
      </c>
      <c r="J121" s="41">
        <f t="shared" si="141"/>
        <v>0</v>
      </c>
      <c r="K121" s="42">
        <f t="shared" si="22"/>
        <v>0</v>
      </c>
      <c r="L121" s="43">
        <f t="shared" si="122"/>
        <v>12867.890256000001</v>
      </c>
      <c r="M121" s="11">
        <f t="shared" si="123"/>
        <v>1</v>
      </c>
      <c r="N121" s="21">
        <f t="shared" si="120"/>
        <v>0</v>
      </c>
      <c r="O121" s="22">
        <f t="shared" si="124"/>
        <v>0</v>
      </c>
      <c r="P121" s="21">
        <f t="shared" si="121"/>
        <v>1</v>
      </c>
    </row>
    <row r="122" spans="1:16" s="25" customFormat="1" ht="31.5" customHeight="1" x14ac:dyDescent="0.25">
      <c r="A122" s="76" t="s">
        <v>302</v>
      </c>
      <c r="B122" s="78" t="s">
        <v>303</v>
      </c>
      <c r="C122" s="168" t="s">
        <v>304</v>
      </c>
      <c r="D122" s="168"/>
      <c r="E122" s="168"/>
      <c r="F122" s="168"/>
      <c r="G122" s="81">
        <f>SUM(G123:G152)</f>
        <v>13301.132520000003</v>
      </c>
      <c r="H122" s="35"/>
      <c r="I122" s="24"/>
      <c r="J122" s="81">
        <f t="shared" ref="J122:K122" si="142">SUM(J123:J152)</f>
        <v>0</v>
      </c>
      <c r="K122" s="99">
        <f t="shared" si="142"/>
        <v>0</v>
      </c>
      <c r="L122" s="39">
        <f t="shared" si="122"/>
        <v>13301.132520000003</v>
      </c>
      <c r="M122" s="5">
        <f t="shared" si="123"/>
        <v>1</v>
      </c>
      <c r="N122" s="17">
        <v>0</v>
      </c>
      <c r="O122" s="18">
        <f t="shared" si="124"/>
        <v>0</v>
      </c>
      <c r="P122" s="17">
        <v>0</v>
      </c>
    </row>
    <row r="123" spans="1:16" s="19" customFormat="1" ht="15.75" customHeight="1" x14ac:dyDescent="0.25">
      <c r="A123" s="26" t="s">
        <v>15</v>
      </c>
      <c r="B123" s="9" t="s">
        <v>315</v>
      </c>
      <c r="C123" s="10" t="s">
        <v>7</v>
      </c>
      <c r="D123" s="40">
        <v>5</v>
      </c>
      <c r="E123" s="79">
        <v>10.11</v>
      </c>
      <c r="F123" s="79">
        <f t="shared" si="98"/>
        <v>12.853854</v>
      </c>
      <c r="G123" s="80">
        <f>D123*F123</f>
        <v>64.269270000000006</v>
      </c>
      <c r="H123" s="35">
        <f>D123*0</f>
        <v>0</v>
      </c>
      <c r="I123" s="20">
        <f t="shared" si="44"/>
        <v>0</v>
      </c>
      <c r="J123" s="41">
        <f>F123*H123</f>
        <v>0</v>
      </c>
      <c r="K123" s="42">
        <f t="shared" ref="K123:K180" si="143">J123</f>
        <v>0</v>
      </c>
      <c r="L123" s="43">
        <f t="shared" si="122"/>
        <v>64.269270000000006</v>
      </c>
      <c r="M123" s="11">
        <f t="shared" si="123"/>
        <v>1</v>
      </c>
      <c r="N123" s="21">
        <v>0</v>
      </c>
      <c r="O123" s="22">
        <f t="shared" si="124"/>
        <v>0</v>
      </c>
      <c r="P123" s="21">
        <v>0</v>
      </c>
    </row>
    <row r="124" spans="1:16" s="19" customFormat="1" x14ac:dyDescent="0.25">
      <c r="A124" s="26" t="s">
        <v>16</v>
      </c>
      <c r="B124" s="9" t="s">
        <v>316</v>
      </c>
      <c r="C124" s="10" t="s">
        <v>7</v>
      </c>
      <c r="D124" s="40">
        <v>5</v>
      </c>
      <c r="E124" s="79">
        <v>10.049999999999999</v>
      </c>
      <c r="F124" s="79">
        <f t="shared" si="98"/>
        <v>12.777569999999999</v>
      </c>
      <c r="G124" s="80">
        <f t="shared" ref="G124:G152" si="144">D124*F124</f>
        <v>63.887849999999993</v>
      </c>
      <c r="H124" s="35">
        <f t="shared" ref="H124:H152" si="145">D124*0</f>
        <v>0</v>
      </c>
      <c r="I124" s="20">
        <f t="shared" si="44"/>
        <v>0</v>
      </c>
      <c r="J124" s="41">
        <f t="shared" ref="J124:J152" si="146">F124*H124</f>
        <v>0</v>
      </c>
      <c r="K124" s="42">
        <f t="shared" si="143"/>
        <v>0</v>
      </c>
      <c r="L124" s="43">
        <f t="shared" si="122"/>
        <v>63.887849999999993</v>
      </c>
      <c r="M124" s="11">
        <f t="shared" si="123"/>
        <v>1</v>
      </c>
      <c r="N124" s="21">
        <v>0</v>
      </c>
      <c r="O124" s="22">
        <f t="shared" si="124"/>
        <v>0</v>
      </c>
      <c r="P124" s="21">
        <v>0</v>
      </c>
    </row>
    <row r="125" spans="1:16" s="19" customFormat="1" x14ac:dyDescent="0.25">
      <c r="A125" s="26" t="s">
        <v>17</v>
      </c>
      <c r="B125" s="9" t="s">
        <v>317</v>
      </c>
      <c r="C125" s="10" t="s">
        <v>7</v>
      </c>
      <c r="D125" s="40">
        <v>4</v>
      </c>
      <c r="E125" s="79">
        <v>11.69</v>
      </c>
      <c r="F125" s="79">
        <f t="shared" si="98"/>
        <v>14.862666000000001</v>
      </c>
      <c r="G125" s="80">
        <f t="shared" si="144"/>
        <v>59.450664000000003</v>
      </c>
      <c r="H125" s="35">
        <f t="shared" si="145"/>
        <v>0</v>
      </c>
      <c r="I125" s="20">
        <f t="shared" si="44"/>
        <v>0</v>
      </c>
      <c r="J125" s="41">
        <f t="shared" si="146"/>
        <v>0</v>
      </c>
      <c r="K125" s="42">
        <f t="shared" si="143"/>
        <v>0</v>
      </c>
      <c r="L125" s="43">
        <f t="shared" si="122"/>
        <v>59.450664000000003</v>
      </c>
      <c r="M125" s="11">
        <f t="shared" si="123"/>
        <v>1</v>
      </c>
      <c r="N125" s="21">
        <f t="shared" ref="N125:N132" si="147">J125/G125</f>
        <v>0</v>
      </c>
      <c r="O125" s="22">
        <f t="shared" si="124"/>
        <v>0</v>
      </c>
      <c r="P125" s="21">
        <f t="shared" ref="P125:P132" si="148">M125-O125</f>
        <v>1</v>
      </c>
    </row>
    <row r="126" spans="1:16" s="19" customFormat="1" x14ac:dyDescent="0.25">
      <c r="A126" s="26" t="s">
        <v>18</v>
      </c>
      <c r="B126" s="9" t="s">
        <v>318</v>
      </c>
      <c r="C126" s="10" t="s">
        <v>7</v>
      </c>
      <c r="D126" s="40">
        <v>1</v>
      </c>
      <c r="E126" s="79">
        <v>13.79</v>
      </c>
      <c r="F126" s="79">
        <f t="shared" si="98"/>
        <v>17.532606000000001</v>
      </c>
      <c r="G126" s="80">
        <f t="shared" si="144"/>
        <v>17.532606000000001</v>
      </c>
      <c r="H126" s="35">
        <f t="shared" si="145"/>
        <v>0</v>
      </c>
      <c r="I126" s="20">
        <f t="shared" si="44"/>
        <v>0</v>
      </c>
      <c r="J126" s="41">
        <f t="shared" si="146"/>
        <v>0</v>
      </c>
      <c r="K126" s="42">
        <f t="shared" si="143"/>
        <v>0</v>
      </c>
      <c r="L126" s="43">
        <f t="shared" si="122"/>
        <v>17.532606000000001</v>
      </c>
      <c r="M126" s="11">
        <f t="shared" si="123"/>
        <v>1</v>
      </c>
      <c r="N126" s="21">
        <f t="shared" si="147"/>
        <v>0</v>
      </c>
      <c r="O126" s="22">
        <f t="shared" si="124"/>
        <v>0</v>
      </c>
      <c r="P126" s="21">
        <f t="shared" si="148"/>
        <v>1</v>
      </c>
    </row>
    <row r="127" spans="1:16" s="19" customFormat="1" x14ac:dyDescent="0.25">
      <c r="A127" s="26" t="s">
        <v>19</v>
      </c>
      <c r="B127" s="9" t="s">
        <v>319</v>
      </c>
      <c r="C127" s="10" t="s">
        <v>7</v>
      </c>
      <c r="D127" s="40">
        <v>16</v>
      </c>
      <c r="E127" s="79">
        <v>5.07</v>
      </c>
      <c r="F127" s="79">
        <f t="shared" si="98"/>
        <v>6.4459980000000012</v>
      </c>
      <c r="G127" s="80">
        <f t="shared" si="144"/>
        <v>103.13596800000002</v>
      </c>
      <c r="H127" s="35">
        <f t="shared" si="145"/>
        <v>0</v>
      </c>
      <c r="I127" s="20">
        <f t="shared" si="44"/>
        <v>0</v>
      </c>
      <c r="J127" s="41">
        <f t="shared" si="146"/>
        <v>0</v>
      </c>
      <c r="K127" s="42">
        <f t="shared" si="143"/>
        <v>0</v>
      </c>
      <c r="L127" s="43">
        <f t="shared" si="122"/>
        <v>103.13596800000002</v>
      </c>
      <c r="M127" s="11">
        <f t="shared" si="123"/>
        <v>1</v>
      </c>
      <c r="N127" s="21">
        <f t="shared" si="147"/>
        <v>0</v>
      </c>
      <c r="O127" s="22">
        <f t="shared" si="124"/>
        <v>0</v>
      </c>
      <c r="P127" s="21">
        <f t="shared" si="148"/>
        <v>1</v>
      </c>
    </row>
    <row r="128" spans="1:16" s="19" customFormat="1" x14ac:dyDescent="0.25">
      <c r="A128" s="26" t="s">
        <v>20</v>
      </c>
      <c r="B128" s="9" t="s">
        <v>320</v>
      </c>
      <c r="C128" s="10" t="s">
        <v>7</v>
      </c>
      <c r="D128" s="40">
        <v>7</v>
      </c>
      <c r="E128" s="79">
        <v>6.3000000000000007</v>
      </c>
      <c r="F128" s="79">
        <f t="shared" si="98"/>
        <v>8.0098200000000013</v>
      </c>
      <c r="G128" s="80">
        <f t="shared" si="144"/>
        <v>56.068740000000005</v>
      </c>
      <c r="H128" s="35">
        <f t="shared" si="145"/>
        <v>0</v>
      </c>
      <c r="I128" s="20">
        <f t="shared" si="44"/>
        <v>0</v>
      </c>
      <c r="J128" s="41">
        <f t="shared" si="146"/>
        <v>0</v>
      </c>
      <c r="K128" s="42">
        <f t="shared" si="143"/>
        <v>0</v>
      </c>
      <c r="L128" s="43">
        <f t="shared" si="122"/>
        <v>56.068740000000005</v>
      </c>
      <c r="M128" s="11">
        <f t="shared" si="123"/>
        <v>1</v>
      </c>
      <c r="N128" s="21">
        <f t="shared" si="147"/>
        <v>0</v>
      </c>
      <c r="O128" s="22">
        <f t="shared" si="124"/>
        <v>0</v>
      </c>
      <c r="P128" s="21">
        <f t="shared" si="148"/>
        <v>1</v>
      </c>
    </row>
    <row r="129" spans="1:16" s="19" customFormat="1" ht="47.25" x14ac:dyDescent="0.25">
      <c r="A129" s="26" t="s">
        <v>21</v>
      </c>
      <c r="B129" s="9" t="s">
        <v>393</v>
      </c>
      <c r="C129" s="10" t="s">
        <v>4</v>
      </c>
      <c r="D129" s="40">
        <v>190</v>
      </c>
      <c r="E129" s="79">
        <v>1.62</v>
      </c>
      <c r="F129" s="79">
        <f t="shared" si="98"/>
        <v>2.0596680000000003</v>
      </c>
      <c r="G129" s="80">
        <f t="shared" si="144"/>
        <v>391.33692000000008</v>
      </c>
      <c r="H129" s="35">
        <f t="shared" si="145"/>
        <v>0</v>
      </c>
      <c r="I129" s="20">
        <f t="shared" si="44"/>
        <v>0</v>
      </c>
      <c r="J129" s="41">
        <f t="shared" si="146"/>
        <v>0</v>
      </c>
      <c r="K129" s="42">
        <f t="shared" si="143"/>
        <v>0</v>
      </c>
      <c r="L129" s="43">
        <f t="shared" si="122"/>
        <v>391.33692000000008</v>
      </c>
      <c r="M129" s="11">
        <f t="shared" si="123"/>
        <v>1</v>
      </c>
      <c r="N129" s="21">
        <f t="shared" si="147"/>
        <v>0</v>
      </c>
      <c r="O129" s="22">
        <f t="shared" si="124"/>
        <v>0</v>
      </c>
      <c r="P129" s="21">
        <f t="shared" si="148"/>
        <v>1</v>
      </c>
    </row>
    <row r="130" spans="1:16" s="19" customFormat="1" ht="47.25" x14ac:dyDescent="0.25">
      <c r="A130" s="26" t="s">
        <v>22</v>
      </c>
      <c r="B130" s="9" t="s">
        <v>394</v>
      </c>
      <c r="C130" s="10" t="s">
        <v>4</v>
      </c>
      <c r="D130" s="40">
        <v>820</v>
      </c>
      <c r="E130" s="79">
        <v>2.83</v>
      </c>
      <c r="F130" s="79">
        <f t="shared" si="98"/>
        <v>3.5980620000000005</v>
      </c>
      <c r="G130" s="80">
        <f t="shared" si="144"/>
        <v>2950.4108400000005</v>
      </c>
      <c r="H130" s="35">
        <f t="shared" si="145"/>
        <v>0</v>
      </c>
      <c r="I130" s="20">
        <f t="shared" si="44"/>
        <v>0</v>
      </c>
      <c r="J130" s="41">
        <f t="shared" si="146"/>
        <v>0</v>
      </c>
      <c r="K130" s="42">
        <f t="shared" si="143"/>
        <v>0</v>
      </c>
      <c r="L130" s="43">
        <f t="shared" si="122"/>
        <v>2950.4108400000005</v>
      </c>
      <c r="M130" s="11">
        <f t="shared" si="123"/>
        <v>1</v>
      </c>
      <c r="N130" s="21">
        <f t="shared" si="147"/>
        <v>0</v>
      </c>
      <c r="O130" s="22">
        <f t="shared" si="124"/>
        <v>0</v>
      </c>
      <c r="P130" s="21">
        <f t="shared" si="148"/>
        <v>1</v>
      </c>
    </row>
    <row r="131" spans="1:16" s="19" customFormat="1" ht="47.25" x14ac:dyDescent="0.25">
      <c r="A131" s="26" t="s">
        <v>23</v>
      </c>
      <c r="B131" s="9" t="s">
        <v>321</v>
      </c>
      <c r="C131" s="10" t="s">
        <v>4</v>
      </c>
      <c r="D131" s="40">
        <v>14</v>
      </c>
      <c r="E131" s="79">
        <v>8.52</v>
      </c>
      <c r="F131" s="79">
        <f t="shared" si="98"/>
        <v>10.832328</v>
      </c>
      <c r="G131" s="80">
        <f t="shared" si="144"/>
        <v>151.652592</v>
      </c>
      <c r="H131" s="35">
        <f t="shared" si="145"/>
        <v>0</v>
      </c>
      <c r="I131" s="20">
        <f t="shared" si="44"/>
        <v>0</v>
      </c>
      <c r="J131" s="41">
        <f t="shared" si="146"/>
        <v>0</v>
      </c>
      <c r="K131" s="42">
        <f t="shared" si="143"/>
        <v>0</v>
      </c>
      <c r="L131" s="43">
        <f t="shared" si="122"/>
        <v>151.652592</v>
      </c>
      <c r="M131" s="11">
        <f t="shared" si="123"/>
        <v>1</v>
      </c>
      <c r="N131" s="21">
        <f t="shared" si="147"/>
        <v>0</v>
      </c>
      <c r="O131" s="22">
        <f t="shared" si="124"/>
        <v>0</v>
      </c>
      <c r="P131" s="21">
        <f t="shared" si="148"/>
        <v>1</v>
      </c>
    </row>
    <row r="132" spans="1:16" s="19" customFormat="1" ht="47.25" x14ac:dyDescent="0.25">
      <c r="A132" s="26" t="s">
        <v>24</v>
      </c>
      <c r="B132" s="9" t="s">
        <v>322</v>
      </c>
      <c r="C132" s="10" t="s">
        <v>4</v>
      </c>
      <c r="D132" s="40">
        <v>41</v>
      </c>
      <c r="E132" s="79">
        <v>12.73</v>
      </c>
      <c r="F132" s="79">
        <f t="shared" si="98"/>
        <v>16.184922</v>
      </c>
      <c r="G132" s="80">
        <f t="shared" si="144"/>
        <v>663.58180200000004</v>
      </c>
      <c r="H132" s="35">
        <f t="shared" si="145"/>
        <v>0</v>
      </c>
      <c r="I132" s="20">
        <f t="shared" si="44"/>
        <v>0</v>
      </c>
      <c r="J132" s="41">
        <f t="shared" si="146"/>
        <v>0</v>
      </c>
      <c r="K132" s="42">
        <f t="shared" si="143"/>
        <v>0</v>
      </c>
      <c r="L132" s="43">
        <f t="shared" si="122"/>
        <v>663.58180200000004</v>
      </c>
      <c r="M132" s="11">
        <f t="shared" si="123"/>
        <v>1</v>
      </c>
      <c r="N132" s="21">
        <f t="shared" si="147"/>
        <v>0</v>
      </c>
      <c r="O132" s="22">
        <f t="shared" si="124"/>
        <v>0</v>
      </c>
      <c r="P132" s="21">
        <f t="shared" si="148"/>
        <v>1</v>
      </c>
    </row>
    <row r="133" spans="1:16" s="19" customFormat="1" x14ac:dyDescent="0.25">
      <c r="A133" s="26" t="s">
        <v>25</v>
      </c>
      <c r="B133" s="9" t="s">
        <v>323</v>
      </c>
      <c r="C133" s="10" t="s">
        <v>7</v>
      </c>
      <c r="D133" s="40">
        <v>2</v>
      </c>
      <c r="E133" s="79">
        <v>16.37</v>
      </c>
      <c r="F133" s="79">
        <f t="shared" si="98"/>
        <v>20.812818000000004</v>
      </c>
      <c r="G133" s="80">
        <f t="shared" si="144"/>
        <v>41.625636000000007</v>
      </c>
      <c r="H133" s="35">
        <f t="shared" si="145"/>
        <v>0</v>
      </c>
      <c r="I133" s="20">
        <f t="shared" si="44"/>
        <v>0</v>
      </c>
      <c r="J133" s="41">
        <f t="shared" si="146"/>
        <v>0</v>
      </c>
      <c r="K133" s="42">
        <f t="shared" si="143"/>
        <v>0</v>
      </c>
      <c r="L133" s="43">
        <f t="shared" si="122"/>
        <v>41.625636000000007</v>
      </c>
      <c r="M133" s="11">
        <f t="shared" si="123"/>
        <v>1</v>
      </c>
      <c r="N133" s="21">
        <v>0</v>
      </c>
      <c r="O133" s="22">
        <f t="shared" si="124"/>
        <v>0</v>
      </c>
      <c r="P133" s="21">
        <v>0</v>
      </c>
    </row>
    <row r="134" spans="1:16" s="19" customFormat="1" x14ac:dyDescent="0.25">
      <c r="A134" s="26" t="s">
        <v>26</v>
      </c>
      <c r="B134" s="9" t="s">
        <v>324</v>
      </c>
      <c r="C134" s="10" t="s">
        <v>7</v>
      </c>
      <c r="D134" s="40">
        <v>1</v>
      </c>
      <c r="E134" s="79">
        <v>8.08</v>
      </c>
      <c r="F134" s="79">
        <f t="shared" si="98"/>
        <v>10.272912000000002</v>
      </c>
      <c r="G134" s="80">
        <f t="shared" si="144"/>
        <v>10.272912000000002</v>
      </c>
      <c r="H134" s="35">
        <f t="shared" si="145"/>
        <v>0</v>
      </c>
      <c r="I134" s="20">
        <f t="shared" si="44"/>
        <v>0</v>
      </c>
      <c r="J134" s="41">
        <f t="shared" si="146"/>
        <v>0</v>
      </c>
      <c r="K134" s="42">
        <f t="shared" si="143"/>
        <v>0</v>
      </c>
      <c r="L134" s="43">
        <f t="shared" si="122"/>
        <v>10.272912000000002</v>
      </c>
      <c r="M134" s="11">
        <f t="shared" si="123"/>
        <v>1</v>
      </c>
      <c r="N134" s="21">
        <f t="shared" ref="N134:N141" si="149">J134/G134</f>
        <v>0</v>
      </c>
      <c r="O134" s="22">
        <f t="shared" si="124"/>
        <v>0</v>
      </c>
      <c r="P134" s="21">
        <f t="shared" ref="P134:P141" si="150">M134-O134</f>
        <v>1</v>
      </c>
    </row>
    <row r="135" spans="1:16" s="19" customFormat="1" x14ac:dyDescent="0.25">
      <c r="A135" s="26" t="s">
        <v>27</v>
      </c>
      <c r="B135" s="9" t="s">
        <v>325</v>
      </c>
      <c r="C135" s="10" t="s">
        <v>7</v>
      </c>
      <c r="D135" s="40">
        <v>7</v>
      </c>
      <c r="E135" s="79">
        <v>13.739999999999998</v>
      </c>
      <c r="F135" s="79">
        <f t="shared" si="98"/>
        <v>17.469035999999999</v>
      </c>
      <c r="G135" s="80">
        <f t="shared" si="144"/>
        <v>122.28325199999999</v>
      </c>
      <c r="H135" s="35">
        <f t="shared" si="145"/>
        <v>0</v>
      </c>
      <c r="I135" s="20">
        <f t="shared" si="44"/>
        <v>0</v>
      </c>
      <c r="J135" s="41">
        <f t="shared" si="146"/>
        <v>0</v>
      </c>
      <c r="K135" s="42">
        <f t="shared" si="143"/>
        <v>0</v>
      </c>
      <c r="L135" s="43">
        <f t="shared" si="122"/>
        <v>122.28325199999999</v>
      </c>
      <c r="M135" s="11">
        <f t="shared" si="123"/>
        <v>1</v>
      </c>
      <c r="N135" s="21">
        <f t="shared" si="149"/>
        <v>0</v>
      </c>
      <c r="O135" s="22">
        <f t="shared" si="124"/>
        <v>0</v>
      </c>
      <c r="P135" s="21">
        <f t="shared" si="150"/>
        <v>1</v>
      </c>
    </row>
    <row r="136" spans="1:16" s="19" customFormat="1" ht="15.75" customHeight="1" x14ac:dyDescent="0.25">
      <c r="A136" s="26" t="s">
        <v>28</v>
      </c>
      <c r="B136" s="9" t="s">
        <v>326</v>
      </c>
      <c r="C136" s="10" t="s">
        <v>7</v>
      </c>
      <c r="D136" s="40">
        <v>5</v>
      </c>
      <c r="E136" s="79">
        <v>12.45</v>
      </c>
      <c r="F136" s="79">
        <f t="shared" si="98"/>
        <v>15.82893</v>
      </c>
      <c r="G136" s="80">
        <f t="shared" si="144"/>
        <v>79.144649999999999</v>
      </c>
      <c r="H136" s="35">
        <f t="shared" si="145"/>
        <v>0</v>
      </c>
      <c r="I136" s="20">
        <f t="shared" si="44"/>
        <v>0</v>
      </c>
      <c r="J136" s="41">
        <f t="shared" si="146"/>
        <v>0</v>
      </c>
      <c r="K136" s="42">
        <f t="shared" si="143"/>
        <v>0</v>
      </c>
      <c r="L136" s="43">
        <f t="shared" si="122"/>
        <v>79.144649999999999</v>
      </c>
      <c r="M136" s="11">
        <f t="shared" si="123"/>
        <v>1</v>
      </c>
      <c r="N136" s="21">
        <f t="shared" si="149"/>
        <v>0</v>
      </c>
      <c r="O136" s="22">
        <f t="shared" si="124"/>
        <v>0</v>
      </c>
      <c r="P136" s="21">
        <f t="shared" si="150"/>
        <v>1</v>
      </c>
    </row>
    <row r="137" spans="1:16" s="19" customFormat="1" ht="15.75" customHeight="1" x14ac:dyDescent="0.25">
      <c r="A137" s="26" t="s">
        <v>29</v>
      </c>
      <c r="B137" s="9" t="s">
        <v>327</v>
      </c>
      <c r="C137" s="10" t="s">
        <v>7</v>
      </c>
      <c r="D137" s="40">
        <v>5</v>
      </c>
      <c r="E137" s="79">
        <v>12.45</v>
      </c>
      <c r="F137" s="79">
        <f t="shared" si="98"/>
        <v>15.82893</v>
      </c>
      <c r="G137" s="80">
        <f t="shared" si="144"/>
        <v>79.144649999999999</v>
      </c>
      <c r="H137" s="35">
        <f t="shared" si="145"/>
        <v>0</v>
      </c>
      <c r="I137" s="20">
        <f t="shared" si="44"/>
        <v>0</v>
      </c>
      <c r="J137" s="41">
        <f t="shared" si="146"/>
        <v>0</v>
      </c>
      <c r="K137" s="42">
        <f t="shared" si="143"/>
        <v>0</v>
      </c>
      <c r="L137" s="43">
        <f t="shared" si="122"/>
        <v>79.144649999999999</v>
      </c>
      <c r="M137" s="11">
        <f t="shared" si="123"/>
        <v>1</v>
      </c>
      <c r="N137" s="21">
        <f t="shared" si="149"/>
        <v>0</v>
      </c>
      <c r="O137" s="22">
        <f t="shared" si="124"/>
        <v>0</v>
      </c>
      <c r="P137" s="21">
        <f t="shared" si="150"/>
        <v>1</v>
      </c>
    </row>
    <row r="138" spans="1:16" s="19" customFormat="1" ht="15.75" customHeight="1" x14ac:dyDescent="0.25">
      <c r="A138" s="26" t="s">
        <v>68</v>
      </c>
      <c r="B138" s="9" t="s">
        <v>328</v>
      </c>
      <c r="C138" s="10" t="s">
        <v>7</v>
      </c>
      <c r="D138" s="40">
        <v>8</v>
      </c>
      <c r="E138" s="79">
        <v>12.45</v>
      </c>
      <c r="F138" s="79">
        <f t="shared" si="98"/>
        <v>15.82893</v>
      </c>
      <c r="G138" s="80">
        <f t="shared" si="144"/>
        <v>126.63144</v>
      </c>
      <c r="H138" s="35">
        <f t="shared" si="145"/>
        <v>0</v>
      </c>
      <c r="I138" s="20">
        <f t="shared" si="44"/>
        <v>0</v>
      </c>
      <c r="J138" s="41">
        <f t="shared" si="146"/>
        <v>0</v>
      </c>
      <c r="K138" s="42">
        <f t="shared" si="143"/>
        <v>0</v>
      </c>
      <c r="L138" s="43">
        <f t="shared" si="122"/>
        <v>126.63144</v>
      </c>
      <c r="M138" s="11">
        <f t="shared" si="123"/>
        <v>1</v>
      </c>
      <c r="N138" s="21">
        <f t="shared" si="149"/>
        <v>0</v>
      </c>
      <c r="O138" s="22">
        <f t="shared" si="124"/>
        <v>0</v>
      </c>
      <c r="P138" s="21">
        <f t="shared" si="150"/>
        <v>1</v>
      </c>
    </row>
    <row r="139" spans="1:16" s="19" customFormat="1" ht="15.75" customHeight="1" x14ac:dyDescent="0.25">
      <c r="A139" s="26" t="s">
        <v>69</v>
      </c>
      <c r="B139" s="9" t="s">
        <v>329</v>
      </c>
      <c r="C139" s="10" t="s">
        <v>7</v>
      </c>
      <c r="D139" s="40">
        <v>2</v>
      </c>
      <c r="E139" s="79">
        <v>239.26</v>
      </c>
      <c r="F139" s="79">
        <f t="shared" si="98"/>
        <v>304.19516400000003</v>
      </c>
      <c r="G139" s="80">
        <f t="shared" si="144"/>
        <v>608.39032800000007</v>
      </c>
      <c r="H139" s="35">
        <f t="shared" si="145"/>
        <v>0</v>
      </c>
      <c r="I139" s="20">
        <f t="shared" si="44"/>
        <v>0</v>
      </c>
      <c r="J139" s="41">
        <f t="shared" si="146"/>
        <v>0</v>
      </c>
      <c r="K139" s="42">
        <f t="shared" si="143"/>
        <v>0</v>
      </c>
      <c r="L139" s="43">
        <f t="shared" si="122"/>
        <v>608.39032800000007</v>
      </c>
      <c r="M139" s="11">
        <f t="shared" si="123"/>
        <v>1</v>
      </c>
      <c r="N139" s="21">
        <f t="shared" si="149"/>
        <v>0</v>
      </c>
      <c r="O139" s="22">
        <f t="shared" si="124"/>
        <v>0</v>
      </c>
      <c r="P139" s="21">
        <f t="shared" si="150"/>
        <v>1</v>
      </c>
    </row>
    <row r="140" spans="1:16" s="19" customFormat="1" ht="15.75" customHeight="1" x14ac:dyDescent="0.25">
      <c r="A140" s="26" t="s">
        <v>70</v>
      </c>
      <c r="B140" s="9" t="s">
        <v>330</v>
      </c>
      <c r="C140" s="10" t="s">
        <v>7</v>
      </c>
      <c r="D140" s="40">
        <v>1</v>
      </c>
      <c r="E140" s="79">
        <v>635.88</v>
      </c>
      <c r="F140" s="79">
        <f t="shared" si="98"/>
        <v>808.45783200000005</v>
      </c>
      <c r="G140" s="80">
        <f t="shared" si="144"/>
        <v>808.45783200000005</v>
      </c>
      <c r="H140" s="35">
        <f t="shared" si="145"/>
        <v>0</v>
      </c>
      <c r="I140" s="20">
        <f t="shared" si="44"/>
        <v>0</v>
      </c>
      <c r="J140" s="41">
        <f t="shared" si="146"/>
        <v>0</v>
      </c>
      <c r="K140" s="42">
        <f t="shared" si="143"/>
        <v>0</v>
      </c>
      <c r="L140" s="43">
        <f t="shared" si="122"/>
        <v>808.45783200000005</v>
      </c>
      <c r="M140" s="11">
        <f t="shared" si="123"/>
        <v>1</v>
      </c>
      <c r="N140" s="21">
        <f t="shared" si="149"/>
        <v>0</v>
      </c>
      <c r="O140" s="22">
        <f t="shared" si="124"/>
        <v>0</v>
      </c>
      <c r="P140" s="21">
        <f t="shared" si="150"/>
        <v>1</v>
      </c>
    </row>
    <row r="141" spans="1:16" s="19" customFormat="1" x14ac:dyDescent="0.25">
      <c r="A141" s="26" t="s">
        <v>71</v>
      </c>
      <c r="B141" s="9" t="s">
        <v>331</v>
      </c>
      <c r="C141" s="10" t="s">
        <v>7</v>
      </c>
      <c r="D141" s="40">
        <v>1</v>
      </c>
      <c r="E141" s="79">
        <v>121.38</v>
      </c>
      <c r="F141" s="79">
        <f t="shared" si="98"/>
        <v>154.322532</v>
      </c>
      <c r="G141" s="80">
        <f t="shared" si="144"/>
        <v>154.322532</v>
      </c>
      <c r="H141" s="35">
        <f t="shared" si="145"/>
        <v>0</v>
      </c>
      <c r="I141" s="20">
        <f t="shared" si="44"/>
        <v>0</v>
      </c>
      <c r="J141" s="41">
        <f t="shared" si="146"/>
        <v>0</v>
      </c>
      <c r="K141" s="42">
        <f t="shared" si="143"/>
        <v>0</v>
      </c>
      <c r="L141" s="43">
        <f t="shared" si="122"/>
        <v>154.322532</v>
      </c>
      <c r="M141" s="11">
        <f t="shared" si="123"/>
        <v>1</v>
      </c>
      <c r="N141" s="21">
        <f t="shared" si="149"/>
        <v>0</v>
      </c>
      <c r="O141" s="22">
        <f t="shared" si="124"/>
        <v>0</v>
      </c>
      <c r="P141" s="21">
        <f t="shared" si="150"/>
        <v>1</v>
      </c>
    </row>
    <row r="142" spans="1:16" s="19" customFormat="1" ht="47.25" x14ac:dyDescent="0.25">
      <c r="A142" s="26" t="s">
        <v>72</v>
      </c>
      <c r="B142" s="9" t="s">
        <v>396</v>
      </c>
      <c r="C142" s="10" t="s">
        <v>7</v>
      </c>
      <c r="D142" s="40">
        <v>1</v>
      </c>
      <c r="E142" s="79">
        <v>158.33999999999997</v>
      </c>
      <c r="F142" s="79">
        <f t="shared" si="98"/>
        <v>201.31347599999998</v>
      </c>
      <c r="G142" s="80">
        <f t="shared" si="144"/>
        <v>201.31347599999998</v>
      </c>
      <c r="H142" s="35">
        <f t="shared" si="145"/>
        <v>0</v>
      </c>
      <c r="I142" s="20">
        <f t="shared" si="44"/>
        <v>0</v>
      </c>
      <c r="J142" s="41">
        <f t="shared" si="146"/>
        <v>0</v>
      </c>
      <c r="K142" s="42">
        <f t="shared" si="143"/>
        <v>0</v>
      </c>
      <c r="L142" s="43">
        <f t="shared" si="122"/>
        <v>201.31347599999998</v>
      </c>
      <c r="M142" s="11">
        <f t="shared" si="123"/>
        <v>1</v>
      </c>
      <c r="N142" s="21">
        <v>0</v>
      </c>
      <c r="O142" s="22">
        <f t="shared" si="124"/>
        <v>0</v>
      </c>
      <c r="P142" s="21">
        <v>0</v>
      </c>
    </row>
    <row r="143" spans="1:16" s="19" customFormat="1" ht="47.25" x14ac:dyDescent="0.25">
      <c r="A143" s="26" t="s">
        <v>305</v>
      </c>
      <c r="B143" s="9" t="s">
        <v>395</v>
      </c>
      <c r="C143" s="10" t="s">
        <v>7</v>
      </c>
      <c r="D143" s="40">
        <v>1</v>
      </c>
      <c r="E143" s="79">
        <v>244.38</v>
      </c>
      <c r="F143" s="79">
        <f t="shared" si="98"/>
        <v>310.70473200000004</v>
      </c>
      <c r="G143" s="80">
        <f t="shared" si="144"/>
        <v>310.70473200000004</v>
      </c>
      <c r="H143" s="35">
        <f t="shared" si="145"/>
        <v>0</v>
      </c>
      <c r="I143" s="20">
        <f t="shared" si="44"/>
        <v>0</v>
      </c>
      <c r="J143" s="41">
        <f t="shared" si="146"/>
        <v>0</v>
      </c>
      <c r="K143" s="42">
        <f t="shared" si="143"/>
        <v>0</v>
      </c>
      <c r="L143" s="43">
        <f t="shared" si="122"/>
        <v>310.70473200000004</v>
      </c>
      <c r="M143" s="11">
        <f t="shared" si="123"/>
        <v>1</v>
      </c>
      <c r="N143" s="21">
        <f t="shared" ref="N143:N150" si="151">J143/G143</f>
        <v>0</v>
      </c>
      <c r="O143" s="22">
        <f t="shared" si="124"/>
        <v>0</v>
      </c>
      <c r="P143" s="21">
        <f t="shared" ref="P143:P150" si="152">M143-O143</f>
        <v>1</v>
      </c>
    </row>
    <row r="144" spans="1:16" s="19" customFormat="1" x14ac:dyDescent="0.25">
      <c r="A144" s="26" t="s">
        <v>306</v>
      </c>
      <c r="B144" s="9" t="s">
        <v>332</v>
      </c>
      <c r="C144" s="10" t="s">
        <v>4</v>
      </c>
      <c r="D144" s="40">
        <v>22</v>
      </c>
      <c r="E144" s="79">
        <v>9.48</v>
      </c>
      <c r="F144" s="79">
        <f t="shared" si="98"/>
        <v>12.052872000000001</v>
      </c>
      <c r="G144" s="80">
        <f t="shared" si="144"/>
        <v>265.163184</v>
      </c>
      <c r="H144" s="35">
        <f t="shared" si="145"/>
        <v>0</v>
      </c>
      <c r="I144" s="20">
        <f t="shared" si="44"/>
        <v>0</v>
      </c>
      <c r="J144" s="41">
        <f t="shared" si="146"/>
        <v>0</v>
      </c>
      <c r="K144" s="42">
        <f t="shared" si="143"/>
        <v>0</v>
      </c>
      <c r="L144" s="43">
        <f t="shared" si="122"/>
        <v>265.163184</v>
      </c>
      <c r="M144" s="11">
        <f t="shared" si="123"/>
        <v>1</v>
      </c>
      <c r="N144" s="21">
        <f t="shared" si="151"/>
        <v>0</v>
      </c>
      <c r="O144" s="22">
        <f t="shared" si="124"/>
        <v>0</v>
      </c>
      <c r="P144" s="21">
        <f t="shared" si="152"/>
        <v>1</v>
      </c>
    </row>
    <row r="145" spans="1:16" s="19" customFormat="1" x14ac:dyDescent="0.25">
      <c r="A145" s="26" t="s">
        <v>307</v>
      </c>
      <c r="B145" s="9" t="s">
        <v>333</v>
      </c>
      <c r="C145" s="10" t="s">
        <v>4</v>
      </c>
      <c r="D145" s="40">
        <v>32</v>
      </c>
      <c r="E145" s="79">
        <v>7.07</v>
      </c>
      <c r="F145" s="79">
        <f t="shared" si="98"/>
        <v>8.988798000000001</v>
      </c>
      <c r="G145" s="80">
        <f t="shared" si="144"/>
        <v>287.64153600000003</v>
      </c>
      <c r="H145" s="35">
        <f t="shared" si="145"/>
        <v>0</v>
      </c>
      <c r="I145" s="20">
        <f t="shared" si="44"/>
        <v>0</v>
      </c>
      <c r="J145" s="41">
        <f t="shared" si="146"/>
        <v>0</v>
      </c>
      <c r="K145" s="42">
        <f t="shared" si="143"/>
        <v>0</v>
      </c>
      <c r="L145" s="43">
        <f t="shared" si="122"/>
        <v>287.64153600000003</v>
      </c>
      <c r="M145" s="11">
        <f t="shared" si="123"/>
        <v>1</v>
      </c>
      <c r="N145" s="21">
        <f t="shared" si="151"/>
        <v>0</v>
      </c>
      <c r="O145" s="22">
        <f t="shared" si="124"/>
        <v>0</v>
      </c>
      <c r="P145" s="21">
        <f t="shared" si="152"/>
        <v>1</v>
      </c>
    </row>
    <row r="146" spans="1:16" s="19" customFormat="1" x14ac:dyDescent="0.25">
      <c r="A146" s="26" t="s">
        <v>308</v>
      </c>
      <c r="B146" s="9" t="s">
        <v>334</v>
      </c>
      <c r="C146" s="10" t="s">
        <v>4</v>
      </c>
      <c r="D146" s="40">
        <v>22</v>
      </c>
      <c r="E146" s="79">
        <v>9.82</v>
      </c>
      <c r="F146" s="79">
        <f t="shared" ref="F146:F172" si="153">E146*1.2714</f>
        <v>12.485148000000001</v>
      </c>
      <c r="G146" s="80">
        <f t="shared" si="144"/>
        <v>274.67325600000004</v>
      </c>
      <c r="H146" s="35">
        <f t="shared" si="145"/>
        <v>0</v>
      </c>
      <c r="I146" s="20">
        <f t="shared" si="44"/>
        <v>0</v>
      </c>
      <c r="J146" s="41">
        <f t="shared" si="146"/>
        <v>0</v>
      </c>
      <c r="K146" s="42">
        <f t="shared" si="143"/>
        <v>0</v>
      </c>
      <c r="L146" s="43">
        <f t="shared" si="122"/>
        <v>274.67325600000004</v>
      </c>
      <c r="M146" s="11">
        <f t="shared" si="123"/>
        <v>1</v>
      </c>
      <c r="N146" s="21">
        <f t="shared" si="151"/>
        <v>0</v>
      </c>
      <c r="O146" s="22">
        <f t="shared" si="124"/>
        <v>0</v>
      </c>
      <c r="P146" s="21">
        <f t="shared" si="152"/>
        <v>1</v>
      </c>
    </row>
    <row r="147" spans="1:16" s="19" customFormat="1" x14ac:dyDescent="0.25">
      <c r="A147" s="26" t="s">
        <v>309</v>
      </c>
      <c r="B147" s="9" t="s">
        <v>335</v>
      </c>
      <c r="C147" s="10" t="s">
        <v>4</v>
      </c>
      <c r="D147" s="40">
        <v>86</v>
      </c>
      <c r="E147" s="79">
        <v>7.44</v>
      </c>
      <c r="F147" s="79">
        <f t="shared" si="153"/>
        <v>9.4592160000000014</v>
      </c>
      <c r="G147" s="80">
        <f t="shared" si="144"/>
        <v>813.4925760000001</v>
      </c>
      <c r="H147" s="35">
        <f t="shared" si="145"/>
        <v>0</v>
      </c>
      <c r="I147" s="20">
        <f t="shared" si="44"/>
        <v>0</v>
      </c>
      <c r="J147" s="41">
        <f t="shared" si="146"/>
        <v>0</v>
      </c>
      <c r="K147" s="42">
        <f t="shared" si="143"/>
        <v>0</v>
      </c>
      <c r="L147" s="43">
        <f t="shared" si="122"/>
        <v>813.4925760000001</v>
      </c>
      <c r="M147" s="11">
        <f t="shared" si="123"/>
        <v>1</v>
      </c>
      <c r="N147" s="21">
        <f t="shared" si="151"/>
        <v>0</v>
      </c>
      <c r="O147" s="22">
        <f t="shared" si="124"/>
        <v>0</v>
      </c>
      <c r="P147" s="21">
        <f t="shared" si="152"/>
        <v>1</v>
      </c>
    </row>
    <row r="148" spans="1:16" s="19" customFormat="1" x14ac:dyDescent="0.25">
      <c r="A148" s="26" t="s">
        <v>310</v>
      </c>
      <c r="B148" s="9" t="s">
        <v>336</v>
      </c>
      <c r="C148" s="10" t="s">
        <v>4</v>
      </c>
      <c r="D148" s="40">
        <v>17</v>
      </c>
      <c r="E148" s="79">
        <v>9.11</v>
      </c>
      <c r="F148" s="79">
        <f t="shared" si="153"/>
        <v>11.582454</v>
      </c>
      <c r="G148" s="80">
        <f t="shared" si="144"/>
        <v>196.90171800000002</v>
      </c>
      <c r="H148" s="35">
        <f t="shared" si="145"/>
        <v>0</v>
      </c>
      <c r="I148" s="20">
        <f t="shared" si="44"/>
        <v>0</v>
      </c>
      <c r="J148" s="41">
        <f t="shared" si="146"/>
        <v>0</v>
      </c>
      <c r="K148" s="42">
        <f t="shared" si="143"/>
        <v>0</v>
      </c>
      <c r="L148" s="43">
        <f t="shared" si="122"/>
        <v>196.90171800000002</v>
      </c>
      <c r="M148" s="11">
        <f t="shared" si="123"/>
        <v>1</v>
      </c>
      <c r="N148" s="21">
        <f t="shared" si="151"/>
        <v>0</v>
      </c>
      <c r="O148" s="22">
        <f t="shared" si="124"/>
        <v>0</v>
      </c>
      <c r="P148" s="21">
        <f t="shared" si="152"/>
        <v>1</v>
      </c>
    </row>
    <row r="149" spans="1:16" s="19" customFormat="1" x14ac:dyDescent="0.25">
      <c r="A149" s="26" t="s">
        <v>311</v>
      </c>
      <c r="B149" s="9" t="s">
        <v>337</v>
      </c>
      <c r="C149" s="10" t="s">
        <v>4</v>
      </c>
      <c r="D149" s="40">
        <v>34</v>
      </c>
      <c r="E149" s="79">
        <v>15.329999999999998</v>
      </c>
      <c r="F149" s="79">
        <f t="shared" si="153"/>
        <v>19.490562000000001</v>
      </c>
      <c r="G149" s="80">
        <f t="shared" si="144"/>
        <v>662.67910800000004</v>
      </c>
      <c r="H149" s="35">
        <f t="shared" si="145"/>
        <v>0</v>
      </c>
      <c r="I149" s="20">
        <f t="shared" si="44"/>
        <v>0</v>
      </c>
      <c r="J149" s="41">
        <f t="shared" si="146"/>
        <v>0</v>
      </c>
      <c r="K149" s="42">
        <f t="shared" si="143"/>
        <v>0</v>
      </c>
      <c r="L149" s="43">
        <f t="shared" si="122"/>
        <v>662.67910800000004</v>
      </c>
      <c r="M149" s="11">
        <f t="shared" si="123"/>
        <v>1</v>
      </c>
      <c r="N149" s="21">
        <f t="shared" si="151"/>
        <v>0</v>
      </c>
      <c r="O149" s="22">
        <f t="shared" si="124"/>
        <v>0</v>
      </c>
      <c r="P149" s="21">
        <f t="shared" si="152"/>
        <v>1</v>
      </c>
    </row>
    <row r="150" spans="1:16" s="19" customFormat="1" ht="31.5" x14ac:dyDescent="0.25">
      <c r="A150" s="26" t="s">
        <v>312</v>
      </c>
      <c r="B150" s="9" t="s">
        <v>338</v>
      </c>
      <c r="C150" s="10" t="s">
        <v>7</v>
      </c>
      <c r="D150" s="40">
        <v>6</v>
      </c>
      <c r="E150" s="79">
        <v>55.61</v>
      </c>
      <c r="F150" s="79">
        <f t="shared" si="153"/>
        <v>70.702554000000006</v>
      </c>
      <c r="G150" s="80">
        <f t="shared" si="144"/>
        <v>424.21532400000001</v>
      </c>
      <c r="H150" s="35">
        <f t="shared" si="145"/>
        <v>0</v>
      </c>
      <c r="I150" s="20">
        <f t="shared" ref="I150:I152" si="154">H150</f>
        <v>0</v>
      </c>
      <c r="J150" s="41">
        <f t="shared" si="146"/>
        <v>0</v>
      </c>
      <c r="K150" s="42">
        <f t="shared" si="143"/>
        <v>0</v>
      </c>
      <c r="L150" s="43">
        <f t="shared" si="122"/>
        <v>424.21532400000001</v>
      </c>
      <c r="M150" s="11">
        <f t="shared" si="123"/>
        <v>1</v>
      </c>
      <c r="N150" s="21">
        <f t="shared" si="151"/>
        <v>0</v>
      </c>
      <c r="O150" s="22">
        <f t="shared" si="124"/>
        <v>0</v>
      </c>
      <c r="P150" s="21">
        <f t="shared" si="152"/>
        <v>1</v>
      </c>
    </row>
    <row r="151" spans="1:16" s="19" customFormat="1" ht="31.5" x14ac:dyDescent="0.25">
      <c r="A151" s="26" t="s">
        <v>313</v>
      </c>
      <c r="B151" s="9" t="s">
        <v>339</v>
      </c>
      <c r="C151" s="10" t="s">
        <v>7</v>
      </c>
      <c r="D151" s="40">
        <v>1</v>
      </c>
      <c r="E151" s="79">
        <v>45.24</v>
      </c>
      <c r="F151" s="79">
        <f t="shared" si="153"/>
        <v>57.518136000000005</v>
      </c>
      <c r="G151" s="80">
        <f t="shared" ref="G151" si="155">D151*F151</f>
        <v>57.518136000000005</v>
      </c>
      <c r="H151" s="35">
        <f t="shared" si="145"/>
        <v>0</v>
      </c>
      <c r="I151" s="20">
        <f t="shared" ref="I151" si="156">H151</f>
        <v>0</v>
      </c>
      <c r="J151" s="41">
        <f t="shared" ref="J151" si="157">F151*H151</f>
        <v>0</v>
      </c>
      <c r="K151" s="42">
        <f t="shared" ref="K151" si="158">J151</f>
        <v>0</v>
      </c>
      <c r="L151" s="43">
        <f t="shared" ref="L151" si="159">G151-K151</f>
        <v>57.518136000000005</v>
      </c>
      <c r="M151" s="11">
        <f t="shared" ref="M151" si="160">G151/G151</f>
        <v>1</v>
      </c>
      <c r="N151" s="21">
        <v>0</v>
      </c>
      <c r="O151" s="22">
        <f t="shared" ref="O151" si="161">N151</f>
        <v>0</v>
      </c>
      <c r="P151" s="21">
        <v>0</v>
      </c>
    </row>
    <row r="152" spans="1:16" s="19" customFormat="1" ht="31.5" customHeight="1" x14ac:dyDescent="0.25">
      <c r="A152" s="26" t="s">
        <v>314</v>
      </c>
      <c r="B152" s="9" t="s">
        <v>340</v>
      </c>
      <c r="C152" s="10" t="s">
        <v>7</v>
      </c>
      <c r="D152" s="40">
        <v>15</v>
      </c>
      <c r="E152" s="79">
        <v>170.69</v>
      </c>
      <c r="F152" s="79">
        <f t="shared" si="153"/>
        <v>217.01526600000003</v>
      </c>
      <c r="G152" s="80">
        <f t="shared" si="144"/>
        <v>3255.2289900000005</v>
      </c>
      <c r="H152" s="35">
        <f t="shared" si="145"/>
        <v>0</v>
      </c>
      <c r="I152" s="20">
        <f t="shared" si="154"/>
        <v>0</v>
      </c>
      <c r="J152" s="41">
        <f t="shared" si="146"/>
        <v>0</v>
      </c>
      <c r="K152" s="42">
        <f t="shared" si="143"/>
        <v>0</v>
      </c>
      <c r="L152" s="43">
        <f t="shared" si="122"/>
        <v>3255.2289900000005</v>
      </c>
      <c r="M152" s="11">
        <f t="shared" si="123"/>
        <v>1</v>
      </c>
      <c r="N152" s="21">
        <v>0</v>
      </c>
      <c r="O152" s="22">
        <f t="shared" si="124"/>
        <v>0</v>
      </c>
      <c r="P152" s="21">
        <v>0</v>
      </c>
    </row>
    <row r="153" spans="1:16" s="25" customFormat="1" ht="31.5" customHeight="1" x14ac:dyDescent="0.25">
      <c r="A153" s="76" t="s">
        <v>354</v>
      </c>
      <c r="B153" s="78" t="s">
        <v>341</v>
      </c>
      <c r="C153" s="168" t="s">
        <v>342</v>
      </c>
      <c r="D153" s="168"/>
      <c r="E153" s="168"/>
      <c r="F153" s="168"/>
      <c r="G153" s="81">
        <f>SUM(G154:G159)</f>
        <v>1504.6891860000001</v>
      </c>
      <c r="H153" s="35"/>
      <c r="I153" s="24"/>
      <c r="J153" s="38">
        <f>SUM(J154:J159)</f>
        <v>0</v>
      </c>
      <c r="K153" s="37">
        <f>SUM(K154:K159)</f>
        <v>0</v>
      </c>
      <c r="L153" s="39">
        <f t="shared" si="122"/>
        <v>1504.6891860000001</v>
      </c>
      <c r="M153" s="5">
        <f t="shared" si="123"/>
        <v>1</v>
      </c>
      <c r="N153" s="17">
        <f t="shared" si="120"/>
        <v>0</v>
      </c>
      <c r="O153" s="18">
        <f t="shared" si="124"/>
        <v>0</v>
      </c>
      <c r="P153" s="17">
        <f t="shared" si="121"/>
        <v>1</v>
      </c>
    </row>
    <row r="154" spans="1:16" s="19" customFormat="1" x14ac:dyDescent="0.25">
      <c r="A154" s="26" t="s">
        <v>30</v>
      </c>
      <c r="B154" s="9" t="s">
        <v>348</v>
      </c>
      <c r="C154" s="10" t="s">
        <v>7</v>
      </c>
      <c r="D154" s="40">
        <v>5</v>
      </c>
      <c r="E154" s="79">
        <v>38.089999999999996</v>
      </c>
      <c r="F154" s="79">
        <f t="shared" si="153"/>
        <v>48.427625999999997</v>
      </c>
      <c r="G154" s="80">
        <f t="shared" ref="G154:G159" si="162">D154*F154</f>
        <v>242.13812999999999</v>
      </c>
      <c r="H154" s="35">
        <f>D154*0</f>
        <v>0</v>
      </c>
      <c r="I154" s="20">
        <f t="shared" si="44"/>
        <v>0</v>
      </c>
      <c r="J154" s="41">
        <f t="shared" ref="J154:J159" si="163">F154*H154</f>
        <v>0</v>
      </c>
      <c r="K154" s="42">
        <f t="shared" si="143"/>
        <v>0</v>
      </c>
      <c r="L154" s="43">
        <f t="shared" si="122"/>
        <v>242.13812999999999</v>
      </c>
      <c r="M154" s="11">
        <f t="shared" si="123"/>
        <v>1</v>
      </c>
      <c r="N154" s="21">
        <f t="shared" si="120"/>
        <v>0</v>
      </c>
      <c r="O154" s="22">
        <f t="shared" si="124"/>
        <v>0</v>
      </c>
      <c r="P154" s="21">
        <f t="shared" si="121"/>
        <v>1</v>
      </c>
    </row>
    <row r="155" spans="1:16" s="19" customFormat="1" x14ac:dyDescent="0.25">
      <c r="A155" s="26" t="s">
        <v>343</v>
      </c>
      <c r="B155" s="13" t="s">
        <v>349</v>
      </c>
      <c r="C155" s="10" t="s">
        <v>7</v>
      </c>
      <c r="D155" s="44">
        <v>12</v>
      </c>
      <c r="E155" s="79">
        <v>8.09</v>
      </c>
      <c r="F155" s="79">
        <f t="shared" si="153"/>
        <v>10.285626000000001</v>
      </c>
      <c r="G155" s="80">
        <f t="shared" si="162"/>
        <v>123.42751200000001</v>
      </c>
      <c r="H155" s="35">
        <f t="shared" ref="H155:H159" si="164">D155*0</f>
        <v>0</v>
      </c>
      <c r="I155" s="20">
        <f t="shared" si="44"/>
        <v>0</v>
      </c>
      <c r="J155" s="41">
        <f t="shared" si="163"/>
        <v>0</v>
      </c>
      <c r="K155" s="42">
        <f t="shared" si="143"/>
        <v>0</v>
      </c>
      <c r="L155" s="43">
        <f t="shared" si="122"/>
        <v>123.42751200000001</v>
      </c>
      <c r="M155" s="11">
        <f t="shared" si="123"/>
        <v>1</v>
      </c>
      <c r="N155" s="21">
        <f t="shared" si="120"/>
        <v>0</v>
      </c>
      <c r="O155" s="22">
        <f t="shared" si="124"/>
        <v>0</v>
      </c>
      <c r="P155" s="21">
        <f t="shared" si="121"/>
        <v>1</v>
      </c>
    </row>
    <row r="156" spans="1:16" s="19" customFormat="1" x14ac:dyDescent="0.25">
      <c r="A156" s="26" t="s">
        <v>344</v>
      </c>
      <c r="B156" s="9" t="s">
        <v>350</v>
      </c>
      <c r="C156" s="10" t="s">
        <v>7</v>
      </c>
      <c r="D156" s="44">
        <v>24</v>
      </c>
      <c r="E156" s="79">
        <v>21.89</v>
      </c>
      <c r="F156" s="79">
        <f t="shared" si="153"/>
        <v>27.830946000000001</v>
      </c>
      <c r="G156" s="80">
        <f t="shared" si="162"/>
        <v>667.94270400000005</v>
      </c>
      <c r="H156" s="35">
        <f t="shared" si="164"/>
        <v>0</v>
      </c>
      <c r="I156" s="20">
        <f t="shared" si="44"/>
        <v>0</v>
      </c>
      <c r="J156" s="41">
        <f t="shared" si="163"/>
        <v>0</v>
      </c>
      <c r="K156" s="42">
        <f t="shared" si="143"/>
        <v>0</v>
      </c>
      <c r="L156" s="43">
        <f t="shared" si="122"/>
        <v>667.94270400000005</v>
      </c>
      <c r="M156" s="11">
        <f t="shared" si="123"/>
        <v>1</v>
      </c>
      <c r="N156" s="21">
        <f t="shared" si="120"/>
        <v>0</v>
      </c>
      <c r="O156" s="22">
        <f t="shared" si="124"/>
        <v>0</v>
      </c>
      <c r="P156" s="21">
        <f t="shared" si="121"/>
        <v>1</v>
      </c>
    </row>
    <row r="157" spans="1:16" s="19" customFormat="1" x14ac:dyDescent="0.25">
      <c r="A157" s="26" t="s">
        <v>345</v>
      </c>
      <c r="B157" s="9" t="s">
        <v>351</v>
      </c>
      <c r="C157" s="10" t="s">
        <v>7</v>
      </c>
      <c r="D157" s="44">
        <v>5</v>
      </c>
      <c r="E157" s="79">
        <v>29.83</v>
      </c>
      <c r="F157" s="79">
        <f t="shared" si="153"/>
        <v>37.925862000000002</v>
      </c>
      <c r="G157" s="80">
        <f t="shared" si="162"/>
        <v>189.62931</v>
      </c>
      <c r="H157" s="35">
        <f t="shared" si="164"/>
        <v>0</v>
      </c>
      <c r="I157" s="20">
        <f t="shared" ref="I157:I180" si="165">H157</f>
        <v>0</v>
      </c>
      <c r="J157" s="41">
        <f t="shared" si="163"/>
        <v>0</v>
      </c>
      <c r="K157" s="42">
        <f t="shared" si="143"/>
        <v>0</v>
      </c>
      <c r="L157" s="43">
        <f t="shared" si="122"/>
        <v>189.62931</v>
      </c>
      <c r="M157" s="11">
        <f t="shared" si="123"/>
        <v>1</v>
      </c>
      <c r="N157" s="21">
        <f t="shared" si="120"/>
        <v>0</v>
      </c>
      <c r="O157" s="22">
        <f t="shared" si="124"/>
        <v>0</v>
      </c>
      <c r="P157" s="21">
        <f t="shared" si="121"/>
        <v>1</v>
      </c>
    </row>
    <row r="158" spans="1:16" s="19" customFormat="1" x14ac:dyDescent="0.25">
      <c r="A158" s="26" t="s">
        <v>346</v>
      </c>
      <c r="B158" s="9" t="s">
        <v>352</v>
      </c>
      <c r="C158" s="10" t="s">
        <v>7</v>
      </c>
      <c r="D158" s="40">
        <v>18</v>
      </c>
      <c r="E158" s="79">
        <v>9.6</v>
      </c>
      <c r="F158" s="79">
        <f t="shared" si="153"/>
        <v>12.205440000000001</v>
      </c>
      <c r="G158" s="80">
        <f t="shared" si="162"/>
        <v>219.69792000000001</v>
      </c>
      <c r="H158" s="35">
        <f t="shared" si="164"/>
        <v>0</v>
      </c>
      <c r="I158" s="20">
        <f t="shared" si="165"/>
        <v>0</v>
      </c>
      <c r="J158" s="41">
        <f t="shared" si="163"/>
        <v>0</v>
      </c>
      <c r="K158" s="42">
        <f t="shared" si="143"/>
        <v>0</v>
      </c>
      <c r="L158" s="43">
        <f t="shared" si="122"/>
        <v>219.69792000000001</v>
      </c>
      <c r="M158" s="11">
        <f t="shared" si="123"/>
        <v>1</v>
      </c>
      <c r="N158" s="21">
        <f t="shared" si="120"/>
        <v>0</v>
      </c>
      <c r="O158" s="22">
        <f t="shared" si="124"/>
        <v>0</v>
      </c>
      <c r="P158" s="21">
        <f t="shared" si="121"/>
        <v>1</v>
      </c>
    </row>
    <row r="159" spans="1:16" s="19" customFormat="1" x14ac:dyDescent="0.25">
      <c r="A159" s="26" t="s">
        <v>347</v>
      </c>
      <c r="B159" s="9" t="s">
        <v>353</v>
      </c>
      <c r="C159" s="10" t="s">
        <v>7</v>
      </c>
      <c r="D159" s="40">
        <v>5</v>
      </c>
      <c r="E159" s="79">
        <v>9.73</v>
      </c>
      <c r="F159" s="79">
        <f t="shared" si="153"/>
        <v>12.370722000000001</v>
      </c>
      <c r="G159" s="80">
        <f t="shared" si="162"/>
        <v>61.853610000000003</v>
      </c>
      <c r="H159" s="35">
        <f t="shared" si="164"/>
        <v>0</v>
      </c>
      <c r="I159" s="20">
        <f t="shared" si="165"/>
        <v>0</v>
      </c>
      <c r="J159" s="41">
        <f t="shared" si="163"/>
        <v>0</v>
      </c>
      <c r="K159" s="42">
        <f t="shared" si="143"/>
        <v>0</v>
      </c>
      <c r="L159" s="43">
        <f t="shared" si="122"/>
        <v>61.853610000000003</v>
      </c>
      <c r="M159" s="11">
        <f t="shared" si="123"/>
        <v>1</v>
      </c>
      <c r="N159" s="21">
        <v>0</v>
      </c>
      <c r="O159" s="22">
        <f t="shared" si="124"/>
        <v>0</v>
      </c>
      <c r="P159" s="21">
        <v>0</v>
      </c>
    </row>
    <row r="160" spans="1:16" s="25" customFormat="1" ht="31.5" customHeight="1" x14ac:dyDescent="0.25">
      <c r="A160" s="76" t="s">
        <v>355</v>
      </c>
      <c r="B160" s="78" t="s">
        <v>360</v>
      </c>
      <c r="C160" s="168" t="s">
        <v>361</v>
      </c>
      <c r="D160" s="168"/>
      <c r="E160" s="168"/>
      <c r="F160" s="168"/>
      <c r="G160" s="81">
        <f>SUM(G161:G172)</f>
        <v>28215.362435520001</v>
      </c>
      <c r="H160" s="35"/>
      <c r="I160" s="24"/>
      <c r="J160" s="38">
        <f>SUM(J161:J172)</f>
        <v>0</v>
      </c>
      <c r="K160" s="37">
        <f>SUM(K161:K172)</f>
        <v>0</v>
      </c>
      <c r="L160" s="39">
        <f t="shared" si="122"/>
        <v>28215.362435520001</v>
      </c>
      <c r="M160" s="5">
        <f t="shared" si="123"/>
        <v>1</v>
      </c>
      <c r="N160" s="17">
        <f t="shared" si="120"/>
        <v>0</v>
      </c>
      <c r="O160" s="18">
        <f t="shared" si="124"/>
        <v>0</v>
      </c>
      <c r="P160" s="17">
        <f t="shared" si="121"/>
        <v>1</v>
      </c>
    </row>
    <row r="161" spans="1:25" s="19" customFormat="1" ht="31.5" x14ac:dyDescent="0.25">
      <c r="A161" s="26" t="s">
        <v>31</v>
      </c>
      <c r="B161" s="9" t="s">
        <v>362</v>
      </c>
      <c r="C161" s="10" t="s">
        <v>6</v>
      </c>
      <c r="D161" s="44">
        <v>147</v>
      </c>
      <c r="E161" s="79">
        <v>79.31</v>
      </c>
      <c r="F161" s="79">
        <f t="shared" si="153"/>
        <v>100.83473400000001</v>
      </c>
      <c r="G161" s="80">
        <f t="shared" ref="G161:G172" si="166">D161*F161</f>
        <v>14822.705898000002</v>
      </c>
      <c r="H161" s="35">
        <f>D161*0</f>
        <v>0</v>
      </c>
      <c r="I161" s="20">
        <f t="shared" si="165"/>
        <v>0</v>
      </c>
      <c r="J161" s="41">
        <f>F161*H161</f>
        <v>0</v>
      </c>
      <c r="K161" s="42">
        <f t="shared" si="143"/>
        <v>0</v>
      </c>
      <c r="L161" s="43">
        <f t="shared" si="122"/>
        <v>14822.705898000002</v>
      </c>
      <c r="M161" s="11">
        <f t="shared" si="123"/>
        <v>1</v>
      </c>
      <c r="N161" s="21">
        <f t="shared" si="120"/>
        <v>0</v>
      </c>
      <c r="O161" s="22">
        <f t="shared" si="124"/>
        <v>0</v>
      </c>
      <c r="P161" s="21">
        <f t="shared" si="121"/>
        <v>1</v>
      </c>
    </row>
    <row r="162" spans="1:25" s="19" customFormat="1" ht="31.5" customHeight="1" x14ac:dyDescent="0.25">
      <c r="A162" s="26" t="s">
        <v>32</v>
      </c>
      <c r="B162" s="9" t="s">
        <v>363</v>
      </c>
      <c r="C162" s="10" t="s">
        <v>7</v>
      </c>
      <c r="D162" s="40">
        <v>4</v>
      </c>
      <c r="E162" s="79">
        <v>521.15</v>
      </c>
      <c r="F162" s="79">
        <f t="shared" si="153"/>
        <v>662.59010999999998</v>
      </c>
      <c r="G162" s="80">
        <f>D162*F162</f>
        <v>2650.3604399999999</v>
      </c>
      <c r="H162" s="35">
        <f>D162*0</f>
        <v>0</v>
      </c>
      <c r="I162" s="20">
        <f t="shared" si="165"/>
        <v>0</v>
      </c>
      <c r="J162" s="41">
        <f>F162*H162</f>
        <v>0</v>
      </c>
      <c r="K162" s="42">
        <f t="shared" ref="K162:K171" si="167">J162</f>
        <v>0</v>
      </c>
      <c r="L162" s="43">
        <f t="shared" ref="L162:L171" si="168">G162-K162</f>
        <v>2650.3604399999999</v>
      </c>
      <c r="M162" s="11">
        <f t="shared" ref="M162:M171" si="169">G162/G162</f>
        <v>1</v>
      </c>
      <c r="N162" s="21">
        <v>0</v>
      </c>
      <c r="O162" s="22">
        <f t="shared" ref="O162:O171" si="170">N162</f>
        <v>0</v>
      </c>
      <c r="P162" s="21">
        <v>0</v>
      </c>
    </row>
    <row r="163" spans="1:25" s="19" customFormat="1" ht="31.5" x14ac:dyDescent="0.25">
      <c r="A163" s="26" t="s">
        <v>33</v>
      </c>
      <c r="B163" s="9" t="s">
        <v>364</v>
      </c>
      <c r="C163" s="10" t="s">
        <v>4</v>
      </c>
      <c r="D163" s="40">
        <v>4.8</v>
      </c>
      <c r="E163" s="79">
        <v>103.71000000000001</v>
      </c>
      <c r="F163" s="79">
        <f t="shared" si="153"/>
        <v>131.85689400000001</v>
      </c>
      <c r="G163" s="80">
        <f t="shared" ref="G163:G171" si="171">D163*F163</f>
        <v>632.91309120000005</v>
      </c>
      <c r="H163" s="35">
        <f t="shared" ref="H163:H172" si="172">D163*0</f>
        <v>0</v>
      </c>
      <c r="I163" s="20">
        <f t="shared" si="165"/>
        <v>0</v>
      </c>
      <c r="J163" s="41">
        <f t="shared" ref="J163:J171" si="173">F163*H163</f>
        <v>0</v>
      </c>
      <c r="K163" s="42">
        <f t="shared" si="167"/>
        <v>0</v>
      </c>
      <c r="L163" s="43">
        <f t="shared" si="168"/>
        <v>632.91309120000005</v>
      </c>
      <c r="M163" s="11">
        <f t="shared" si="169"/>
        <v>1</v>
      </c>
      <c r="N163" s="21">
        <v>0</v>
      </c>
      <c r="O163" s="22">
        <f t="shared" si="170"/>
        <v>0</v>
      </c>
      <c r="P163" s="21">
        <v>0</v>
      </c>
    </row>
    <row r="164" spans="1:25" s="19" customFormat="1" ht="31.5" x14ac:dyDescent="0.25">
      <c r="A164" s="26" t="s">
        <v>34</v>
      </c>
      <c r="B164" s="9" t="s">
        <v>391</v>
      </c>
      <c r="C164" s="10" t="s">
        <v>4</v>
      </c>
      <c r="D164" s="40">
        <v>4.8</v>
      </c>
      <c r="E164" s="79">
        <v>87.7</v>
      </c>
      <c r="F164" s="79">
        <f t="shared" si="153"/>
        <v>111.50178000000001</v>
      </c>
      <c r="G164" s="80">
        <f t="shared" si="171"/>
        <v>535.20854400000007</v>
      </c>
      <c r="H164" s="35">
        <f t="shared" si="172"/>
        <v>0</v>
      </c>
      <c r="I164" s="20">
        <f t="shared" si="165"/>
        <v>0</v>
      </c>
      <c r="J164" s="41">
        <f t="shared" si="173"/>
        <v>0</v>
      </c>
      <c r="K164" s="42">
        <f t="shared" si="167"/>
        <v>0</v>
      </c>
      <c r="L164" s="43">
        <f t="shared" si="168"/>
        <v>535.20854400000007</v>
      </c>
      <c r="M164" s="11">
        <f t="shared" si="169"/>
        <v>1</v>
      </c>
      <c r="N164" s="21">
        <f t="shared" ref="N164:N171" si="174">J164/G164</f>
        <v>0</v>
      </c>
      <c r="O164" s="22">
        <f t="shared" si="170"/>
        <v>0</v>
      </c>
      <c r="P164" s="21">
        <f t="shared" ref="P164:P171" si="175">M164-O164</f>
        <v>1</v>
      </c>
    </row>
    <row r="165" spans="1:25" s="19" customFormat="1" ht="31.5" x14ac:dyDescent="0.25">
      <c r="A165" s="26" t="s">
        <v>35</v>
      </c>
      <c r="B165" s="9" t="s">
        <v>365</v>
      </c>
      <c r="C165" s="10" t="s">
        <v>7</v>
      </c>
      <c r="D165" s="40">
        <v>2</v>
      </c>
      <c r="E165" s="79">
        <v>77.53</v>
      </c>
      <c r="F165" s="79">
        <f t="shared" si="153"/>
        <v>98.571642000000011</v>
      </c>
      <c r="G165" s="80">
        <f t="shared" si="171"/>
        <v>197.14328400000002</v>
      </c>
      <c r="H165" s="35">
        <f t="shared" si="172"/>
        <v>0</v>
      </c>
      <c r="I165" s="20">
        <f t="shared" si="165"/>
        <v>0</v>
      </c>
      <c r="J165" s="41">
        <f t="shared" si="173"/>
        <v>0</v>
      </c>
      <c r="K165" s="42">
        <f t="shared" si="167"/>
        <v>0</v>
      </c>
      <c r="L165" s="43">
        <f t="shared" si="168"/>
        <v>197.14328400000002</v>
      </c>
      <c r="M165" s="11">
        <f t="shared" si="169"/>
        <v>1</v>
      </c>
      <c r="N165" s="21">
        <f t="shared" si="174"/>
        <v>0</v>
      </c>
      <c r="O165" s="22">
        <f t="shared" si="170"/>
        <v>0</v>
      </c>
      <c r="P165" s="21">
        <f t="shared" si="175"/>
        <v>1</v>
      </c>
    </row>
    <row r="166" spans="1:25" s="19" customFormat="1" ht="31.5" customHeight="1" x14ac:dyDescent="0.25">
      <c r="A166" s="26" t="s">
        <v>36</v>
      </c>
      <c r="B166" s="9" t="s">
        <v>366</v>
      </c>
      <c r="C166" s="10" t="s">
        <v>7</v>
      </c>
      <c r="D166" s="40">
        <v>8</v>
      </c>
      <c r="E166" s="79">
        <v>269.40000000000003</v>
      </c>
      <c r="F166" s="79">
        <f t="shared" si="153"/>
        <v>342.51516000000009</v>
      </c>
      <c r="G166" s="80">
        <f t="shared" si="171"/>
        <v>2740.1212800000008</v>
      </c>
      <c r="H166" s="35">
        <f t="shared" si="172"/>
        <v>0</v>
      </c>
      <c r="I166" s="20">
        <f t="shared" si="165"/>
        <v>0</v>
      </c>
      <c r="J166" s="41">
        <f t="shared" si="173"/>
        <v>0</v>
      </c>
      <c r="K166" s="42">
        <f t="shared" si="167"/>
        <v>0</v>
      </c>
      <c r="L166" s="43">
        <f t="shared" si="168"/>
        <v>2740.1212800000008</v>
      </c>
      <c r="M166" s="11">
        <f t="shared" si="169"/>
        <v>1</v>
      </c>
      <c r="N166" s="21">
        <f t="shared" si="174"/>
        <v>0</v>
      </c>
      <c r="O166" s="22">
        <f t="shared" si="170"/>
        <v>0</v>
      </c>
      <c r="P166" s="21">
        <f t="shared" si="175"/>
        <v>1</v>
      </c>
    </row>
    <row r="167" spans="1:25" s="19" customFormat="1" x14ac:dyDescent="0.25">
      <c r="A167" s="26" t="s">
        <v>37</v>
      </c>
      <c r="B167" s="9" t="s">
        <v>367</v>
      </c>
      <c r="C167" s="10" t="s">
        <v>6</v>
      </c>
      <c r="D167" s="40">
        <v>4.5</v>
      </c>
      <c r="E167" s="79">
        <v>250.51999999999998</v>
      </c>
      <c r="F167" s="79">
        <f t="shared" si="153"/>
        <v>318.51112799999999</v>
      </c>
      <c r="G167" s="80">
        <f t="shared" si="171"/>
        <v>1433.300076</v>
      </c>
      <c r="H167" s="35">
        <f t="shared" si="172"/>
        <v>0</v>
      </c>
      <c r="I167" s="20">
        <f t="shared" si="165"/>
        <v>0</v>
      </c>
      <c r="J167" s="41">
        <f t="shared" si="173"/>
        <v>0</v>
      </c>
      <c r="K167" s="42">
        <f t="shared" si="167"/>
        <v>0</v>
      </c>
      <c r="L167" s="43">
        <f t="shared" si="168"/>
        <v>1433.300076</v>
      </c>
      <c r="M167" s="11">
        <f t="shared" si="169"/>
        <v>1</v>
      </c>
      <c r="N167" s="21">
        <f t="shared" si="174"/>
        <v>0</v>
      </c>
      <c r="O167" s="22">
        <f t="shared" si="170"/>
        <v>0</v>
      </c>
      <c r="P167" s="21">
        <f t="shared" si="175"/>
        <v>1</v>
      </c>
    </row>
    <row r="168" spans="1:25" s="19" customFormat="1" x14ac:dyDescent="0.25">
      <c r="A168" s="26" t="s">
        <v>38</v>
      </c>
      <c r="B168" s="9" t="s">
        <v>368</v>
      </c>
      <c r="C168" s="10" t="s">
        <v>369</v>
      </c>
      <c r="D168" s="40">
        <v>1</v>
      </c>
      <c r="E168" s="79">
        <v>1673.7600000000002</v>
      </c>
      <c r="F168" s="79">
        <f t="shared" si="153"/>
        <v>2128.0184640000002</v>
      </c>
      <c r="G168" s="80">
        <f t="shared" si="171"/>
        <v>2128.0184640000002</v>
      </c>
      <c r="H168" s="35">
        <f t="shared" si="172"/>
        <v>0</v>
      </c>
      <c r="I168" s="20">
        <f t="shared" si="165"/>
        <v>0</v>
      </c>
      <c r="J168" s="41">
        <f t="shared" si="173"/>
        <v>0</v>
      </c>
      <c r="K168" s="42">
        <f t="shared" si="167"/>
        <v>0</v>
      </c>
      <c r="L168" s="43">
        <f t="shared" si="168"/>
        <v>2128.0184640000002</v>
      </c>
      <c r="M168" s="11">
        <f t="shared" si="169"/>
        <v>1</v>
      </c>
      <c r="N168" s="21">
        <f t="shared" si="174"/>
        <v>0</v>
      </c>
      <c r="O168" s="22">
        <f t="shared" si="170"/>
        <v>0</v>
      </c>
      <c r="P168" s="21">
        <f t="shared" si="175"/>
        <v>1</v>
      </c>
    </row>
    <row r="169" spans="1:25" s="19" customFormat="1" x14ac:dyDescent="0.25">
      <c r="A169" s="26" t="s">
        <v>356</v>
      </c>
      <c r="B169" s="9" t="s">
        <v>370</v>
      </c>
      <c r="C169" s="10" t="s">
        <v>369</v>
      </c>
      <c r="D169" s="40">
        <v>1</v>
      </c>
      <c r="E169" s="79">
        <v>1400</v>
      </c>
      <c r="F169" s="79">
        <f t="shared" si="153"/>
        <v>1779.96</v>
      </c>
      <c r="G169" s="80">
        <f t="shared" si="171"/>
        <v>1779.96</v>
      </c>
      <c r="H169" s="35">
        <f t="shared" si="172"/>
        <v>0</v>
      </c>
      <c r="I169" s="20">
        <f t="shared" si="165"/>
        <v>0</v>
      </c>
      <c r="J169" s="41">
        <f t="shared" si="173"/>
        <v>0</v>
      </c>
      <c r="K169" s="42">
        <f t="shared" si="167"/>
        <v>0</v>
      </c>
      <c r="L169" s="43">
        <f t="shared" si="168"/>
        <v>1779.96</v>
      </c>
      <c r="M169" s="11">
        <f t="shared" si="169"/>
        <v>1</v>
      </c>
      <c r="N169" s="21">
        <f t="shared" si="174"/>
        <v>0</v>
      </c>
      <c r="O169" s="22">
        <f t="shared" si="170"/>
        <v>0</v>
      </c>
      <c r="P169" s="21">
        <f t="shared" si="175"/>
        <v>1</v>
      </c>
    </row>
    <row r="170" spans="1:25" s="19" customFormat="1" x14ac:dyDescent="0.25">
      <c r="A170" s="26" t="s">
        <v>357</v>
      </c>
      <c r="B170" s="9" t="s">
        <v>371</v>
      </c>
      <c r="C170" s="10" t="s">
        <v>369</v>
      </c>
      <c r="D170" s="40">
        <v>1</v>
      </c>
      <c r="E170" s="79">
        <v>574</v>
      </c>
      <c r="F170" s="79">
        <f t="shared" si="153"/>
        <v>729.78360000000009</v>
      </c>
      <c r="G170" s="80">
        <f t="shared" si="171"/>
        <v>729.78360000000009</v>
      </c>
      <c r="H170" s="35">
        <f t="shared" si="172"/>
        <v>0</v>
      </c>
      <c r="I170" s="20">
        <f t="shared" si="165"/>
        <v>0</v>
      </c>
      <c r="J170" s="41">
        <f t="shared" si="173"/>
        <v>0</v>
      </c>
      <c r="K170" s="42">
        <f t="shared" si="167"/>
        <v>0</v>
      </c>
      <c r="L170" s="43">
        <f t="shared" si="168"/>
        <v>729.78360000000009</v>
      </c>
      <c r="M170" s="11">
        <f t="shared" si="169"/>
        <v>1</v>
      </c>
      <c r="N170" s="21">
        <f t="shared" si="174"/>
        <v>0</v>
      </c>
      <c r="O170" s="22">
        <f t="shared" si="170"/>
        <v>0</v>
      </c>
      <c r="P170" s="21">
        <f t="shared" si="175"/>
        <v>1</v>
      </c>
    </row>
    <row r="171" spans="1:25" s="19" customFormat="1" x14ac:dyDescent="0.25">
      <c r="A171" s="26" t="s">
        <v>358</v>
      </c>
      <c r="B171" s="9" t="s">
        <v>372</v>
      </c>
      <c r="C171" s="10" t="s">
        <v>4</v>
      </c>
      <c r="D171" s="40">
        <v>2.9</v>
      </c>
      <c r="E171" s="79">
        <v>45.5</v>
      </c>
      <c r="F171" s="79">
        <f t="shared" si="153"/>
        <v>57.848700000000001</v>
      </c>
      <c r="G171" s="80">
        <f t="shared" si="171"/>
        <v>167.76122999999998</v>
      </c>
      <c r="H171" s="35">
        <f t="shared" si="172"/>
        <v>0</v>
      </c>
      <c r="I171" s="20">
        <f t="shared" si="165"/>
        <v>0</v>
      </c>
      <c r="J171" s="41">
        <f t="shared" si="173"/>
        <v>0</v>
      </c>
      <c r="K171" s="42">
        <f t="shared" si="167"/>
        <v>0</v>
      </c>
      <c r="L171" s="43">
        <f t="shared" si="168"/>
        <v>167.76122999999998</v>
      </c>
      <c r="M171" s="11">
        <f t="shared" si="169"/>
        <v>1</v>
      </c>
      <c r="N171" s="21">
        <f t="shared" si="174"/>
        <v>0</v>
      </c>
      <c r="O171" s="22">
        <f t="shared" si="170"/>
        <v>0</v>
      </c>
      <c r="P171" s="21">
        <f t="shared" si="175"/>
        <v>1</v>
      </c>
    </row>
    <row r="172" spans="1:25" s="19" customFormat="1" x14ac:dyDescent="0.25">
      <c r="A172" s="26" t="s">
        <v>359</v>
      </c>
      <c r="B172" s="9" t="s">
        <v>390</v>
      </c>
      <c r="C172" s="10" t="s">
        <v>6</v>
      </c>
      <c r="D172" s="40">
        <v>211.56</v>
      </c>
      <c r="E172" s="79">
        <v>1.48</v>
      </c>
      <c r="F172" s="79">
        <f t="shared" si="153"/>
        <v>1.881672</v>
      </c>
      <c r="G172" s="80">
        <f t="shared" si="166"/>
        <v>398.08652832000001</v>
      </c>
      <c r="H172" s="35">
        <f t="shared" si="172"/>
        <v>0</v>
      </c>
      <c r="I172" s="20">
        <f t="shared" si="165"/>
        <v>0</v>
      </c>
      <c r="J172" s="41">
        <f>F172*H172</f>
        <v>0</v>
      </c>
      <c r="K172" s="42">
        <f t="shared" si="143"/>
        <v>0</v>
      </c>
      <c r="L172" s="43">
        <f t="shared" si="122"/>
        <v>398.08652832000001</v>
      </c>
      <c r="M172" s="11">
        <f t="shared" si="123"/>
        <v>1</v>
      </c>
      <c r="N172" s="21">
        <v>0</v>
      </c>
      <c r="O172" s="22">
        <f t="shared" si="124"/>
        <v>0</v>
      </c>
      <c r="P172" s="21">
        <v>0</v>
      </c>
    </row>
    <row r="173" spans="1:25" s="25" customFormat="1" ht="47.25" customHeight="1" x14ac:dyDescent="0.25">
      <c r="A173" s="76" t="s">
        <v>373</v>
      </c>
      <c r="B173" s="77" t="s">
        <v>374</v>
      </c>
      <c r="C173" s="168" t="s">
        <v>375</v>
      </c>
      <c r="D173" s="168"/>
      <c r="E173" s="168"/>
      <c r="F173" s="168"/>
      <c r="G173" s="81">
        <f>G174+G181</f>
        <v>19463.305726800001</v>
      </c>
      <c r="H173" s="35"/>
      <c r="I173" s="24"/>
      <c r="J173" s="81">
        <f t="shared" ref="J173:K173" si="176">J174+J181</f>
        <v>19029.504046800001</v>
      </c>
      <c r="K173" s="99">
        <f t="shared" si="176"/>
        <v>19029.504046800001</v>
      </c>
      <c r="L173" s="39">
        <f t="shared" si="122"/>
        <v>433.80168000000049</v>
      </c>
      <c r="M173" s="5">
        <f t="shared" si="123"/>
        <v>1</v>
      </c>
      <c r="N173" s="17">
        <f t="shared" si="120"/>
        <v>0.97771181904609983</v>
      </c>
      <c r="O173" s="18">
        <f t="shared" si="124"/>
        <v>0.97771181904609983</v>
      </c>
      <c r="P173" s="17">
        <f t="shared" si="121"/>
        <v>2.2288180953900172E-2</v>
      </c>
    </row>
    <row r="174" spans="1:25" s="72" customFormat="1" ht="31.5" customHeight="1" x14ac:dyDescent="0.25">
      <c r="A174" s="100" t="s">
        <v>39</v>
      </c>
      <c r="B174" s="65" t="s">
        <v>3</v>
      </c>
      <c r="C174" s="166" t="s">
        <v>61</v>
      </c>
      <c r="D174" s="166"/>
      <c r="E174" s="166"/>
      <c r="F174" s="166"/>
      <c r="G174" s="113">
        <f>SUM(G175:G180)</f>
        <v>19029.504046800001</v>
      </c>
      <c r="H174" s="66"/>
      <c r="I174" s="67"/>
      <c r="J174" s="45">
        <f>SUM(J175:J180)</f>
        <v>19029.504046800001</v>
      </c>
      <c r="K174" s="68">
        <f>SUM(K175:K180)</f>
        <v>19029.504046800001</v>
      </c>
      <c r="L174" s="39">
        <f t="shared" si="122"/>
        <v>0</v>
      </c>
      <c r="M174" s="70">
        <f>G174/G174</f>
        <v>1</v>
      </c>
      <c r="N174" s="71">
        <f t="shared" si="120"/>
        <v>1</v>
      </c>
      <c r="O174" s="18">
        <f>N174</f>
        <v>1</v>
      </c>
      <c r="P174" s="71">
        <f t="shared" si="121"/>
        <v>0</v>
      </c>
      <c r="R174" s="73"/>
    </row>
    <row r="175" spans="1:25" s="97" customFormat="1" x14ac:dyDescent="0.25">
      <c r="A175" s="101" t="s">
        <v>376</v>
      </c>
      <c r="B175" s="84" t="s">
        <v>383</v>
      </c>
      <c r="C175" s="85" t="s">
        <v>6</v>
      </c>
      <c r="D175" s="86">
        <v>12</v>
      </c>
      <c r="E175" s="87">
        <v>507.40000000000003</v>
      </c>
      <c r="F175" s="87">
        <f t="shared" ref="F175:F180" si="177">E175*1.2714</f>
        <v>645.10836000000006</v>
      </c>
      <c r="G175" s="88">
        <f t="shared" ref="G175:G177" si="178">D175*F175</f>
        <v>7741.3003200000003</v>
      </c>
      <c r="H175" s="89">
        <f t="shared" ref="H175:H180" si="179">D175*1</f>
        <v>12</v>
      </c>
      <c r="I175" s="90">
        <f t="shared" ref="I175:I177" si="180">H175</f>
        <v>12</v>
      </c>
      <c r="J175" s="91">
        <f t="shared" ref="J175:J182" si="181">F175*H175</f>
        <v>7741.3003200000003</v>
      </c>
      <c r="K175" s="92">
        <f t="shared" ref="K175:K177" si="182">J175</f>
        <v>7741.3003200000003</v>
      </c>
      <c r="L175" s="93">
        <f t="shared" ref="L175:L177" si="183">G175-K175</f>
        <v>0</v>
      </c>
      <c r="M175" s="94">
        <f t="shared" ref="M175:M177" si="184">G175/G175</f>
        <v>1</v>
      </c>
      <c r="N175" s="95">
        <f t="shared" ref="N175:N177" si="185">J175/G175</f>
        <v>1</v>
      </c>
      <c r="O175" s="96">
        <f t="shared" ref="O175:O177" si="186">N175</f>
        <v>1</v>
      </c>
      <c r="P175" s="95">
        <f t="shared" ref="P175:P177" si="187">M175-O175</f>
        <v>0</v>
      </c>
      <c r="R175" s="98"/>
      <c r="V175" s="97">
        <v>5.5</v>
      </c>
      <c r="W175" s="97">
        <v>8</v>
      </c>
      <c r="X175" s="97">
        <f>W175*V175</f>
        <v>44</v>
      </c>
      <c r="Y175" s="97">
        <f>X175*2</f>
        <v>88</v>
      </c>
    </row>
    <row r="176" spans="1:25" s="97" customFormat="1" x14ac:dyDescent="0.25">
      <c r="A176" s="101" t="s">
        <v>377</v>
      </c>
      <c r="B176" s="84" t="s">
        <v>384</v>
      </c>
      <c r="C176" s="85" t="s">
        <v>6</v>
      </c>
      <c r="D176" s="86">
        <v>3</v>
      </c>
      <c r="E176" s="87">
        <v>195.32</v>
      </c>
      <c r="F176" s="87">
        <f t="shared" si="177"/>
        <v>248.329848</v>
      </c>
      <c r="G176" s="88">
        <f t="shared" si="178"/>
        <v>744.98954400000002</v>
      </c>
      <c r="H176" s="89">
        <f t="shared" si="179"/>
        <v>3</v>
      </c>
      <c r="I176" s="90">
        <f t="shared" si="180"/>
        <v>3</v>
      </c>
      <c r="J176" s="91">
        <f t="shared" si="181"/>
        <v>744.98954400000002</v>
      </c>
      <c r="K176" s="92">
        <f t="shared" si="182"/>
        <v>744.98954400000002</v>
      </c>
      <c r="L176" s="93">
        <f t="shared" si="183"/>
        <v>0</v>
      </c>
      <c r="M176" s="94">
        <f t="shared" si="184"/>
        <v>1</v>
      </c>
      <c r="N176" s="95">
        <f t="shared" si="185"/>
        <v>1</v>
      </c>
      <c r="O176" s="96">
        <f t="shared" si="186"/>
        <v>1</v>
      </c>
      <c r="P176" s="95">
        <f t="shared" si="187"/>
        <v>0</v>
      </c>
    </row>
    <row r="177" spans="1:25" s="97" customFormat="1" x14ac:dyDescent="0.25">
      <c r="A177" s="101" t="s">
        <v>378</v>
      </c>
      <c r="B177" s="84" t="s">
        <v>385</v>
      </c>
      <c r="C177" s="85" t="s">
        <v>7</v>
      </c>
      <c r="D177" s="86">
        <v>1</v>
      </c>
      <c r="E177" s="87">
        <v>329.49</v>
      </c>
      <c r="F177" s="87">
        <f t="shared" si="177"/>
        <v>418.91358600000007</v>
      </c>
      <c r="G177" s="88">
        <f t="shared" si="178"/>
        <v>418.91358600000007</v>
      </c>
      <c r="H177" s="89">
        <f t="shared" si="179"/>
        <v>1</v>
      </c>
      <c r="I177" s="90">
        <f t="shared" si="180"/>
        <v>1</v>
      </c>
      <c r="J177" s="91">
        <f t="shared" si="181"/>
        <v>418.91358600000007</v>
      </c>
      <c r="K177" s="92">
        <f t="shared" si="182"/>
        <v>418.91358600000007</v>
      </c>
      <c r="L177" s="93">
        <f t="shared" si="183"/>
        <v>0</v>
      </c>
      <c r="M177" s="94">
        <f t="shared" si="184"/>
        <v>1</v>
      </c>
      <c r="N177" s="95">
        <f t="shared" si="185"/>
        <v>1</v>
      </c>
      <c r="O177" s="96">
        <f t="shared" si="186"/>
        <v>1</v>
      </c>
      <c r="P177" s="95">
        <f t="shared" si="187"/>
        <v>0</v>
      </c>
    </row>
    <row r="178" spans="1:25" s="97" customFormat="1" x14ac:dyDescent="0.25">
      <c r="A178" s="101" t="s">
        <v>380</v>
      </c>
      <c r="B178" s="84" t="s">
        <v>386</v>
      </c>
      <c r="C178" s="85" t="s">
        <v>7</v>
      </c>
      <c r="D178" s="86">
        <v>1</v>
      </c>
      <c r="E178" s="87">
        <v>1035.7</v>
      </c>
      <c r="F178" s="87">
        <f t="shared" si="177"/>
        <v>1316.78898</v>
      </c>
      <c r="G178" s="88">
        <f t="shared" ref="G178:G180" si="188">D178*F178</f>
        <v>1316.78898</v>
      </c>
      <c r="H178" s="89">
        <f t="shared" si="179"/>
        <v>1</v>
      </c>
      <c r="I178" s="90">
        <f t="shared" si="165"/>
        <v>1</v>
      </c>
      <c r="J178" s="91">
        <f t="shared" si="181"/>
        <v>1316.78898</v>
      </c>
      <c r="K178" s="92">
        <f t="shared" si="143"/>
        <v>1316.78898</v>
      </c>
      <c r="L178" s="93">
        <f t="shared" si="122"/>
        <v>0</v>
      </c>
      <c r="M178" s="94">
        <f t="shared" si="123"/>
        <v>1</v>
      </c>
      <c r="N178" s="95">
        <f t="shared" si="120"/>
        <v>1</v>
      </c>
      <c r="O178" s="96">
        <f t="shared" si="124"/>
        <v>1</v>
      </c>
      <c r="P178" s="95">
        <f t="shared" si="121"/>
        <v>0</v>
      </c>
      <c r="R178" s="98"/>
      <c r="V178" s="97">
        <v>5.5</v>
      </c>
      <c r="W178" s="97">
        <v>8</v>
      </c>
      <c r="X178" s="97">
        <f>W178*V178</f>
        <v>44</v>
      </c>
      <c r="Y178" s="97">
        <f>X178*2</f>
        <v>88</v>
      </c>
    </row>
    <row r="179" spans="1:25" s="97" customFormat="1" x14ac:dyDescent="0.25">
      <c r="A179" s="101" t="s">
        <v>381</v>
      </c>
      <c r="B179" s="84" t="s">
        <v>387</v>
      </c>
      <c r="C179" s="85" t="s">
        <v>7</v>
      </c>
      <c r="D179" s="86">
        <v>1</v>
      </c>
      <c r="E179" s="87">
        <v>396.58</v>
      </c>
      <c r="F179" s="87">
        <f t="shared" si="177"/>
        <v>504.21181200000001</v>
      </c>
      <c r="G179" s="88">
        <f t="shared" si="188"/>
        <v>504.21181200000001</v>
      </c>
      <c r="H179" s="89">
        <f t="shared" si="179"/>
        <v>1</v>
      </c>
      <c r="I179" s="90">
        <f t="shared" si="165"/>
        <v>1</v>
      </c>
      <c r="J179" s="91">
        <f t="shared" si="181"/>
        <v>504.21181200000001</v>
      </c>
      <c r="K179" s="92">
        <f t="shared" si="143"/>
        <v>504.21181200000001</v>
      </c>
      <c r="L179" s="93">
        <f t="shared" si="122"/>
        <v>0</v>
      </c>
      <c r="M179" s="94">
        <f t="shared" si="123"/>
        <v>1</v>
      </c>
      <c r="N179" s="95">
        <f t="shared" si="120"/>
        <v>1</v>
      </c>
      <c r="O179" s="96">
        <f t="shared" si="124"/>
        <v>1</v>
      </c>
      <c r="P179" s="95">
        <f t="shared" si="121"/>
        <v>0</v>
      </c>
    </row>
    <row r="180" spans="1:25" s="19" customFormat="1" ht="31.5" x14ac:dyDescent="0.25">
      <c r="A180" s="101" t="s">
        <v>382</v>
      </c>
      <c r="B180" s="9" t="s">
        <v>388</v>
      </c>
      <c r="C180" s="10" t="s">
        <v>6</v>
      </c>
      <c r="D180" s="40">
        <v>184.8</v>
      </c>
      <c r="E180" s="79">
        <v>35.340000000000003</v>
      </c>
      <c r="F180" s="79">
        <f t="shared" si="177"/>
        <v>44.931276000000004</v>
      </c>
      <c r="G180" s="80">
        <f t="shared" si="188"/>
        <v>8303.2998048000009</v>
      </c>
      <c r="H180" s="89">
        <f t="shared" si="179"/>
        <v>184.8</v>
      </c>
      <c r="I180" s="20">
        <f t="shared" si="165"/>
        <v>184.8</v>
      </c>
      <c r="J180" s="41">
        <f t="shared" si="181"/>
        <v>8303.2998048000009</v>
      </c>
      <c r="K180" s="42">
        <f t="shared" si="143"/>
        <v>8303.2998048000009</v>
      </c>
      <c r="L180" s="43">
        <f t="shared" si="122"/>
        <v>0</v>
      </c>
      <c r="M180" s="11">
        <f t="shared" si="123"/>
        <v>1</v>
      </c>
      <c r="N180" s="21">
        <f t="shared" si="120"/>
        <v>1</v>
      </c>
      <c r="O180" s="22">
        <f t="shared" si="124"/>
        <v>1</v>
      </c>
      <c r="P180" s="21">
        <f t="shared" si="121"/>
        <v>0</v>
      </c>
    </row>
    <row r="181" spans="1:25" s="19" customFormat="1" ht="31.5" customHeight="1" x14ac:dyDescent="0.25">
      <c r="A181" s="100" t="s">
        <v>40</v>
      </c>
      <c r="B181" s="65" t="s">
        <v>360</v>
      </c>
      <c r="C181" s="166" t="s">
        <v>361</v>
      </c>
      <c r="D181" s="166"/>
      <c r="E181" s="166"/>
      <c r="F181" s="166"/>
      <c r="G181" s="113">
        <f>SUM(G182)</f>
        <v>433.80168000000003</v>
      </c>
      <c r="H181" s="89"/>
      <c r="I181" s="20"/>
      <c r="J181" s="41">
        <f t="shared" si="181"/>
        <v>0</v>
      </c>
      <c r="K181" s="42">
        <f t="shared" ref="K181:K182" si="189">J181</f>
        <v>0</v>
      </c>
      <c r="L181" s="43">
        <f t="shared" ref="L181:L182" si="190">G181-K181</f>
        <v>433.80168000000003</v>
      </c>
      <c r="M181" s="11">
        <f t="shared" ref="M181:M182" si="191">G181/G181</f>
        <v>1</v>
      </c>
      <c r="N181" s="21">
        <f t="shared" ref="N181:N182" si="192">J181/G181</f>
        <v>0</v>
      </c>
      <c r="O181" s="22">
        <f t="shared" ref="O181:O182" si="193">N181</f>
        <v>0</v>
      </c>
      <c r="P181" s="21">
        <f t="shared" ref="P181:P182" si="194">M181-O181</f>
        <v>1</v>
      </c>
      <c r="R181" s="28"/>
      <c r="V181" s="19">
        <v>5.5</v>
      </c>
      <c r="W181" s="19">
        <v>8</v>
      </c>
      <c r="X181" s="19">
        <f>W181*V181</f>
        <v>44</v>
      </c>
      <c r="Y181" s="19">
        <f>X181*2</f>
        <v>88</v>
      </c>
    </row>
    <row r="182" spans="1:25" s="19" customFormat="1" ht="31.5" x14ac:dyDescent="0.25">
      <c r="A182" s="26" t="s">
        <v>379</v>
      </c>
      <c r="B182" s="9" t="s">
        <v>389</v>
      </c>
      <c r="C182" s="10" t="s">
        <v>7</v>
      </c>
      <c r="D182" s="40">
        <v>8</v>
      </c>
      <c r="E182" s="79">
        <v>42.65</v>
      </c>
      <c r="F182" s="79">
        <f t="shared" ref="F182" si="195">E182*1.2714</f>
        <v>54.225210000000004</v>
      </c>
      <c r="G182" s="80">
        <f t="shared" ref="G182" si="196">D182*F182</f>
        <v>433.80168000000003</v>
      </c>
      <c r="H182" s="89">
        <f t="shared" ref="H182" si="197">D182*0</f>
        <v>0</v>
      </c>
      <c r="I182" s="20">
        <f t="shared" ref="I182" si="198">H182</f>
        <v>0</v>
      </c>
      <c r="J182" s="41">
        <f t="shared" si="181"/>
        <v>0</v>
      </c>
      <c r="K182" s="42">
        <f t="shared" si="189"/>
        <v>0</v>
      </c>
      <c r="L182" s="43">
        <f t="shared" si="190"/>
        <v>433.80168000000003</v>
      </c>
      <c r="M182" s="11">
        <f t="shared" si="191"/>
        <v>1</v>
      </c>
      <c r="N182" s="21">
        <f t="shared" si="192"/>
        <v>0</v>
      </c>
      <c r="O182" s="22">
        <f t="shared" si="193"/>
        <v>0</v>
      </c>
      <c r="P182" s="21">
        <f t="shared" si="194"/>
        <v>1</v>
      </c>
    </row>
    <row r="183" spans="1:25" s="19" customFormat="1" x14ac:dyDescent="0.25">
      <c r="A183" s="14"/>
      <c r="B183" s="14"/>
      <c r="C183" s="29"/>
      <c r="D183" s="121"/>
      <c r="E183" s="103"/>
      <c r="F183" s="103"/>
      <c r="G183" s="103"/>
      <c r="H183" s="122"/>
      <c r="I183" s="123"/>
      <c r="J183" s="48"/>
      <c r="K183" s="124"/>
      <c r="L183" s="48"/>
      <c r="M183" s="47"/>
      <c r="N183" s="30"/>
      <c r="O183" s="30"/>
      <c r="P183" s="30"/>
    </row>
    <row r="184" spans="1:25" s="19" customFormat="1" x14ac:dyDescent="0.25">
      <c r="A184" s="14"/>
      <c r="B184" s="14"/>
      <c r="C184" s="29"/>
      <c r="D184" s="121"/>
      <c r="E184" s="103"/>
      <c r="F184" s="103"/>
      <c r="G184" s="103"/>
      <c r="H184" s="122"/>
      <c r="I184" s="123"/>
      <c r="J184" s="48"/>
      <c r="K184" s="124"/>
      <c r="L184" s="48"/>
      <c r="M184" s="47"/>
      <c r="N184" s="30"/>
      <c r="O184" s="30"/>
      <c r="P184" s="30"/>
    </row>
    <row r="185" spans="1:25" x14ac:dyDescent="0.25">
      <c r="D185" s="125"/>
      <c r="H185" s="126"/>
      <c r="I185" s="127"/>
    </row>
    <row r="186" spans="1:25" s="55" customFormat="1" x14ac:dyDescent="0.25">
      <c r="A186" s="170" t="s">
        <v>63</v>
      </c>
      <c r="B186" s="170"/>
      <c r="C186" s="170"/>
      <c r="D186" s="170"/>
      <c r="E186" s="170"/>
      <c r="F186" s="170"/>
      <c r="G186" s="170"/>
      <c r="H186" s="128"/>
      <c r="I186" s="172" t="s">
        <v>41</v>
      </c>
      <c r="J186" s="172"/>
      <c r="K186" s="172"/>
      <c r="L186" s="172"/>
      <c r="M186" s="172"/>
      <c r="N186" s="172"/>
      <c r="O186" s="172"/>
      <c r="P186" s="172"/>
      <c r="Q186" s="54"/>
      <c r="R186" s="54"/>
      <c r="S186" s="54"/>
    </row>
    <row r="187" spans="1:25" s="55" customFormat="1" ht="16.5" x14ac:dyDescent="0.25">
      <c r="A187" s="173" t="s">
        <v>42</v>
      </c>
      <c r="B187" s="173"/>
      <c r="C187" s="173"/>
      <c r="D187" s="173"/>
      <c r="E187" s="173"/>
      <c r="F187" s="173"/>
      <c r="G187" s="173"/>
      <c r="H187" s="129"/>
      <c r="I187" s="173" t="s">
        <v>73</v>
      </c>
      <c r="J187" s="173"/>
      <c r="K187" s="173"/>
      <c r="L187" s="173"/>
      <c r="M187" s="173"/>
      <c r="N187" s="173"/>
      <c r="O187" s="173"/>
      <c r="P187" s="173"/>
      <c r="Q187" s="52"/>
      <c r="R187" s="57"/>
      <c r="S187" s="57"/>
    </row>
    <row r="188" spans="1:25" s="55" customFormat="1" ht="15.75" customHeight="1" x14ac:dyDescent="0.25">
      <c r="A188" s="171" t="s">
        <v>43</v>
      </c>
      <c r="B188" s="171"/>
      <c r="C188" s="171"/>
      <c r="D188" s="171"/>
      <c r="E188" s="171"/>
      <c r="F188" s="171"/>
      <c r="G188" s="171"/>
      <c r="H188" s="58"/>
      <c r="I188" s="174" t="s">
        <v>64</v>
      </c>
      <c r="J188" s="174"/>
      <c r="K188" s="174"/>
      <c r="L188" s="174"/>
      <c r="M188" s="174"/>
      <c r="N188" s="174"/>
      <c r="O188" s="174"/>
      <c r="P188" s="174"/>
      <c r="Q188" s="12"/>
      <c r="R188" s="59"/>
      <c r="S188" s="59"/>
    </row>
    <row r="189" spans="1:25" s="55" customFormat="1" x14ac:dyDescent="0.25">
      <c r="A189" s="171" t="s">
        <v>65</v>
      </c>
      <c r="B189" s="171"/>
      <c r="C189" s="171"/>
      <c r="D189" s="171"/>
      <c r="E189" s="171"/>
      <c r="F189" s="171"/>
      <c r="G189" s="171"/>
      <c r="H189" s="128"/>
      <c r="I189" s="172" t="s">
        <v>74</v>
      </c>
      <c r="J189" s="172"/>
      <c r="K189" s="172"/>
      <c r="L189" s="172"/>
      <c r="M189" s="172"/>
      <c r="N189" s="172"/>
      <c r="O189" s="172"/>
      <c r="P189" s="172"/>
      <c r="Q189" s="58"/>
      <c r="R189" s="59"/>
      <c r="S189" s="59"/>
    </row>
    <row r="190" spans="1:25" s="19" customFormat="1" x14ac:dyDescent="0.25">
      <c r="A190" s="14"/>
      <c r="B190" s="14"/>
      <c r="C190" s="29"/>
      <c r="D190" s="29"/>
      <c r="E190" s="103"/>
      <c r="F190" s="103"/>
      <c r="G190" s="103"/>
      <c r="H190" s="46"/>
      <c r="I190" s="47"/>
      <c r="J190" s="48"/>
      <c r="K190" s="48"/>
      <c r="L190" s="48"/>
      <c r="M190" s="47"/>
      <c r="N190" s="30"/>
      <c r="O190" s="30"/>
      <c r="P190" s="30"/>
    </row>
    <row r="191" spans="1:25" s="19" customFormat="1" x14ac:dyDescent="0.25">
      <c r="A191" s="14"/>
      <c r="B191" s="14"/>
      <c r="C191" s="29"/>
      <c r="D191" s="29"/>
      <c r="E191" s="103"/>
      <c r="F191" s="103"/>
      <c r="G191" s="103"/>
      <c r="H191" s="46"/>
      <c r="I191" s="47"/>
      <c r="J191" s="48"/>
      <c r="K191" s="48"/>
      <c r="L191" s="48"/>
      <c r="M191" s="47"/>
      <c r="N191" s="30"/>
      <c r="O191" s="30"/>
      <c r="P191" s="30"/>
    </row>
    <row r="193" spans="1:19" s="55" customFormat="1" x14ac:dyDescent="0.25">
      <c r="A193" s="53"/>
      <c r="B193" s="53"/>
      <c r="C193" s="128"/>
      <c r="D193" s="128"/>
      <c r="E193" s="128"/>
      <c r="F193" s="128"/>
      <c r="G193" s="104"/>
      <c r="H193" s="128"/>
      <c r="I193" s="128"/>
      <c r="J193" s="128"/>
      <c r="K193" s="128"/>
      <c r="L193" s="53"/>
      <c r="M193" s="53"/>
      <c r="N193" s="128"/>
      <c r="O193" s="128"/>
      <c r="P193" s="128"/>
      <c r="Q193" s="54"/>
      <c r="R193" s="54"/>
      <c r="S193" s="54"/>
    </row>
    <row r="194" spans="1:19" s="55" customFormat="1" ht="16.5" x14ac:dyDescent="0.25">
      <c r="A194" s="56"/>
      <c r="B194" s="56"/>
      <c r="C194" s="56"/>
      <c r="D194" s="56"/>
      <c r="E194" s="56"/>
      <c r="F194" s="56"/>
      <c r="G194" s="105"/>
      <c r="H194" s="129"/>
      <c r="I194" s="129"/>
      <c r="J194" s="129"/>
      <c r="K194" s="129"/>
      <c r="L194" s="56"/>
      <c r="M194" s="56"/>
      <c r="N194" s="129"/>
      <c r="O194" s="129"/>
      <c r="P194" s="129"/>
      <c r="Q194" s="52"/>
      <c r="R194" s="57"/>
      <c r="S194" s="57"/>
    </row>
    <row r="195" spans="1:19" s="55" customFormat="1" ht="15.75" customHeight="1" x14ac:dyDescent="0.25">
      <c r="A195" s="58"/>
      <c r="B195" s="58"/>
      <c r="C195" s="130"/>
      <c r="D195" s="130"/>
      <c r="E195" s="130"/>
      <c r="F195" s="130"/>
      <c r="G195" s="104"/>
      <c r="H195" s="58"/>
      <c r="I195" s="58"/>
      <c r="J195" s="58"/>
      <c r="K195" s="58"/>
      <c r="L195" s="58"/>
      <c r="M195" s="58"/>
      <c r="N195" s="58"/>
      <c r="O195" s="58"/>
      <c r="P195" s="58"/>
      <c r="Q195" s="12"/>
      <c r="R195" s="59"/>
      <c r="S195" s="59"/>
    </row>
    <row r="196" spans="1:19" s="55" customFormat="1" x14ac:dyDescent="0.25">
      <c r="A196" s="58"/>
      <c r="B196" s="58"/>
      <c r="C196" s="128"/>
      <c r="D196" s="128"/>
      <c r="E196" s="128"/>
      <c r="F196" s="128"/>
      <c r="G196" s="104"/>
      <c r="H196" s="128"/>
      <c r="I196" s="128"/>
      <c r="J196" s="128"/>
      <c r="K196" s="128"/>
      <c r="L196" s="58"/>
      <c r="M196" s="58"/>
      <c r="N196" s="12"/>
      <c r="O196" s="12"/>
      <c r="P196" s="12"/>
      <c r="Q196" s="58"/>
      <c r="R196" s="59"/>
      <c r="S196" s="59"/>
    </row>
    <row r="197" spans="1:19" x14ac:dyDescent="0.25">
      <c r="G197" s="106"/>
    </row>
  </sheetData>
  <mergeCells count="52">
    <mergeCell ref="I189:P189"/>
    <mergeCell ref="I186:P186"/>
    <mergeCell ref="A187:G187"/>
    <mergeCell ref="I187:P187"/>
    <mergeCell ref="A188:G188"/>
    <mergeCell ref="I188:P188"/>
    <mergeCell ref="C173:F173"/>
    <mergeCell ref="C174:F174"/>
    <mergeCell ref="C181:F181"/>
    <mergeCell ref="A186:G186"/>
    <mergeCell ref="A189:G189"/>
    <mergeCell ref="C122:F122"/>
    <mergeCell ref="C153:F153"/>
    <mergeCell ref="C160:F160"/>
    <mergeCell ref="C52:F52"/>
    <mergeCell ref="C94:F94"/>
    <mergeCell ref="C116:F116"/>
    <mergeCell ref="C31:F31"/>
    <mergeCell ref="C37:F37"/>
    <mergeCell ref="C43:F43"/>
    <mergeCell ref="C17:F17"/>
    <mergeCell ref="C23:F23"/>
    <mergeCell ref="C26:F26"/>
    <mergeCell ref="O9:P9"/>
    <mergeCell ref="S9:T9"/>
    <mergeCell ref="C11:F11"/>
    <mergeCell ref="C15:F15"/>
    <mergeCell ref="C9:C10"/>
    <mergeCell ref="D9:G9"/>
    <mergeCell ref="A9:A10"/>
    <mergeCell ref="B9:B10"/>
    <mergeCell ref="H9:I9"/>
    <mergeCell ref="J9:L9"/>
    <mergeCell ref="C12:F12"/>
    <mergeCell ref="A6:L6"/>
    <mergeCell ref="O6:P6"/>
    <mergeCell ref="R6:S7"/>
    <mergeCell ref="A7:G8"/>
    <mergeCell ref="H7:J8"/>
    <mergeCell ref="K7:L8"/>
    <mergeCell ref="O7:P7"/>
    <mergeCell ref="O8:P8"/>
    <mergeCell ref="R3:S4"/>
    <mergeCell ref="O5:P5"/>
    <mergeCell ref="A1:L3"/>
    <mergeCell ref="N1:N2"/>
    <mergeCell ref="O1:P2"/>
    <mergeCell ref="N3:N4"/>
    <mergeCell ref="O3:P4"/>
    <mergeCell ref="R5:S5"/>
    <mergeCell ref="A4:I5"/>
    <mergeCell ref="J4:L5"/>
  </mergeCells>
  <phoneticPr fontId="33" type="noConversion"/>
  <printOptions horizontalCentered="1"/>
  <pageMargins left="0.47244094488188981" right="0.47244094488188981" top="1.1417322834645669" bottom="0.62992125984251968" header="0.31496062992125984" footer="0.27559055118110237"/>
  <pageSetup paperSize="9" scale="48" fitToHeight="0" orientation="landscape" horizontalDpi="360" verticalDpi="360" r:id="rId1"/>
  <headerFooter scaleWithDoc="0">
    <oddHeader>&amp;L&amp;G&amp;C
CNPJ: 12.239.466/0001-23&amp;R &amp;P / &amp;N</oddHeader>
    <oddFooter>&amp;CRua Professor Folk Rocha, 127, Jardim Ouro Branco - Barreiras - Bahia - CEP: 47.802-200
kgn4@outlook.com - (77) 3613-0146</oddFooter>
  </headerFooter>
  <rowBreaks count="5" manualBreakCount="5">
    <brk id="36" max="15" man="1"/>
    <brk id="75" max="15" man="1"/>
    <brk id="117" max="15" man="1"/>
    <brk id="149" max="15" man="1"/>
    <brk id="180" max="15" man="1"/>
  </rowBreaks>
  <ignoredErrors>
    <ignoredError sqref="G17 J14 H34 J123 J178 J179:J180 J172 J153:J161 J116:J121 J37:J38 J24:J25 J95:J114 J80:J85 J44:J47 J33:J34 J30 J41:J42 J18:J22 J16:J17 J23 J43 J31:J32 J35:J36 J48:J79 J86:J94 J115 J26:J29 J39:J40 J122 J162:J171 J173:J177 J124:J152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7"/>
  <sheetViews>
    <sheetView showGridLines="0" tabSelected="1" zoomScale="80" zoomScaleNormal="80" zoomScalePageLayoutView="90" workbookViewId="0">
      <selection activeCell="H144" sqref="H144:H146"/>
    </sheetView>
  </sheetViews>
  <sheetFormatPr defaultColWidth="9.33203125" defaultRowHeight="15.75" x14ac:dyDescent="0.25"/>
  <cols>
    <col min="1" max="1" width="14" style="83" customWidth="1"/>
    <col min="2" max="2" width="70.83203125" style="31" customWidth="1"/>
    <col min="3" max="3" width="8.6640625" style="32" customWidth="1"/>
    <col min="4" max="4" width="12.5" style="32" customWidth="1"/>
    <col min="5" max="6" width="15.83203125" style="107" customWidth="1"/>
    <col min="7" max="7" width="20" style="107" bestFit="1" customWidth="1"/>
    <col min="8" max="8" width="18.83203125" style="49" customWidth="1"/>
    <col min="9" max="9" width="20.5" style="50" customWidth="1"/>
    <col min="10" max="10" width="21.33203125" style="137" customWidth="1"/>
    <col min="11" max="11" width="20.33203125" style="51" customWidth="1"/>
    <col min="12" max="12" width="24.5" style="51" customWidth="1"/>
    <col min="13" max="13" width="21.1640625" style="50" hidden="1" customWidth="1"/>
    <col min="14" max="14" width="25.1640625" style="33" customWidth="1"/>
    <col min="15" max="15" width="19.33203125" style="33" customWidth="1"/>
    <col min="16" max="16" width="14.1640625" style="33" bestFit="1" customWidth="1"/>
    <col min="17" max="17" width="9.33203125" style="34"/>
    <col min="18" max="18" width="15" style="34" bestFit="1" customWidth="1"/>
    <col min="19" max="19" width="14.83203125" style="34" bestFit="1" customWidth="1"/>
    <col min="20" max="16384" width="9.33203125" style="34"/>
  </cols>
  <sheetData>
    <row r="1" spans="1:20" s="1" customFormat="1" ht="9.9499999999999993" customHeight="1" x14ac:dyDescent="0.2">
      <c r="A1" s="145" t="s">
        <v>46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16"/>
      <c r="N1" s="147" t="s">
        <v>47</v>
      </c>
      <c r="O1" s="148">
        <v>43908</v>
      </c>
      <c r="P1" s="148"/>
      <c r="R1" s="15"/>
      <c r="S1" s="15"/>
      <c r="T1" s="15"/>
    </row>
    <row r="2" spans="1:20" s="1" customFormat="1" ht="9.9499999999999993" customHeight="1" x14ac:dyDescent="0.2">
      <c r="A2" s="145"/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16"/>
      <c r="N2" s="147"/>
      <c r="O2" s="148"/>
      <c r="P2" s="148"/>
      <c r="R2" s="15"/>
      <c r="S2" s="15"/>
      <c r="T2" s="15"/>
    </row>
    <row r="3" spans="1:20" s="1" customFormat="1" ht="15" customHeight="1" x14ac:dyDescent="0.2">
      <c r="A3" s="145"/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16"/>
      <c r="N3" s="149" t="s">
        <v>397</v>
      </c>
      <c r="O3" s="150">
        <f>G11+G17+G23+G26+G31+G37+G43+G52+G94+G116+G122+G153+G160+G173</f>
        <v>503836.78943051997</v>
      </c>
      <c r="P3" s="150"/>
      <c r="R3" s="143"/>
      <c r="S3" s="143"/>
      <c r="T3" s="15"/>
    </row>
    <row r="4" spans="1:20" s="1" customFormat="1" ht="15" customHeight="1" x14ac:dyDescent="0.2">
      <c r="A4" s="151" t="s">
        <v>75</v>
      </c>
      <c r="B4" s="152"/>
      <c r="C4" s="152"/>
      <c r="D4" s="152"/>
      <c r="E4" s="152"/>
      <c r="F4" s="152"/>
      <c r="G4" s="152"/>
      <c r="H4" s="152"/>
      <c r="I4" s="153"/>
      <c r="J4" s="151" t="s">
        <v>400</v>
      </c>
      <c r="K4" s="152"/>
      <c r="L4" s="153"/>
      <c r="M4" s="119"/>
      <c r="N4" s="149"/>
      <c r="O4" s="150"/>
      <c r="P4" s="150"/>
      <c r="R4" s="143"/>
      <c r="S4" s="143"/>
      <c r="T4" s="15"/>
    </row>
    <row r="5" spans="1:20" s="1" customFormat="1" ht="20.100000000000001" customHeight="1" x14ac:dyDescent="0.2">
      <c r="A5" s="154"/>
      <c r="B5" s="155"/>
      <c r="C5" s="155"/>
      <c r="D5" s="155"/>
      <c r="E5" s="155"/>
      <c r="F5" s="155"/>
      <c r="G5" s="155"/>
      <c r="H5" s="155"/>
      <c r="I5" s="156"/>
      <c r="J5" s="154"/>
      <c r="K5" s="155"/>
      <c r="L5" s="156"/>
      <c r="M5" s="119"/>
      <c r="N5" s="3" t="s">
        <v>48</v>
      </c>
      <c r="O5" s="175">
        <f>K7+R5</f>
        <v>287997.60275832005</v>
      </c>
      <c r="P5" s="144"/>
      <c r="R5" s="143">
        <v>131586.88</v>
      </c>
      <c r="S5" s="143"/>
      <c r="T5" s="15"/>
    </row>
    <row r="6" spans="1:20" s="110" customFormat="1" ht="20.100000000000001" customHeight="1" x14ac:dyDescent="0.2">
      <c r="A6" s="157" t="s">
        <v>49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18"/>
      <c r="N6" s="3" t="s">
        <v>50</v>
      </c>
      <c r="O6" s="144">
        <f>O3-O5</f>
        <v>215839.18667219992</v>
      </c>
      <c r="P6" s="144"/>
      <c r="Q6" s="108" t="s">
        <v>44</v>
      </c>
      <c r="R6" s="158"/>
      <c r="S6" s="158"/>
      <c r="T6" s="109"/>
    </row>
    <row r="7" spans="1:20" s="110" customFormat="1" ht="20.100000000000001" customHeight="1" x14ac:dyDescent="0.2">
      <c r="A7" s="159" t="s">
        <v>401</v>
      </c>
      <c r="B7" s="159"/>
      <c r="C7" s="159"/>
      <c r="D7" s="159"/>
      <c r="E7" s="159"/>
      <c r="F7" s="159"/>
      <c r="G7" s="159"/>
      <c r="H7" s="160" t="s">
        <v>398</v>
      </c>
      <c r="I7" s="160"/>
      <c r="J7" s="160"/>
      <c r="K7" s="161">
        <f>J11+J17+J23+J26+J31+J37+J43+J52+J94+J116+J122+J153+J160+J173</f>
        <v>156410.72275832001</v>
      </c>
      <c r="L7" s="161"/>
      <c r="M7" s="36"/>
      <c r="N7" s="117" t="s">
        <v>51</v>
      </c>
      <c r="O7" s="162">
        <f>K7/O3</f>
        <v>0.3104392653325474</v>
      </c>
      <c r="P7" s="162"/>
      <c r="R7" s="158"/>
      <c r="S7" s="158"/>
      <c r="T7" s="109"/>
    </row>
    <row r="8" spans="1:20" s="110" customFormat="1" ht="20.100000000000001" customHeight="1" x14ac:dyDescent="0.2">
      <c r="A8" s="159"/>
      <c r="B8" s="159"/>
      <c r="C8" s="159"/>
      <c r="D8" s="159"/>
      <c r="E8" s="159"/>
      <c r="F8" s="159"/>
      <c r="G8" s="159"/>
      <c r="H8" s="160"/>
      <c r="I8" s="160"/>
      <c r="J8" s="160"/>
      <c r="K8" s="161"/>
      <c r="L8" s="161"/>
      <c r="M8" s="2"/>
      <c r="N8" s="3" t="s">
        <v>52</v>
      </c>
      <c r="O8" s="163">
        <f>O5/O3</f>
        <v>0.57160891939598124</v>
      </c>
      <c r="P8" s="163"/>
      <c r="R8" s="114"/>
      <c r="S8" s="109"/>
      <c r="T8" s="109"/>
    </row>
    <row r="9" spans="1:20" s="4" customFormat="1" ht="26.25" customHeight="1" x14ac:dyDescent="0.2">
      <c r="A9" s="164" t="s">
        <v>0</v>
      </c>
      <c r="B9" s="164" t="s">
        <v>53</v>
      </c>
      <c r="C9" s="164" t="s">
        <v>66</v>
      </c>
      <c r="D9" s="165" t="s">
        <v>54</v>
      </c>
      <c r="E9" s="165"/>
      <c r="F9" s="165"/>
      <c r="G9" s="165"/>
      <c r="H9" s="165" t="s">
        <v>45</v>
      </c>
      <c r="I9" s="165"/>
      <c r="J9" s="165" t="s">
        <v>55</v>
      </c>
      <c r="K9" s="165"/>
      <c r="L9" s="165"/>
      <c r="M9" s="120" t="s">
        <v>56</v>
      </c>
      <c r="N9" s="3" t="s">
        <v>57</v>
      </c>
      <c r="O9" s="163">
        <f>O6/O3</f>
        <v>0.42839108060401881</v>
      </c>
      <c r="P9" s="163"/>
      <c r="R9" s="16"/>
      <c r="S9" s="167"/>
      <c r="T9" s="167"/>
    </row>
    <row r="10" spans="1:20" s="8" customFormat="1" ht="32.25" customHeight="1" x14ac:dyDescent="0.2">
      <c r="A10" s="164"/>
      <c r="B10" s="164"/>
      <c r="C10" s="164"/>
      <c r="D10" s="120" t="s">
        <v>58</v>
      </c>
      <c r="E10" s="102" t="s">
        <v>1</v>
      </c>
      <c r="F10" s="102" t="s">
        <v>2</v>
      </c>
      <c r="G10" s="102" t="s">
        <v>59</v>
      </c>
      <c r="H10" s="142" t="s">
        <v>67</v>
      </c>
      <c r="I10" s="120" t="s">
        <v>48</v>
      </c>
      <c r="J10" s="132" t="s">
        <v>67</v>
      </c>
      <c r="K10" s="112" t="s">
        <v>48</v>
      </c>
      <c r="L10" s="39" t="s">
        <v>50</v>
      </c>
      <c r="M10" s="5" t="e">
        <f>(M11+#REF!+#REF!+M26+M38+M43+M95+M104+M108+M113+#REF!+#REF!+#REF!+#REF!+#REF!+#REF!+#REF!+#REF!+#REF!)/19</f>
        <v>#REF!</v>
      </c>
      <c r="N10" s="3" t="s">
        <v>60</v>
      </c>
      <c r="O10" s="6" t="s">
        <v>52</v>
      </c>
      <c r="P10" s="7" t="s">
        <v>57</v>
      </c>
    </row>
    <row r="11" spans="1:20" s="19" customFormat="1" ht="31.5" customHeight="1" x14ac:dyDescent="0.25">
      <c r="A11" s="76" t="s">
        <v>78</v>
      </c>
      <c r="B11" s="77" t="s">
        <v>77</v>
      </c>
      <c r="C11" s="168" t="s">
        <v>80</v>
      </c>
      <c r="D11" s="168"/>
      <c r="E11" s="168"/>
      <c r="F11" s="168"/>
      <c r="G11" s="81">
        <f>G12+G15</f>
        <v>15784.389043800002</v>
      </c>
      <c r="H11" s="35"/>
      <c r="I11" s="120"/>
      <c r="J11" s="81">
        <f>J12+J15</f>
        <v>13386.380144280001</v>
      </c>
      <c r="K11" s="102">
        <f>J11+'BM 01'!K11</f>
        <v>15784.389043800002</v>
      </c>
      <c r="L11" s="39">
        <f t="shared" ref="L11:L109" si="0">G11-K11</f>
        <v>0</v>
      </c>
      <c r="M11" s="5">
        <f>G11/G11</f>
        <v>1</v>
      </c>
      <c r="N11" s="17">
        <f t="shared" ref="N11:N103" si="1">J11/G11</f>
        <v>0.84807717974602748</v>
      </c>
      <c r="O11" s="18">
        <f t="shared" ref="O11:O17" si="2">K11/G11</f>
        <v>1</v>
      </c>
      <c r="P11" s="17">
        <f t="shared" ref="P11:P103" si="3">M11-O11</f>
        <v>0</v>
      </c>
    </row>
    <row r="12" spans="1:20" s="72" customFormat="1" ht="31.5" customHeight="1" x14ac:dyDescent="0.25">
      <c r="A12" s="100" t="s">
        <v>105</v>
      </c>
      <c r="B12" s="65" t="s">
        <v>79</v>
      </c>
      <c r="C12" s="166" t="s">
        <v>81</v>
      </c>
      <c r="D12" s="166"/>
      <c r="E12" s="166"/>
      <c r="F12" s="166"/>
      <c r="G12" s="113">
        <f>SUM(G13:G14)</f>
        <v>9789.3667950000017</v>
      </c>
      <c r="H12" s="66"/>
      <c r="I12" s="67"/>
      <c r="J12" s="133">
        <f>SUM(J13:J14)</f>
        <v>9789.3667950000017</v>
      </c>
      <c r="K12" s="42">
        <f>J12+'BM 01'!K12</f>
        <v>9789.3667950000017</v>
      </c>
      <c r="L12" s="39">
        <f t="shared" si="0"/>
        <v>0</v>
      </c>
      <c r="M12" s="70">
        <f>G12/G12</f>
        <v>1</v>
      </c>
      <c r="N12" s="71">
        <f t="shared" si="1"/>
        <v>1</v>
      </c>
      <c r="O12" s="18">
        <f t="shared" si="2"/>
        <v>1</v>
      </c>
      <c r="P12" s="71">
        <f t="shared" si="3"/>
        <v>0</v>
      </c>
      <c r="R12" s="73"/>
    </row>
    <row r="13" spans="1:20" s="19" customFormat="1" x14ac:dyDescent="0.25">
      <c r="A13" s="26" t="s">
        <v>106</v>
      </c>
      <c r="B13" s="9" t="s">
        <v>82</v>
      </c>
      <c r="C13" s="10" t="s">
        <v>6</v>
      </c>
      <c r="D13" s="40">
        <v>110</v>
      </c>
      <c r="E13" s="79">
        <v>18.71</v>
      </c>
      <c r="F13" s="79">
        <f>E13*1.2714</f>
        <v>23.787894000000001</v>
      </c>
      <c r="G13" s="80">
        <f>D13*F13</f>
        <v>2616.6683400000002</v>
      </c>
      <c r="H13" s="176">
        <f>D13*1</f>
        <v>110</v>
      </c>
      <c r="I13" s="20">
        <f>H13+'BM 01'!I13</f>
        <v>110</v>
      </c>
      <c r="J13" s="134">
        <f>F13*H13</f>
        <v>2616.6683400000002</v>
      </c>
      <c r="K13" s="42">
        <f>J13+'BM 01'!K13</f>
        <v>2616.6683400000002</v>
      </c>
      <c r="L13" s="43">
        <f t="shared" si="0"/>
        <v>0</v>
      </c>
      <c r="M13" s="11">
        <f>G13/G13</f>
        <v>1</v>
      </c>
      <c r="N13" s="21">
        <f t="shared" si="1"/>
        <v>1</v>
      </c>
      <c r="O13" s="22">
        <f t="shared" si="2"/>
        <v>1</v>
      </c>
      <c r="P13" s="21">
        <f t="shared" si="3"/>
        <v>0</v>
      </c>
      <c r="R13" s="23"/>
    </row>
    <row r="14" spans="1:20" s="19" customFormat="1" x14ac:dyDescent="0.25">
      <c r="A14" s="26" t="s">
        <v>107</v>
      </c>
      <c r="B14" s="9" t="s">
        <v>83</v>
      </c>
      <c r="C14" s="10" t="s">
        <v>5</v>
      </c>
      <c r="D14" s="40">
        <v>7.5</v>
      </c>
      <c r="E14" s="79">
        <v>752.21</v>
      </c>
      <c r="F14" s="79">
        <f>E14*1.2714</f>
        <v>956.35979400000008</v>
      </c>
      <c r="G14" s="80">
        <f>D14*F14</f>
        <v>7172.6984550000006</v>
      </c>
      <c r="H14" s="176">
        <f>D14*1</f>
        <v>7.5</v>
      </c>
      <c r="I14" s="20">
        <f>H14+'BM 01'!I14</f>
        <v>7.5</v>
      </c>
      <c r="J14" s="134">
        <f>F14*H14</f>
        <v>7172.6984550000006</v>
      </c>
      <c r="K14" s="42">
        <f>J14+'BM 01'!K14</f>
        <v>7172.6984550000006</v>
      </c>
      <c r="L14" s="43">
        <f t="shared" si="0"/>
        <v>0</v>
      </c>
      <c r="M14" s="11">
        <f>G14/G14</f>
        <v>1</v>
      </c>
      <c r="N14" s="21">
        <f t="shared" si="1"/>
        <v>1</v>
      </c>
      <c r="O14" s="22">
        <f t="shared" si="2"/>
        <v>1</v>
      </c>
      <c r="P14" s="21">
        <f t="shared" si="3"/>
        <v>0</v>
      </c>
      <c r="R14" s="23"/>
    </row>
    <row r="15" spans="1:20" s="25" customFormat="1" ht="31.5" customHeight="1" x14ac:dyDescent="0.25">
      <c r="A15" s="74" t="s">
        <v>108</v>
      </c>
      <c r="B15" s="75" t="s">
        <v>84</v>
      </c>
      <c r="C15" s="169" t="s">
        <v>85</v>
      </c>
      <c r="D15" s="169"/>
      <c r="E15" s="169"/>
      <c r="F15" s="169"/>
      <c r="G15" s="82">
        <f>SUM(G16)</f>
        <v>5995.0222487999999</v>
      </c>
      <c r="H15" s="35"/>
      <c r="I15" s="20"/>
      <c r="J15" s="81">
        <f>SUM(J16:J16)</f>
        <v>3597.0133492800001</v>
      </c>
      <c r="K15" s="102">
        <f>J15+'BM 01'!K15</f>
        <v>5995.0222487999999</v>
      </c>
      <c r="L15" s="39">
        <f t="shared" si="0"/>
        <v>0</v>
      </c>
      <c r="M15" s="5">
        <f t="shared" ref="M15:M111" si="4">G15/G15</f>
        <v>1</v>
      </c>
      <c r="N15" s="17">
        <f t="shared" si="1"/>
        <v>0.6</v>
      </c>
      <c r="O15" s="18">
        <f t="shared" si="2"/>
        <v>1</v>
      </c>
      <c r="P15" s="17">
        <f t="shared" si="3"/>
        <v>0</v>
      </c>
    </row>
    <row r="16" spans="1:20" s="19" customFormat="1" ht="36" customHeight="1" x14ac:dyDescent="0.25">
      <c r="A16" s="26" t="s">
        <v>109</v>
      </c>
      <c r="B16" s="9" t="s">
        <v>86</v>
      </c>
      <c r="C16" s="10" t="s">
        <v>6</v>
      </c>
      <c r="D16" s="40">
        <v>88.6</v>
      </c>
      <c r="E16" s="79">
        <v>53.22</v>
      </c>
      <c r="F16" s="79">
        <f>E16*1.2714</f>
        <v>67.663908000000006</v>
      </c>
      <c r="G16" s="80">
        <f>D16*F16</f>
        <v>5995.0222487999999</v>
      </c>
      <c r="H16" s="176">
        <f>D16*0.6</f>
        <v>53.16</v>
      </c>
      <c r="I16" s="20">
        <f>H16+'BM 01'!I16</f>
        <v>88.6</v>
      </c>
      <c r="J16" s="134">
        <f>F16*H16</f>
        <v>3597.0133492800001</v>
      </c>
      <c r="K16" s="42">
        <f>J16+'BM 01'!K16</f>
        <v>5995.0222487999999</v>
      </c>
      <c r="L16" s="43">
        <f t="shared" si="0"/>
        <v>0</v>
      </c>
      <c r="M16" s="11">
        <f t="shared" si="4"/>
        <v>1</v>
      </c>
      <c r="N16" s="21">
        <f t="shared" si="1"/>
        <v>0.6</v>
      </c>
      <c r="O16" s="22">
        <f t="shared" si="2"/>
        <v>1</v>
      </c>
      <c r="P16" s="21">
        <f t="shared" si="3"/>
        <v>0</v>
      </c>
    </row>
    <row r="17" spans="1:20" s="25" customFormat="1" ht="31.5" customHeight="1" x14ac:dyDescent="0.25">
      <c r="A17" s="76" t="s">
        <v>87</v>
      </c>
      <c r="B17" s="78" t="s">
        <v>88</v>
      </c>
      <c r="C17" s="168" t="s">
        <v>89</v>
      </c>
      <c r="D17" s="168"/>
      <c r="E17" s="168"/>
      <c r="F17" s="168"/>
      <c r="G17" s="81">
        <f>SUM(G18:G22)</f>
        <v>32117.984745599999</v>
      </c>
      <c r="H17" s="35"/>
      <c r="I17" s="20"/>
      <c r="J17" s="81">
        <f>SUM(J18:J22)</f>
        <v>1010.6612880000001</v>
      </c>
      <c r="K17" s="102">
        <f>J17+'BM 01'!K17</f>
        <v>22300.673849999999</v>
      </c>
      <c r="L17" s="39">
        <f t="shared" si="0"/>
        <v>9817.3108955999996</v>
      </c>
      <c r="M17" s="5">
        <f t="shared" si="4"/>
        <v>1</v>
      </c>
      <c r="N17" s="17">
        <f t="shared" si="1"/>
        <v>3.1467145152637745E-2</v>
      </c>
      <c r="O17" s="18">
        <f t="shared" si="2"/>
        <v>0.6943360247113598</v>
      </c>
      <c r="P17" s="17">
        <f t="shared" si="3"/>
        <v>0.3056639752886402</v>
      </c>
    </row>
    <row r="18" spans="1:20" s="19" customFormat="1" ht="31.5" x14ac:dyDescent="0.25">
      <c r="A18" s="26" t="s">
        <v>110</v>
      </c>
      <c r="B18" s="9" t="s">
        <v>90</v>
      </c>
      <c r="C18" s="10" t="s">
        <v>6</v>
      </c>
      <c r="D18" s="44">
        <v>331</v>
      </c>
      <c r="E18" s="79">
        <v>25.91</v>
      </c>
      <c r="F18" s="79">
        <f t="shared" ref="F18:F81" si="5">E18*1.2714</f>
        <v>32.941974000000002</v>
      </c>
      <c r="G18" s="80">
        <f t="shared" ref="G18:G22" si="6">D18*F18</f>
        <v>10903.793394</v>
      </c>
      <c r="H18" s="35">
        <f>D18*0</f>
        <v>0</v>
      </c>
      <c r="I18" s="20">
        <f>H18+'BM 01'!I18</f>
        <v>331</v>
      </c>
      <c r="J18" s="134">
        <f t="shared" ref="J18:J22" si="7">F18*H18</f>
        <v>0</v>
      </c>
      <c r="K18" s="42">
        <f>J18+'BM 01'!K18</f>
        <v>10903.793394</v>
      </c>
      <c r="L18" s="43">
        <f t="shared" si="0"/>
        <v>0</v>
      </c>
      <c r="M18" s="11">
        <f t="shared" si="4"/>
        <v>1</v>
      </c>
      <c r="N18" s="21">
        <f t="shared" si="1"/>
        <v>0</v>
      </c>
      <c r="O18" s="22">
        <f t="shared" ref="O18:O22" si="8">K18/G18</f>
        <v>1</v>
      </c>
      <c r="P18" s="21">
        <f t="shared" si="3"/>
        <v>0</v>
      </c>
    </row>
    <row r="19" spans="1:20" s="19" customFormat="1" ht="31.5" x14ac:dyDescent="0.25">
      <c r="A19" s="26" t="s">
        <v>111</v>
      </c>
      <c r="B19" s="9" t="s">
        <v>91</v>
      </c>
      <c r="C19" s="10" t="s">
        <v>6</v>
      </c>
      <c r="D19" s="40">
        <v>183</v>
      </c>
      <c r="E19" s="79">
        <v>44.64</v>
      </c>
      <c r="F19" s="79">
        <f t="shared" si="5"/>
        <v>56.755296000000001</v>
      </c>
      <c r="G19" s="80">
        <f t="shared" si="6"/>
        <v>10386.219168</v>
      </c>
      <c r="H19" s="35">
        <f t="shared" ref="H19:H22" si="9">D19*0</f>
        <v>0</v>
      </c>
      <c r="I19" s="20">
        <f>H19+'BM 01'!I19</f>
        <v>183</v>
      </c>
      <c r="J19" s="134">
        <f t="shared" si="7"/>
        <v>0</v>
      </c>
      <c r="K19" s="42">
        <f>J19+'BM 01'!K19</f>
        <v>10386.219168</v>
      </c>
      <c r="L19" s="43">
        <f t="shared" si="0"/>
        <v>0</v>
      </c>
      <c r="M19" s="11">
        <f t="shared" si="4"/>
        <v>1</v>
      </c>
      <c r="N19" s="21">
        <f t="shared" si="1"/>
        <v>0</v>
      </c>
      <c r="O19" s="22">
        <f t="shared" si="8"/>
        <v>1</v>
      </c>
      <c r="P19" s="21">
        <f t="shared" si="3"/>
        <v>0</v>
      </c>
    </row>
    <row r="20" spans="1:20" s="19" customFormat="1" ht="31.5" x14ac:dyDescent="0.25">
      <c r="A20" s="26" t="s">
        <v>112</v>
      </c>
      <c r="B20" s="9" t="s">
        <v>92</v>
      </c>
      <c r="C20" s="10" t="s">
        <v>6</v>
      </c>
      <c r="D20" s="40">
        <v>28</v>
      </c>
      <c r="E20" s="79">
        <v>28.39</v>
      </c>
      <c r="F20" s="79">
        <f t="shared" si="5"/>
        <v>36.095046000000004</v>
      </c>
      <c r="G20" s="80">
        <f t="shared" si="6"/>
        <v>1010.6612880000001</v>
      </c>
      <c r="H20" s="176">
        <f>D20*1</f>
        <v>28</v>
      </c>
      <c r="I20" s="20">
        <f>H20+'BM 01'!I20</f>
        <v>28</v>
      </c>
      <c r="J20" s="134">
        <f t="shared" si="7"/>
        <v>1010.6612880000001</v>
      </c>
      <c r="K20" s="42">
        <f>J20+'BM 01'!K20</f>
        <v>1010.6612880000001</v>
      </c>
      <c r="L20" s="43">
        <f t="shared" si="0"/>
        <v>0</v>
      </c>
      <c r="M20" s="11">
        <f t="shared" si="4"/>
        <v>1</v>
      </c>
      <c r="N20" s="21">
        <f t="shared" si="1"/>
        <v>1</v>
      </c>
      <c r="O20" s="22">
        <f t="shared" si="8"/>
        <v>1</v>
      </c>
      <c r="P20" s="21">
        <f t="shared" si="3"/>
        <v>0</v>
      </c>
    </row>
    <row r="21" spans="1:20" s="19" customFormat="1" ht="31.5" x14ac:dyDescent="0.25">
      <c r="A21" s="26" t="s">
        <v>113</v>
      </c>
      <c r="B21" s="9" t="s">
        <v>93</v>
      </c>
      <c r="C21" s="10" t="s">
        <v>6</v>
      </c>
      <c r="D21" s="40">
        <v>6</v>
      </c>
      <c r="E21" s="79">
        <v>34.510000000000005</v>
      </c>
      <c r="F21" s="79">
        <f t="shared" si="5"/>
        <v>43.876014000000012</v>
      </c>
      <c r="G21" s="80">
        <f t="shared" si="6"/>
        <v>263.2560840000001</v>
      </c>
      <c r="H21" s="35">
        <f t="shared" si="9"/>
        <v>0</v>
      </c>
      <c r="I21" s="20">
        <f>H21+'BM 01'!I21</f>
        <v>0</v>
      </c>
      <c r="J21" s="134">
        <f t="shared" si="7"/>
        <v>0</v>
      </c>
      <c r="K21" s="42">
        <f>J21+'BM 01'!K21</f>
        <v>0</v>
      </c>
      <c r="L21" s="43">
        <f t="shared" si="0"/>
        <v>263.2560840000001</v>
      </c>
      <c r="M21" s="11">
        <f t="shared" si="4"/>
        <v>1</v>
      </c>
      <c r="N21" s="21">
        <f t="shared" si="1"/>
        <v>0</v>
      </c>
      <c r="O21" s="22">
        <f t="shared" si="8"/>
        <v>0</v>
      </c>
      <c r="P21" s="21">
        <f t="shared" si="3"/>
        <v>1</v>
      </c>
    </row>
    <row r="22" spans="1:20" s="19" customFormat="1" ht="31.5" x14ac:dyDescent="0.25">
      <c r="A22" s="26" t="s">
        <v>114</v>
      </c>
      <c r="B22" s="9" t="s">
        <v>94</v>
      </c>
      <c r="C22" s="10" t="s">
        <v>6</v>
      </c>
      <c r="D22" s="40">
        <v>148.1</v>
      </c>
      <c r="E22" s="79">
        <v>50.74</v>
      </c>
      <c r="F22" s="79">
        <f t="shared" si="5"/>
        <v>64.510836000000012</v>
      </c>
      <c r="G22" s="80">
        <f t="shared" si="6"/>
        <v>9554.0548116000009</v>
      </c>
      <c r="H22" s="35">
        <f t="shared" si="9"/>
        <v>0</v>
      </c>
      <c r="I22" s="20">
        <f>H22+'BM 01'!I22</f>
        <v>0</v>
      </c>
      <c r="J22" s="134">
        <f t="shared" si="7"/>
        <v>0</v>
      </c>
      <c r="K22" s="42">
        <f>J22+'BM 01'!K22</f>
        <v>0</v>
      </c>
      <c r="L22" s="43">
        <f t="shared" si="0"/>
        <v>9554.0548116000009</v>
      </c>
      <c r="M22" s="11">
        <f t="shared" si="4"/>
        <v>1</v>
      </c>
      <c r="N22" s="21">
        <f t="shared" si="1"/>
        <v>0</v>
      </c>
      <c r="O22" s="22">
        <f t="shared" si="8"/>
        <v>0</v>
      </c>
      <c r="P22" s="21">
        <f t="shared" si="3"/>
        <v>1</v>
      </c>
    </row>
    <row r="23" spans="1:20" s="25" customFormat="1" ht="31.5" customHeight="1" x14ac:dyDescent="0.25">
      <c r="A23" s="76" t="s">
        <v>95</v>
      </c>
      <c r="B23" s="78" t="s">
        <v>128</v>
      </c>
      <c r="C23" s="168" t="s">
        <v>127</v>
      </c>
      <c r="D23" s="168"/>
      <c r="E23" s="168"/>
      <c r="F23" s="168"/>
      <c r="G23" s="81">
        <f>SUM(G24:G25)</f>
        <v>181433.10276000001</v>
      </c>
      <c r="H23" s="35"/>
      <c r="I23" s="20"/>
      <c r="J23" s="81">
        <f>SUM(J24:J25)</f>
        <v>119887.80679501999</v>
      </c>
      <c r="K23" s="102">
        <f>J23+'BM 01'!K23</f>
        <v>181433.10276000001</v>
      </c>
      <c r="L23" s="39">
        <f t="shared" si="0"/>
        <v>0</v>
      </c>
      <c r="M23" s="5">
        <f t="shared" si="4"/>
        <v>1</v>
      </c>
      <c r="N23" s="17">
        <f t="shared" si="1"/>
        <v>0.66078243149271265</v>
      </c>
      <c r="O23" s="18">
        <f>K23/G23</f>
        <v>1</v>
      </c>
      <c r="P23" s="17">
        <f t="shared" si="3"/>
        <v>0</v>
      </c>
      <c r="R23" s="19"/>
      <c r="S23" s="19"/>
      <c r="T23" s="19"/>
    </row>
    <row r="24" spans="1:20" s="19" customFormat="1" x14ac:dyDescent="0.25">
      <c r="A24" s="26" t="s">
        <v>115</v>
      </c>
      <c r="B24" s="9" t="s">
        <v>98</v>
      </c>
      <c r="C24" s="10" t="s">
        <v>6</v>
      </c>
      <c r="D24" s="40">
        <v>1114</v>
      </c>
      <c r="E24" s="79">
        <v>91.94</v>
      </c>
      <c r="F24" s="79">
        <f t="shared" si="5"/>
        <v>116.892516</v>
      </c>
      <c r="G24" s="80">
        <f t="shared" ref="G24:G25" si="10">D24*F24</f>
        <v>130218.262824</v>
      </c>
      <c r="H24" s="176">
        <f>D24-526.511859535815</f>
        <v>587.48814046418499</v>
      </c>
      <c r="I24" s="20">
        <f>H24+'BM 01'!I24</f>
        <v>1114</v>
      </c>
      <c r="J24" s="134">
        <f>F24*H24</f>
        <v>68672.966859019987</v>
      </c>
      <c r="K24" s="42">
        <f>J24+'BM 01'!K24</f>
        <v>130218.262824</v>
      </c>
      <c r="L24" s="43">
        <f t="shared" si="0"/>
        <v>0</v>
      </c>
      <c r="M24" s="11">
        <f t="shared" si="4"/>
        <v>1</v>
      </c>
      <c r="N24" s="21">
        <f t="shared" si="1"/>
        <v>0.52736816917790386</v>
      </c>
      <c r="O24" s="22">
        <f t="shared" ref="O24:O25" si="11">K24/G24</f>
        <v>1</v>
      </c>
      <c r="P24" s="21">
        <f t="shared" si="3"/>
        <v>0</v>
      </c>
      <c r="R24" s="19">
        <v>117196.43654160001</v>
      </c>
    </row>
    <row r="25" spans="1:20" s="19" customFormat="1" x14ac:dyDescent="0.25">
      <c r="A25" s="26" t="s">
        <v>116</v>
      </c>
      <c r="B25" s="9" t="s">
        <v>99</v>
      </c>
      <c r="C25" s="10" t="s">
        <v>6</v>
      </c>
      <c r="D25" s="40">
        <v>1114</v>
      </c>
      <c r="E25" s="79">
        <v>36.159999999999997</v>
      </c>
      <c r="F25" s="79">
        <f t="shared" si="5"/>
        <v>45.973824</v>
      </c>
      <c r="G25" s="80">
        <f t="shared" si="10"/>
        <v>51214.839936000004</v>
      </c>
      <c r="H25" s="176">
        <f>D25*1</f>
        <v>1114</v>
      </c>
      <c r="I25" s="20">
        <f>H25+'BM 01'!I25</f>
        <v>1114</v>
      </c>
      <c r="J25" s="134">
        <f>F25*H25</f>
        <v>51214.839936000004</v>
      </c>
      <c r="K25" s="42">
        <f>J25+'BM 01'!K25</f>
        <v>51214.839936000004</v>
      </c>
      <c r="L25" s="43">
        <f t="shared" si="0"/>
        <v>0</v>
      </c>
      <c r="M25" s="11">
        <f t="shared" si="4"/>
        <v>1</v>
      </c>
      <c r="N25" s="21">
        <f t="shared" si="1"/>
        <v>1</v>
      </c>
      <c r="O25" s="22">
        <f t="shared" si="11"/>
        <v>1</v>
      </c>
      <c r="P25" s="21">
        <f t="shared" si="3"/>
        <v>0</v>
      </c>
      <c r="R25" s="115">
        <f>R24-R8</f>
        <v>117196.43654160001</v>
      </c>
      <c r="S25" s="19">
        <f>R25/F24</f>
        <v>1002.6</v>
      </c>
    </row>
    <row r="26" spans="1:20" s="19" customFormat="1" ht="31.5" customHeight="1" x14ac:dyDescent="0.25">
      <c r="A26" s="76" t="s">
        <v>96</v>
      </c>
      <c r="B26" s="78" t="s">
        <v>100</v>
      </c>
      <c r="C26" s="168" t="s">
        <v>126</v>
      </c>
      <c r="D26" s="168"/>
      <c r="E26" s="168"/>
      <c r="F26" s="168"/>
      <c r="G26" s="81">
        <f>SUM(G27:G30)</f>
        <v>5280.7853280000008</v>
      </c>
      <c r="H26" s="35"/>
      <c r="I26" s="20"/>
      <c r="J26" s="81">
        <f>SUM(J27:J30)</f>
        <v>0</v>
      </c>
      <c r="K26" s="102">
        <f>J26+'BM 01'!K26</f>
        <v>0</v>
      </c>
      <c r="L26" s="39">
        <f t="shared" si="0"/>
        <v>5280.7853280000008</v>
      </c>
      <c r="M26" s="5">
        <f t="shared" si="4"/>
        <v>1</v>
      </c>
      <c r="N26" s="17">
        <f t="shared" si="1"/>
        <v>0</v>
      </c>
      <c r="O26" s="18">
        <f>K26/G26</f>
        <v>0</v>
      </c>
      <c r="P26" s="17">
        <f t="shared" si="3"/>
        <v>1</v>
      </c>
      <c r="S26" s="19">
        <v>526.51185953581523</v>
      </c>
    </row>
    <row r="27" spans="1:20" s="19" customFormat="1" ht="31.5" x14ac:dyDescent="0.25">
      <c r="A27" s="9" t="s">
        <v>117</v>
      </c>
      <c r="B27" s="9" t="s">
        <v>101</v>
      </c>
      <c r="C27" s="10" t="s">
        <v>7</v>
      </c>
      <c r="D27" s="40">
        <v>2</v>
      </c>
      <c r="E27" s="79">
        <v>663.71999999999991</v>
      </c>
      <c r="F27" s="79">
        <f t="shared" si="5"/>
        <v>843.85360799999989</v>
      </c>
      <c r="G27" s="80">
        <f t="shared" ref="G27:G29" si="12">D27*F27</f>
        <v>1687.7072159999998</v>
      </c>
      <c r="H27" s="35">
        <f>D27*0</f>
        <v>0</v>
      </c>
      <c r="I27" s="20">
        <f>H27+'BM 01'!I27</f>
        <v>0</v>
      </c>
      <c r="J27" s="134">
        <f t="shared" ref="J27:J29" si="13">F27*H27</f>
        <v>0</v>
      </c>
      <c r="K27" s="42">
        <f>J27+'BM 01'!K27</f>
        <v>0</v>
      </c>
      <c r="L27" s="43">
        <f t="shared" si="0"/>
        <v>1687.7072159999998</v>
      </c>
      <c r="M27" s="11">
        <f t="shared" si="4"/>
        <v>1</v>
      </c>
      <c r="N27" s="21">
        <f t="shared" si="1"/>
        <v>0</v>
      </c>
      <c r="O27" s="22">
        <f t="shared" ref="O27:O90" si="14">K27/G27</f>
        <v>0</v>
      </c>
      <c r="P27" s="21">
        <f t="shared" ref="P27:P30" si="15">M27-O27</f>
        <v>1</v>
      </c>
    </row>
    <row r="28" spans="1:20" s="19" customFormat="1" ht="31.5" x14ac:dyDescent="0.25">
      <c r="A28" s="9" t="s">
        <v>118</v>
      </c>
      <c r="B28" s="9" t="s">
        <v>102</v>
      </c>
      <c r="C28" s="10" t="s">
        <v>7</v>
      </c>
      <c r="D28" s="40">
        <v>1</v>
      </c>
      <c r="E28" s="79">
        <v>566.4</v>
      </c>
      <c r="F28" s="79">
        <f t="shared" si="5"/>
        <v>720.12095999999997</v>
      </c>
      <c r="G28" s="80">
        <f t="shared" si="12"/>
        <v>720.12095999999997</v>
      </c>
      <c r="H28" s="35">
        <f t="shared" ref="H28:H30" si="16">D28*0</f>
        <v>0</v>
      </c>
      <c r="I28" s="20">
        <f>H28+'BM 01'!I28</f>
        <v>0</v>
      </c>
      <c r="J28" s="134">
        <f t="shared" si="13"/>
        <v>0</v>
      </c>
      <c r="K28" s="42">
        <f>J28+'BM 01'!K28</f>
        <v>0</v>
      </c>
      <c r="L28" s="43">
        <f t="shared" si="0"/>
        <v>720.12095999999997</v>
      </c>
      <c r="M28" s="11">
        <f t="shared" si="4"/>
        <v>1</v>
      </c>
      <c r="N28" s="21">
        <f t="shared" si="1"/>
        <v>0</v>
      </c>
      <c r="O28" s="22">
        <f t="shared" si="14"/>
        <v>0</v>
      </c>
      <c r="P28" s="21">
        <f t="shared" si="15"/>
        <v>1</v>
      </c>
    </row>
    <row r="29" spans="1:20" s="19" customFormat="1" ht="31.5" customHeight="1" x14ac:dyDescent="0.25">
      <c r="A29" s="9" t="s">
        <v>119</v>
      </c>
      <c r="B29" s="9" t="s">
        <v>103</v>
      </c>
      <c r="C29" s="10" t="s">
        <v>7</v>
      </c>
      <c r="D29" s="40">
        <v>4</v>
      </c>
      <c r="E29" s="79">
        <v>394.95000000000005</v>
      </c>
      <c r="F29" s="79">
        <f t="shared" si="5"/>
        <v>502.13943000000012</v>
      </c>
      <c r="G29" s="80">
        <f t="shared" si="12"/>
        <v>2008.5577200000005</v>
      </c>
      <c r="H29" s="35">
        <f t="shared" si="16"/>
        <v>0</v>
      </c>
      <c r="I29" s="20">
        <f>H29+'BM 01'!I29</f>
        <v>0</v>
      </c>
      <c r="J29" s="134">
        <f t="shared" si="13"/>
        <v>0</v>
      </c>
      <c r="K29" s="42">
        <f>J29+'BM 01'!K29</f>
        <v>0</v>
      </c>
      <c r="L29" s="43">
        <f t="shared" si="0"/>
        <v>2008.5577200000005</v>
      </c>
      <c r="M29" s="11">
        <f t="shared" si="4"/>
        <v>1</v>
      </c>
      <c r="N29" s="21">
        <f t="shared" si="1"/>
        <v>0</v>
      </c>
      <c r="O29" s="22">
        <f t="shared" si="14"/>
        <v>0</v>
      </c>
      <c r="P29" s="21">
        <f t="shared" si="15"/>
        <v>1</v>
      </c>
    </row>
    <row r="30" spans="1:20" s="19" customFormat="1" ht="31.5" x14ac:dyDescent="0.25">
      <c r="A30" s="9" t="s">
        <v>120</v>
      </c>
      <c r="B30" s="9" t="s">
        <v>104</v>
      </c>
      <c r="C30" s="10" t="s">
        <v>7</v>
      </c>
      <c r="D30" s="40">
        <v>2</v>
      </c>
      <c r="E30" s="79">
        <v>339.94000000000005</v>
      </c>
      <c r="F30" s="79">
        <f t="shared" si="5"/>
        <v>432.19971600000008</v>
      </c>
      <c r="G30" s="80">
        <f>D30*F30</f>
        <v>864.39943200000016</v>
      </c>
      <c r="H30" s="35">
        <f t="shared" si="16"/>
        <v>0</v>
      </c>
      <c r="I30" s="20">
        <f>H30+'BM 01'!I30</f>
        <v>0</v>
      </c>
      <c r="J30" s="134">
        <f>F30*H30</f>
        <v>0</v>
      </c>
      <c r="K30" s="42">
        <f>J30+'BM 01'!K30</f>
        <v>0</v>
      </c>
      <c r="L30" s="43">
        <f t="shared" si="0"/>
        <v>864.39943200000016</v>
      </c>
      <c r="M30" s="11">
        <f t="shared" si="4"/>
        <v>1</v>
      </c>
      <c r="N30" s="21">
        <f t="shared" si="1"/>
        <v>0</v>
      </c>
      <c r="O30" s="22">
        <f t="shared" si="14"/>
        <v>0</v>
      </c>
      <c r="P30" s="21">
        <f t="shared" si="15"/>
        <v>1</v>
      </c>
    </row>
    <row r="31" spans="1:20" s="25" customFormat="1" ht="31.5" customHeight="1" x14ac:dyDescent="0.25">
      <c r="A31" s="76" t="s">
        <v>97</v>
      </c>
      <c r="B31" s="78" t="s">
        <v>134</v>
      </c>
      <c r="C31" s="168" t="s">
        <v>135</v>
      </c>
      <c r="D31" s="168"/>
      <c r="E31" s="168"/>
      <c r="F31" s="168"/>
      <c r="G31" s="81">
        <f>SUM(G32:G36)</f>
        <v>46528.591761600001</v>
      </c>
      <c r="H31" s="35"/>
      <c r="I31" s="20"/>
      <c r="J31" s="81">
        <f>SUM(J32:J36)</f>
        <v>14937.915461820001</v>
      </c>
      <c r="K31" s="102">
        <f>J31+'BM 01'!K31</f>
        <v>23312.766480120001</v>
      </c>
      <c r="L31" s="39">
        <f t="shared" si="0"/>
        <v>23215.82528148</v>
      </c>
      <c r="M31" s="5">
        <f t="shared" si="4"/>
        <v>1</v>
      </c>
      <c r="N31" s="17">
        <f t="shared" si="1"/>
        <v>0.32104808884734498</v>
      </c>
      <c r="O31" s="18">
        <f>K31/G31</f>
        <v>0.50104173793972429</v>
      </c>
      <c r="P31" s="17">
        <f t="shared" si="3"/>
        <v>0.49895826206027571</v>
      </c>
      <c r="R31" s="19"/>
      <c r="S31" s="19"/>
    </row>
    <row r="32" spans="1:20" s="19" customFormat="1" ht="31.5" x14ac:dyDescent="0.25">
      <c r="A32" s="9" t="s">
        <v>121</v>
      </c>
      <c r="B32" s="9" t="s">
        <v>129</v>
      </c>
      <c r="C32" s="10" t="s">
        <v>6</v>
      </c>
      <c r="D32" s="40">
        <v>960.1</v>
      </c>
      <c r="E32" s="79">
        <v>4.67</v>
      </c>
      <c r="F32" s="79">
        <f t="shared" si="5"/>
        <v>5.9374380000000002</v>
      </c>
      <c r="G32" s="80">
        <f t="shared" ref="G32:G36" si="17">D32*F32</f>
        <v>5700.5342238000003</v>
      </c>
      <c r="H32" s="35">
        <f>D32*0</f>
        <v>0</v>
      </c>
      <c r="I32" s="20">
        <f>H32+'BM 01'!I32</f>
        <v>960.1</v>
      </c>
      <c r="J32" s="134">
        <f t="shared" ref="J32:J36" si="18">F32*H32</f>
        <v>0</v>
      </c>
      <c r="K32" s="42">
        <f>J32+'BM 01'!K32</f>
        <v>5700.5342238000003</v>
      </c>
      <c r="L32" s="43">
        <f t="shared" si="0"/>
        <v>0</v>
      </c>
      <c r="M32" s="11">
        <f t="shared" si="4"/>
        <v>1</v>
      </c>
      <c r="N32" s="21">
        <f t="shared" si="1"/>
        <v>0</v>
      </c>
      <c r="O32" s="22">
        <f t="shared" si="14"/>
        <v>1</v>
      </c>
      <c r="P32" s="21">
        <f t="shared" si="3"/>
        <v>0</v>
      </c>
    </row>
    <row r="33" spans="1:20" s="19" customFormat="1" ht="15.75" customHeight="1" x14ac:dyDescent="0.25">
      <c r="A33" s="9" t="s">
        <v>122</v>
      </c>
      <c r="B33" s="9" t="s">
        <v>130</v>
      </c>
      <c r="C33" s="10" t="s">
        <v>6</v>
      </c>
      <c r="D33" s="40">
        <v>409.1</v>
      </c>
      <c r="E33" s="79">
        <v>21.759999999999998</v>
      </c>
      <c r="F33" s="79">
        <f t="shared" si="5"/>
        <v>27.665664</v>
      </c>
      <c r="G33" s="80">
        <f t="shared" si="17"/>
        <v>11318.023142400001</v>
      </c>
      <c r="H33" s="176">
        <f>D33*0.8</f>
        <v>327.28000000000003</v>
      </c>
      <c r="I33" s="20">
        <f>H33+'BM 01'!I33</f>
        <v>327.28000000000003</v>
      </c>
      <c r="J33" s="134">
        <f t="shared" si="18"/>
        <v>9054.4185139199999</v>
      </c>
      <c r="K33" s="42">
        <f>J33+'BM 01'!K33</f>
        <v>9054.4185139199999</v>
      </c>
      <c r="L33" s="43">
        <f t="shared" si="0"/>
        <v>2263.6046284800013</v>
      </c>
      <c r="M33" s="11">
        <f t="shared" si="4"/>
        <v>1</v>
      </c>
      <c r="N33" s="21">
        <f t="shared" si="1"/>
        <v>0.79999999999999993</v>
      </c>
      <c r="O33" s="22">
        <f t="shared" si="14"/>
        <v>0.79999999999999993</v>
      </c>
      <c r="P33" s="21">
        <f t="shared" si="3"/>
        <v>0.20000000000000007</v>
      </c>
    </row>
    <row r="34" spans="1:20" s="19" customFormat="1" ht="31.5" customHeight="1" x14ac:dyDescent="0.25">
      <c r="A34" s="9" t="s">
        <v>123</v>
      </c>
      <c r="B34" s="9" t="s">
        <v>131</v>
      </c>
      <c r="C34" s="10" t="s">
        <v>6</v>
      </c>
      <c r="D34" s="40">
        <v>551</v>
      </c>
      <c r="E34" s="79">
        <v>15.270000000000001</v>
      </c>
      <c r="F34" s="79">
        <f t="shared" si="5"/>
        <v>19.414278000000003</v>
      </c>
      <c r="G34" s="80">
        <f t="shared" si="17"/>
        <v>10697.267178000002</v>
      </c>
      <c r="H34" s="176">
        <f>D34*0.55</f>
        <v>303.05</v>
      </c>
      <c r="I34" s="20">
        <f>H34+'BM 01'!I34</f>
        <v>440.8</v>
      </c>
      <c r="J34" s="134">
        <f t="shared" si="18"/>
        <v>5883.496947900001</v>
      </c>
      <c r="K34" s="42">
        <f>J34+'BM 01'!K34</f>
        <v>8557.8137424000015</v>
      </c>
      <c r="L34" s="43">
        <f t="shared" si="0"/>
        <v>2139.4534356000004</v>
      </c>
      <c r="M34" s="11">
        <f t="shared" si="4"/>
        <v>1</v>
      </c>
      <c r="N34" s="21">
        <f t="shared" si="1"/>
        <v>0.55000000000000004</v>
      </c>
      <c r="O34" s="22">
        <f t="shared" si="14"/>
        <v>0.8</v>
      </c>
      <c r="P34" s="21">
        <f t="shared" si="3"/>
        <v>0.19999999999999996</v>
      </c>
    </row>
    <row r="35" spans="1:20" s="19" customFormat="1" ht="31.5" x14ac:dyDescent="0.25">
      <c r="A35" s="9" t="s">
        <v>124</v>
      </c>
      <c r="B35" s="9" t="s">
        <v>132</v>
      </c>
      <c r="C35" s="10" t="s">
        <v>6</v>
      </c>
      <c r="D35" s="40">
        <v>328</v>
      </c>
      <c r="E35" s="79">
        <v>37</v>
      </c>
      <c r="F35" s="79">
        <f t="shared" si="5"/>
        <v>47.041800000000002</v>
      </c>
      <c r="G35" s="80">
        <f t="shared" si="17"/>
        <v>15429.7104</v>
      </c>
      <c r="H35" s="35">
        <f t="shared" ref="H35:H36" si="19">D35*0</f>
        <v>0</v>
      </c>
      <c r="I35" s="20">
        <f>H35+'BM 01'!I35</f>
        <v>0</v>
      </c>
      <c r="J35" s="134">
        <f t="shared" si="18"/>
        <v>0</v>
      </c>
      <c r="K35" s="42">
        <f>J35+'BM 01'!K35</f>
        <v>0</v>
      </c>
      <c r="L35" s="43">
        <f t="shared" si="0"/>
        <v>15429.7104</v>
      </c>
      <c r="M35" s="11">
        <f t="shared" si="4"/>
        <v>1</v>
      </c>
      <c r="N35" s="21">
        <f t="shared" si="1"/>
        <v>0</v>
      </c>
      <c r="O35" s="22">
        <f t="shared" si="14"/>
        <v>0</v>
      </c>
      <c r="P35" s="21">
        <f t="shared" si="3"/>
        <v>1</v>
      </c>
    </row>
    <row r="36" spans="1:20" s="19" customFormat="1" ht="31.5" x14ac:dyDescent="0.25">
      <c r="A36" s="9" t="s">
        <v>125</v>
      </c>
      <c r="B36" s="9" t="s">
        <v>133</v>
      </c>
      <c r="C36" s="10" t="s">
        <v>6</v>
      </c>
      <c r="D36" s="40">
        <v>81.099999999999994</v>
      </c>
      <c r="E36" s="79">
        <v>32.81</v>
      </c>
      <c r="F36" s="79">
        <f t="shared" si="5"/>
        <v>41.714634000000004</v>
      </c>
      <c r="G36" s="80">
        <f t="shared" si="17"/>
        <v>3383.0568174</v>
      </c>
      <c r="H36" s="35">
        <f t="shared" si="19"/>
        <v>0</v>
      </c>
      <c r="I36" s="20">
        <f>H36+'BM 01'!I36</f>
        <v>0</v>
      </c>
      <c r="J36" s="134">
        <f t="shared" si="18"/>
        <v>0</v>
      </c>
      <c r="K36" s="42">
        <f>J36+'BM 01'!K36</f>
        <v>0</v>
      </c>
      <c r="L36" s="43">
        <f t="shared" si="0"/>
        <v>3383.0568174</v>
      </c>
      <c r="M36" s="11">
        <f t="shared" si="4"/>
        <v>1</v>
      </c>
      <c r="N36" s="21">
        <f t="shared" si="1"/>
        <v>0</v>
      </c>
      <c r="O36" s="22">
        <f t="shared" si="14"/>
        <v>0</v>
      </c>
      <c r="P36" s="21">
        <f t="shared" si="3"/>
        <v>1</v>
      </c>
    </row>
    <row r="37" spans="1:20" s="25" customFormat="1" ht="31.5" customHeight="1" x14ac:dyDescent="0.25">
      <c r="A37" s="76" t="s">
        <v>138</v>
      </c>
      <c r="B37" s="78" t="s">
        <v>136</v>
      </c>
      <c r="C37" s="168" t="s">
        <v>137</v>
      </c>
      <c r="D37" s="168"/>
      <c r="E37" s="168"/>
      <c r="F37" s="168"/>
      <c r="G37" s="81">
        <f>SUM(G38:G42)</f>
        <v>60095.957984400011</v>
      </c>
      <c r="H37" s="35"/>
      <c r="I37" s="20"/>
      <c r="J37" s="81">
        <f>SUM(J38:J42)</f>
        <v>0</v>
      </c>
      <c r="K37" s="102">
        <f>J37+'BM 01'!K37</f>
        <v>0</v>
      </c>
      <c r="L37" s="39">
        <f t="shared" si="0"/>
        <v>60095.957984400011</v>
      </c>
      <c r="M37" s="5">
        <f t="shared" si="4"/>
        <v>1</v>
      </c>
      <c r="N37" s="17">
        <f t="shared" si="1"/>
        <v>0</v>
      </c>
      <c r="O37" s="18">
        <f>K37/G37</f>
        <v>0</v>
      </c>
      <c r="P37" s="17">
        <f t="shared" si="3"/>
        <v>1</v>
      </c>
      <c r="R37" s="19"/>
      <c r="S37" s="19"/>
    </row>
    <row r="38" spans="1:20" s="19" customFormat="1" x14ac:dyDescent="0.25">
      <c r="A38" s="26" t="s">
        <v>139</v>
      </c>
      <c r="B38" s="9" t="s">
        <v>144</v>
      </c>
      <c r="C38" s="10" t="s">
        <v>6</v>
      </c>
      <c r="D38" s="40">
        <v>633.20000000000005</v>
      </c>
      <c r="E38" s="79">
        <v>8.18</v>
      </c>
      <c r="F38" s="79">
        <f t="shared" si="5"/>
        <v>10.400052000000001</v>
      </c>
      <c r="G38" s="80">
        <f t="shared" ref="G38:G42" si="20">D38*F38</f>
        <v>6585.3129264000008</v>
      </c>
      <c r="H38" s="35">
        <f>D38*0</f>
        <v>0</v>
      </c>
      <c r="I38" s="20">
        <f>H38+'BM 01'!I38</f>
        <v>0</v>
      </c>
      <c r="J38" s="134">
        <f>F38*H38</f>
        <v>0</v>
      </c>
      <c r="K38" s="42">
        <f>J38+'BM 01'!K38</f>
        <v>0</v>
      </c>
      <c r="L38" s="43">
        <f t="shared" si="0"/>
        <v>6585.3129264000008</v>
      </c>
      <c r="M38" s="11">
        <f t="shared" si="4"/>
        <v>1</v>
      </c>
      <c r="N38" s="21">
        <f t="shared" si="1"/>
        <v>0</v>
      </c>
      <c r="O38" s="22">
        <f t="shared" si="14"/>
        <v>0</v>
      </c>
      <c r="P38" s="21">
        <f t="shared" si="3"/>
        <v>1</v>
      </c>
      <c r="T38" s="27"/>
    </row>
    <row r="39" spans="1:20" s="19" customFormat="1" ht="15.75" customHeight="1" x14ac:dyDescent="0.25">
      <c r="A39" s="26" t="s">
        <v>140</v>
      </c>
      <c r="B39" s="9" t="s">
        <v>145</v>
      </c>
      <c r="C39" s="10" t="s">
        <v>6</v>
      </c>
      <c r="D39" s="40">
        <v>633.20000000000005</v>
      </c>
      <c r="E39" s="79">
        <v>44.540000000000006</v>
      </c>
      <c r="F39" s="79">
        <f t="shared" si="5"/>
        <v>56.628156000000011</v>
      </c>
      <c r="G39" s="80">
        <f t="shared" si="20"/>
        <v>35856.94837920001</v>
      </c>
      <c r="H39" s="35">
        <f t="shared" ref="H39:H42" si="21">D39*0</f>
        <v>0</v>
      </c>
      <c r="I39" s="20">
        <f>H39+'BM 01'!I39</f>
        <v>0</v>
      </c>
      <c r="J39" s="134">
        <f>F39*H39</f>
        <v>0</v>
      </c>
      <c r="K39" s="42">
        <f>J39+'BM 01'!K39</f>
        <v>0</v>
      </c>
      <c r="L39" s="43">
        <f t="shared" si="0"/>
        <v>35856.94837920001</v>
      </c>
      <c r="M39" s="11">
        <f t="shared" si="4"/>
        <v>1</v>
      </c>
      <c r="N39" s="21">
        <f t="shared" si="1"/>
        <v>0</v>
      </c>
      <c r="O39" s="22">
        <f t="shared" si="14"/>
        <v>0</v>
      </c>
      <c r="P39" s="21">
        <f t="shared" si="3"/>
        <v>1</v>
      </c>
      <c r="T39" s="27">
        <f>S39*R39</f>
        <v>0</v>
      </c>
    </row>
    <row r="40" spans="1:20" s="19" customFormat="1" ht="15.75" customHeight="1" x14ac:dyDescent="0.25">
      <c r="A40" s="26" t="s">
        <v>141</v>
      </c>
      <c r="B40" s="9" t="s">
        <v>146</v>
      </c>
      <c r="C40" s="10" t="s">
        <v>6</v>
      </c>
      <c r="D40" s="40">
        <v>195.4</v>
      </c>
      <c r="E40" s="79">
        <v>19.18</v>
      </c>
      <c r="F40" s="79">
        <f t="shared" si="5"/>
        <v>24.385452000000001</v>
      </c>
      <c r="G40" s="80">
        <f t="shared" si="20"/>
        <v>4764.9173208000002</v>
      </c>
      <c r="H40" s="35">
        <f t="shared" si="21"/>
        <v>0</v>
      </c>
      <c r="I40" s="20">
        <f>H40+'BM 01'!I40</f>
        <v>0</v>
      </c>
      <c r="J40" s="134">
        <f>F40*H40</f>
        <v>0</v>
      </c>
      <c r="K40" s="42">
        <f>J40+'BM 01'!K40</f>
        <v>0</v>
      </c>
      <c r="L40" s="43">
        <f t="shared" si="0"/>
        <v>4764.9173208000002</v>
      </c>
      <c r="M40" s="11">
        <f t="shared" si="4"/>
        <v>1</v>
      </c>
      <c r="N40" s="21">
        <f t="shared" si="1"/>
        <v>0</v>
      </c>
      <c r="O40" s="22">
        <f t="shared" si="14"/>
        <v>0</v>
      </c>
      <c r="P40" s="21">
        <f t="shared" si="3"/>
        <v>1</v>
      </c>
    </row>
    <row r="41" spans="1:20" s="19" customFormat="1" ht="47.25" x14ac:dyDescent="0.25">
      <c r="A41" s="26" t="s">
        <v>142</v>
      </c>
      <c r="B41" s="9" t="s">
        <v>147</v>
      </c>
      <c r="C41" s="10" t="s">
        <v>4</v>
      </c>
      <c r="D41" s="40">
        <v>627.04999999999995</v>
      </c>
      <c r="E41" s="79">
        <v>13.4</v>
      </c>
      <c r="F41" s="79">
        <f t="shared" si="5"/>
        <v>17.036760000000001</v>
      </c>
      <c r="G41" s="80">
        <f t="shared" si="20"/>
        <v>10682.900357999999</v>
      </c>
      <c r="H41" s="35">
        <f t="shared" si="21"/>
        <v>0</v>
      </c>
      <c r="I41" s="20">
        <f>H41+'BM 01'!I41</f>
        <v>0</v>
      </c>
      <c r="J41" s="134">
        <f>F41*H41</f>
        <v>0</v>
      </c>
      <c r="K41" s="42">
        <f>J41+'BM 01'!K41</f>
        <v>0</v>
      </c>
      <c r="L41" s="43">
        <f t="shared" si="0"/>
        <v>10682.900357999999</v>
      </c>
      <c r="M41" s="11">
        <f t="shared" si="4"/>
        <v>1</v>
      </c>
      <c r="N41" s="21">
        <f t="shared" si="1"/>
        <v>0</v>
      </c>
      <c r="O41" s="22">
        <f t="shared" si="14"/>
        <v>0</v>
      </c>
      <c r="P41" s="21">
        <f t="shared" si="3"/>
        <v>1</v>
      </c>
      <c r="T41" s="27">
        <f>S41*R41</f>
        <v>0</v>
      </c>
    </row>
    <row r="42" spans="1:20" s="19" customFormat="1" ht="31.5" x14ac:dyDescent="0.25">
      <c r="A42" s="26" t="s">
        <v>143</v>
      </c>
      <c r="B42" s="9" t="s">
        <v>148</v>
      </c>
      <c r="C42" s="10" t="s">
        <v>6</v>
      </c>
      <c r="D42" s="40">
        <v>62.5</v>
      </c>
      <c r="E42" s="79">
        <v>27.76</v>
      </c>
      <c r="F42" s="79">
        <f t="shared" si="5"/>
        <v>35.294064000000006</v>
      </c>
      <c r="G42" s="80">
        <f t="shared" si="20"/>
        <v>2205.8790000000004</v>
      </c>
      <c r="H42" s="35">
        <f t="shared" si="21"/>
        <v>0</v>
      </c>
      <c r="I42" s="20">
        <f>H42+'BM 01'!I42</f>
        <v>0</v>
      </c>
      <c r="J42" s="134">
        <f>F42*H42</f>
        <v>0</v>
      </c>
      <c r="K42" s="42">
        <f>J42+'BM 01'!K42</f>
        <v>0</v>
      </c>
      <c r="L42" s="43">
        <f t="shared" si="0"/>
        <v>2205.8790000000004</v>
      </c>
      <c r="M42" s="11">
        <f t="shared" si="4"/>
        <v>1</v>
      </c>
      <c r="N42" s="21">
        <f t="shared" si="1"/>
        <v>0</v>
      </c>
      <c r="O42" s="22">
        <f t="shared" si="14"/>
        <v>0</v>
      </c>
      <c r="P42" s="21">
        <f t="shared" si="3"/>
        <v>1</v>
      </c>
    </row>
    <row r="43" spans="1:20" s="19" customFormat="1" ht="31.5" customHeight="1" x14ac:dyDescent="0.25">
      <c r="A43" s="76" t="s">
        <v>149</v>
      </c>
      <c r="B43" s="78" t="s">
        <v>9</v>
      </c>
      <c r="C43" s="168" t="s">
        <v>150</v>
      </c>
      <c r="D43" s="168"/>
      <c r="E43" s="168"/>
      <c r="F43" s="168"/>
      <c r="G43" s="81">
        <f>SUM(G44:G51)</f>
        <v>66537.895132800011</v>
      </c>
      <c r="H43" s="35"/>
      <c r="I43" s="20"/>
      <c r="J43" s="81">
        <f>SUM(J44:J51)</f>
        <v>1838.4088008000003</v>
      </c>
      <c r="K43" s="102">
        <f>J43+'BM 01'!K43</f>
        <v>20787.616309199999</v>
      </c>
      <c r="L43" s="39">
        <f t="shared" si="0"/>
        <v>45750.278823600012</v>
      </c>
      <c r="M43" s="5">
        <f t="shared" si="4"/>
        <v>1</v>
      </c>
      <c r="N43" s="17">
        <f t="shared" si="1"/>
        <v>2.7629500409214965E-2</v>
      </c>
      <c r="O43" s="18">
        <f>K43/G43</f>
        <v>0.31241770223886589</v>
      </c>
      <c r="P43" s="17">
        <f t="shared" si="3"/>
        <v>0.68758229776113411</v>
      </c>
    </row>
    <row r="44" spans="1:20" s="19" customFormat="1" x14ac:dyDescent="0.25">
      <c r="A44" s="9" t="s">
        <v>151</v>
      </c>
      <c r="B44" s="9" t="s">
        <v>159</v>
      </c>
      <c r="C44" s="10" t="s">
        <v>6</v>
      </c>
      <c r="D44" s="40">
        <v>847.2</v>
      </c>
      <c r="E44" s="79">
        <v>1.37</v>
      </c>
      <c r="F44" s="79">
        <f t="shared" si="5"/>
        <v>1.7418180000000003</v>
      </c>
      <c r="G44" s="80">
        <f t="shared" ref="G44:G51" si="22">D44*F44</f>
        <v>1475.6682096000004</v>
      </c>
      <c r="H44" s="35">
        <f t="shared" ref="H44:H51" si="23">D44*0</f>
        <v>0</v>
      </c>
      <c r="I44" s="20">
        <f>H44+'BM 01'!I44</f>
        <v>0</v>
      </c>
      <c r="J44" s="134">
        <f t="shared" ref="J44:J51" si="24">F44*H44</f>
        <v>0</v>
      </c>
      <c r="K44" s="42">
        <f>J44+'BM 01'!K44</f>
        <v>0</v>
      </c>
      <c r="L44" s="43">
        <f t="shared" si="0"/>
        <v>1475.6682096000004</v>
      </c>
      <c r="M44" s="11">
        <f t="shared" si="4"/>
        <v>1</v>
      </c>
      <c r="N44" s="21">
        <f t="shared" si="1"/>
        <v>0</v>
      </c>
      <c r="O44" s="22">
        <f t="shared" si="14"/>
        <v>0</v>
      </c>
      <c r="P44" s="21">
        <f t="shared" si="3"/>
        <v>1</v>
      </c>
    </row>
    <row r="45" spans="1:20" s="19" customFormat="1" x14ac:dyDescent="0.25">
      <c r="A45" s="9" t="s">
        <v>152</v>
      </c>
      <c r="B45" s="9" t="s">
        <v>160</v>
      </c>
      <c r="C45" s="10" t="s">
        <v>4</v>
      </c>
      <c r="D45" s="40">
        <v>360</v>
      </c>
      <c r="E45" s="79">
        <v>6.4300000000000006</v>
      </c>
      <c r="F45" s="79">
        <f t="shared" si="5"/>
        <v>8.1751020000000008</v>
      </c>
      <c r="G45" s="80">
        <f t="shared" si="22"/>
        <v>2943.0367200000001</v>
      </c>
      <c r="H45" s="35">
        <f t="shared" si="23"/>
        <v>0</v>
      </c>
      <c r="I45" s="20">
        <f>H45+'BM 01'!I45</f>
        <v>0</v>
      </c>
      <c r="J45" s="134">
        <f t="shared" si="24"/>
        <v>0</v>
      </c>
      <c r="K45" s="42">
        <f>J45+'BM 01'!K45</f>
        <v>0</v>
      </c>
      <c r="L45" s="43">
        <f t="shared" si="0"/>
        <v>2943.0367200000001</v>
      </c>
      <c r="M45" s="11">
        <f t="shared" si="4"/>
        <v>1</v>
      </c>
      <c r="N45" s="21">
        <f t="shared" si="1"/>
        <v>0</v>
      </c>
      <c r="O45" s="22">
        <f t="shared" si="14"/>
        <v>0</v>
      </c>
      <c r="P45" s="21">
        <f t="shared" si="3"/>
        <v>1</v>
      </c>
    </row>
    <row r="46" spans="1:20" s="19" customFormat="1" ht="31.5" x14ac:dyDescent="0.25">
      <c r="A46" s="9" t="s">
        <v>153</v>
      </c>
      <c r="B46" s="9" t="s">
        <v>161</v>
      </c>
      <c r="C46" s="10" t="s">
        <v>6</v>
      </c>
      <c r="D46" s="40">
        <v>88.6</v>
      </c>
      <c r="E46" s="79">
        <v>12.56</v>
      </c>
      <c r="F46" s="79">
        <f t="shared" si="5"/>
        <v>15.968784000000001</v>
      </c>
      <c r="G46" s="80">
        <f t="shared" si="22"/>
        <v>1414.8342623999999</v>
      </c>
      <c r="H46" s="35">
        <f t="shared" si="23"/>
        <v>0</v>
      </c>
      <c r="I46" s="20">
        <f>H46+'BM 01'!I46</f>
        <v>0</v>
      </c>
      <c r="J46" s="134">
        <f t="shared" si="24"/>
        <v>0</v>
      </c>
      <c r="K46" s="42">
        <f>J46+'BM 01'!K46</f>
        <v>0</v>
      </c>
      <c r="L46" s="43">
        <f t="shared" si="0"/>
        <v>1414.8342623999999</v>
      </c>
      <c r="M46" s="11">
        <f t="shared" si="4"/>
        <v>1</v>
      </c>
      <c r="N46" s="21">
        <f t="shared" si="1"/>
        <v>0</v>
      </c>
      <c r="O46" s="22">
        <f t="shared" si="14"/>
        <v>0</v>
      </c>
      <c r="P46" s="21">
        <f t="shared" si="3"/>
        <v>1</v>
      </c>
    </row>
    <row r="47" spans="1:20" s="19" customFormat="1" ht="15.75" customHeight="1" x14ac:dyDescent="0.25">
      <c r="A47" s="9" t="s">
        <v>154</v>
      </c>
      <c r="B47" s="9" t="s">
        <v>392</v>
      </c>
      <c r="C47" s="10" t="s">
        <v>6</v>
      </c>
      <c r="D47" s="40">
        <v>1114</v>
      </c>
      <c r="E47" s="79">
        <v>10.629999999999999</v>
      </c>
      <c r="F47" s="79">
        <f t="shared" si="5"/>
        <v>13.514982</v>
      </c>
      <c r="G47" s="80">
        <f t="shared" si="22"/>
        <v>15055.689947999999</v>
      </c>
      <c r="H47" s="176">
        <f>D47*0.05</f>
        <v>55.7</v>
      </c>
      <c r="I47" s="20">
        <f>H47+'BM 01'!I47</f>
        <v>1002.6</v>
      </c>
      <c r="J47" s="134">
        <f t="shared" si="24"/>
        <v>752.78449740000008</v>
      </c>
      <c r="K47" s="42">
        <f>J47+'BM 01'!K47</f>
        <v>13550.120953199999</v>
      </c>
      <c r="L47" s="43">
        <f t="shared" si="0"/>
        <v>1505.5689947999999</v>
      </c>
      <c r="M47" s="11">
        <f t="shared" si="4"/>
        <v>1</v>
      </c>
      <c r="N47" s="21">
        <f t="shared" si="1"/>
        <v>5.000000000000001E-2</v>
      </c>
      <c r="O47" s="22">
        <f t="shared" si="14"/>
        <v>0.9</v>
      </c>
      <c r="P47" s="21">
        <f t="shared" si="3"/>
        <v>9.9999999999999978E-2</v>
      </c>
    </row>
    <row r="48" spans="1:20" s="19" customFormat="1" ht="31.5" x14ac:dyDescent="0.25">
      <c r="A48" s="9" t="s">
        <v>155</v>
      </c>
      <c r="B48" s="9" t="s">
        <v>162</v>
      </c>
      <c r="C48" s="10" t="s">
        <v>6</v>
      </c>
      <c r="D48" s="40">
        <v>1114</v>
      </c>
      <c r="E48" s="79">
        <v>5.1100000000000003</v>
      </c>
      <c r="F48" s="79">
        <f t="shared" si="5"/>
        <v>6.4968540000000008</v>
      </c>
      <c r="G48" s="80">
        <f t="shared" si="22"/>
        <v>7237.4953560000013</v>
      </c>
      <c r="H48" s="176">
        <f>D48*0.15</f>
        <v>167.1</v>
      </c>
      <c r="I48" s="20">
        <f>H48+'BM 01'!I48</f>
        <v>1114</v>
      </c>
      <c r="J48" s="134">
        <f t="shared" si="24"/>
        <v>1085.6243034000001</v>
      </c>
      <c r="K48" s="42">
        <f>J48+'BM 01'!K48</f>
        <v>7237.4953560000004</v>
      </c>
      <c r="L48" s="43">
        <f t="shared" si="0"/>
        <v>0</v>
      </c>
      <c r="M48" s="11">
        <f t="shared" si="4"/>
        <v>1</v>
      </c>
      <c r="N48" s="21">
        <f t="shared" si="1"/>
        <v>0.15</v>
      </c>
      <c r="O48" s="22">
        <f t="shared" si="14"/>
        <v>0.99999999999999989</v>
      </c>
      <c r="P48" s="21">
        <f t="shared" si="3"/>
        <v>0</v>
      </c>
    </row>
    <row r="49" spans="1:23" s="19" customFormat="1" ht="15.75" customHeight="1" x14ac:dyDescent="0.25">
      <c r="A49" s="9" t="s">
        <v>156</v>
      </c>
      <c r="B49" s="9" t="s">
        <v>163</v>
      </c>
      <c r="C49" s="10" t="s">
        <v>6</v>
      </c>
      <c r="D49" s="40">
        <v>847.2</v>
      </c>
      <c r="E49" s="79">
        <v>6.46</v>
      </c>
      <c r="F49" s="79">
        <f t="shared" si="5"/>
        <v>8.2132440000000013</v>
      </c>
      <c r="G49" s="80">
        <f t="shared" si="22"/>
        <v>6958.2603168000014</v>
      </c>
      <c r="H49" s="35">
        <f t="shared" si="23"/>
        <v>0</v>
      </c>
      <c r="I49" s="20">
        <f>H49+'BM 01'!I49</f>
        <v>0</v>
      </c>
      <c r="J49" s="134">
        <f t="shared" si="24"/>
        <v>0</v>
      </c>
      <c r="K49" s="42">
        <f>J49+'BM 01'!K49</f>
        <v>0</v>
      </c>
      <c r="L49" s="43">
        <f t="shared" si="0"/>
        <v>6958.2603168000014</v>
      </c>
      <c r="M49" s="11">
        <f t="shared" si="4"/>
        <v>1</v>
      </c>
      <c r="N49" s="21">
        <f t="shared" si="1"/>
        <v>0</v>
      </c>
      <c r="O49" s="22">
        <f t="shared" si="14"/>
        <v>0</v>
      </c>
      <c r="P49" s="21">
        <f t="shared" si="3"/>
        <v>1</v>
      </c>
    </row>
    <row r="50" spans="1:23" s="19" customFormat="1" x14ac:dyDescent="0.25">
      <c r="A50" s="9" t="s">
        <v>157</v>
      </c>
      <c r="B50" s="9" t="s">
        <v>164</v>
      </c>
      <c r="C50" s="10" t="s">
        <v>6</v>
      </c>
      <c r="D50" s="40">
        <v>480</v>
      </c>
      <c r="E50" s="79">
        <v>39.54</v>
      </c>
      <c r="F50" s="79">
        <f t="shared" si="5"/>
        <v>50.271156000000005</v>
      </c>
      <c r="G50" s="80">
        <f t="shared" si="22"/>
        <v>24130.154880000002</v>
      </c>
      <c r="H50" s="35">
        <f t="shared" si="23"/>
        <v>0</v>
      </c>
      <c r="I50" s="20">
        <f>H50+'BM 01'!I50</f>
        <v>0</v>
      </c>
      <c r="J50" s="134">
        <f t="shared" si="24"/>
        <v>0</v>
      </c>
      <c r="K50" s="42">
        <f>J50+'BM 01'!K50</f>
        <v>0</v>
      </c>
      <c r="L50" s="43">
        <f t="shared" si="0"/>
        <v>24130.154880000002</v>
      </c>
      <c r="M50" s="11">
        <f t="shared" si="4"/>
        <v>1</v>
      </c>
      <c r="N50" s="21">
        <f t="shared" si="1"/>
        <v>0</v>
      </c>
      <c r="O50" s="22">
        <f t="shared" si="14"/>
        <v>0</v>
      </c>
      <c r="P50" s="21">
        <f t="shared" si="3"/>
        <v>1</v>
      </c>
    </row>
    <row r="51" spans="1:23" s="19" customFormat="1" ht="15.75" customHeight="1" x14ac:dyDescent="0.25">
      <c r="A51" s="9" t="s">
        <v>158</v>
      </c>
      <c r="B51" s="9" t="s">
        <v>165</v>
      </c>
      <c r="C51" s="10" t="s">
        <v>6</v>
      </c>
      <c r="D51" s="40">
        <v>476</v>
      </c>
      <c r="E51" s="79">
        <v>12.1</v>
      </c>
      <c r="F51" s="79">
        <f t="shared" si="5"/>
        <v>15.383940000000001</v>
      </c>
      <c r="G51" s="80">
        <f t="shared" si="22"/>
        <v>7322.7554400000008</v>
      </c>
      <c r="H51" s="35">
        <f t="shared" si="23"/>
        <v>0</v>
      </c>
      <c r="I51" s="20">
        <f>H51+'BM 01'!I51</f>
        <v>0</v>
      </c>
      <c r="J51" s="134">
        <f t="shared" si="24"/>
        <v>0</v>
      </c>
      <c r="K51" s="42">
        <f>J51+'BM 01'!K51</f>
        <v>0</v>
      </c>
      <c r="L51" s="43">
        <f t="shared" si="0"/>
        <v>7322.7554400000008</v>
      </c>
      <c r="M51" s="11">
        <f t="shared" si="4"/>
        <v>1</v>
      </c>
      <c r="N51" s="21">
        <f t="shared" si="1"/>
        <v>0</v>
      </c>
      <c r="O51" s="22">
        <f t="shared" si="14"/>
        <v>0</v>
      </c>
      <c r="P51" s="21">
        <f t="shared" si="3"/>
        <v>1</v>
      </c>
    </row>
    <row r="52" spans="1:23" s="25" customFormat="1" ht="31.5" customHeight="1" x14ac:dyDescent="0.25">
      <c r="A52" s="76" t="s">
        <v>166</v>
      </c>
      <c r="B52" s="78" t="s">
        <v>8</v>
      </c>
      <c r="C52" s="168" t="s">
        <v>62</v>
      </c>
      <c r="D52" s="168"/>
      <c r="E52" s="168"/>
      <c r="F52" s="168"/>
      <c r="G52" s="81">
        <f>SUM(G53:G93)</f>
        <v>7114.5764040000022</v>
      </c>
      <c r="H52" s="35"/>
      <c r="I52" s="24"/>
      <c r="J52" s="81">
        <f>SUM(J53:J93)</f>
        <v>2496.5362968000004</v>
      </c>
      <c r="K52" s="102">
        <f>J52+'BM 01'!K52</f>
        <v>2496.5362968000004</v>
      </c>
      <c r="L52" s="39">
        <f t="shared" si="0"/>
        <v>4618.0401072000022</v>
      </c>
      <c r="M52" s="5">
        <f t="shared" si="4"/>
        <v>1</v>
      </c>
      <c r="N52" s="17">
        <f t="shared" si="1"/>
        <v>0.35090441862376825</v>
      </c>
      <c r="O52" s="18">
        <f>K52/G52</f>
        <v>0.35090441862376825</v>
      </c>
      <c r="P52" s="17">
        <f t="shared" si="3"/>
        <v>0.6490955813762318</v>
      </c>
      <c r="R52" s="19"/>
      <c r="S52" s="19"/>
      <c r="T52" s="19"/>
      <c r="U52" s="19"/>
      <c r="V52" s="19"/>
      <c r="W52" s="19"/>
    </row>
    <row r="53" spans="1:23" s="19" customFormat="1" ht="15.75" customHeight="1" x14ac:dyDescent="0.25">
      <c r="A53" s="26" t="s">
        <v>167</v>
      </c>
      <c r="B53" s="9" t="s">
        <v>209</v>
      </c>
      <c r="C53" s="10" t="s">
        <v>7</v>
      </c>
      <c r="D53" s="40">
        <v>4</v>
      </c>
      <c r="E53" s="79">
        <v>2.21</v>
      </c>
      <c r="F53" s="79">
        <f t="shared" si="5"/>
        <v>2.8097940000000001</v>
      </c>
      <c r="G53" s="80">
        <f t="shared" ref="G53:G93" si="25">D53*F53</f>
        <v>11.239176</v>
      </c>
      <c r="H53" s="176">
        <v>3</v>
      </c>
      <c r="I53" s="20">
        <f>H53+'BM 01'!I53</f>
        <v>3</v>
      </c>
      <c r="J53" s="134">
        <f t="shared" ref="J53:J93" si="26">F53*H53</f>
        <v>8.4293820000000004</v>
      </c>
      <c r="K53" s="42">
        <f>J53+'BM 01'!K53</f>
        <v>8.4293820000000004</v>
      </c>
      <c r="L53" s="43">
        <f t="shared" si="0"/>
        <v>2.8097940000000001</v>
      </c>
      <c r="M53" s="11">
        <f t="shared" si="4"/>
        <v>1</v>
      </c>
      <c r="N53" s="21">
        <f t="shared" si="1"/>
        <v>0.75</v>
      </c>
      <c r="O53" s="22">
        <f t="shared" si="14"/>
        <v>0.75</v>
      </c>
      <c r="P53" s="21">
        <f t="shared" si="3"/>
        <v>0.25</v>
      </c>
    </row>
    <row r="54" spans="1:23" s="19" customFormat="1" ht="15.75" customHeight="1" x14ac:dyDescent="0.25">
      <c r="A54" s="26" t="s">
        <v>168</v>
      </c>
      <c r="B54" s="9" t="s">
        <v>210</v>
      </c>
      <c r="C54" s="10" t="s">
        <v>7</v>
      </c>
      <c r="D54" s="40">
        <v>12</v>
      </c>
      <c r="E54" s="79">
        <v>2.59</v>
      </c>
      <c r="F54" s="79">
        <f t="shared" si="5"/>
        <v>3.292926</v>
      </c>
      <c r="G54" s="80">
        <f t="shared" si="25"/>
        <v>39.515112000000002</v>
      </c>
      <c r="H54" s="176">
        <v>10</v>
      </c>
      <c r="I54" s="20">
        <f>H54+'BM 01'!I54</f>
        <v>10</v>
      </c>
      <c r="J54" s="134">
        <f t="shared" si="26"/>
        <v>32.929259999999999</v>
      </c>
      <c r="K54" s="42">
        <f>J54+'BM 01'!K54</f>
        <v>32.929259999999999</v>
      </c>
      <c r="L54" s="43">
        <f t="shared" si="0"/>
        <v>6.5858520000000027</v>
      </c>
      <c r="M54" s="11">
        <f t="shared" si="4"/>
        <v>1</v>
      </c>
      <c r="N54" s="21">
        <f t="shared" si="1"/>
        <v>0.83333333333333326</v>
      </c>
      <c r="O54" s="22">
        <f t="shared" si="14"/>
        <v>0.83333333333333326</v>
      </c>
      <c r="P54" s="21">
        <f t="shared" si="3"/>
        <v>0.16666666666666674</v>
      </c>
    </row>
    <row r="55" spans="1:23" s="19" customFormat="1" ht="15.75" customHeight="1" x14ac:dyDescent="0.25">
      <c r="A55" s="26" t="s">
        <v>169</v>
      </c>
      <c r="B55" s="9" t="s">
        <v>211</v>
      </c>
      <c r="C55" s="10" t="s">
        <v>7</v>
      </c>
      <c r="D55" s="40">
        <v>4</v>
      </c>
      <c r="E55" s="79">
        <v>3.58</v>
      </c>
      <c r="F55" s="79">
        <f t="shared" si="5"/>
        <v>4.5516120000000004</v>
      </c>
      <c r="G55" s="80">
        <f t="shared" si="25"/>
        <v>18.206448000000002</v>
      </c>
      <c r="H55" s="176">
        <v>3</v>
      </c>
      <c r="I55" s="20">
        <f>H55+'BM 01'!I55</f>
        <v>3</v>
      </c>
      <c r="J55" s="134">
        <f t="shared" si="26"/>
        <v>13.654836000000001</v>
      </c>
      <c r="K55" s="42">
        <f>J55+'BM 01'!K55</f>
        <v>13.654836000000001</v>
      </c>
      <c r="L55" s="43">
        <f t="shared" si="0"/>
        <v>4.5516120000000004</v>
      </c>
      <c r="M55" s="11">
        <f t="shared" si="4"/>
        <v>1</v>
      </c>
      <c r="N55" s="21">
        <f t="shared" si="1"/>
        <v>0.75</v>
      </c>
      <c r="O55" s="22">
        <f t="shared" si="14"/>
        <v>0.75</v>
      </c>
      <c r="P55" s="21">
        <f t="shared" si="3"/>
        <v>0.25</v>
      </c>
    </row>
    <row r="56" spans="1:23" s="19" customFormat="1" ht="15.75" customHeight="1" x14ac:dyDescent="0.25">
      <c r="A56" s="26" t="s">
        <v>170</v>
      </c>
      <c r="B56" s="9" t="s">
        <v>212</v>
      </c>
      <c r="C56" s="10" t="s">
        <v>7</v>
      </c>
      <c r="D56" s="40">
        <v>4</v>
      </c>
      <c r="E56" s="79">
        <v>5.61</v>
      </c>
      <c r="F56" s="79">
        <f t="shared" si="5"/>
        <v>7.1325540000000007</v>
      </c>
      <c r="G56" s="80">
        <f t="shared" si="25"/>
        <v>28.530216000000003</v>
      </c>
      <c r="H56" s="176">
        <v>3</v>
      </c>
      <c r="I56" s="20">
        <f>H56+'BM 01'!I56</f>
        <v>3</v>
      </c>
      <c r="J56" s="134">
        <f t="shared" si="26"/>
        <v>21.397662000000004</v>
      </c>
      <c r="K56" s="42">
        <f>J56+'BM 01'!K56</f>
        <v>21.397662000000004</v>
      </c>
      <c r="L56" s="43">
        <f t="shared" si="0"/>
        <v>7.132553999999999</v>
      </c>
      <c r="M56" s="11">
        <f t="shared" si="4"/>
        <v>1</v>
      </c>
      <c r="N56" s="21">
        <f t="shared" si="1"/>
        <v>0.75000000000000011</v>
      </c>
      <c r="O56" s="22">
        <f t="shared" si="14"/>
        <v>0.75000000000000011</v>
      </c>
      <c r="P56" s="21">
        <f t="shared" si="3"/>
        <v>0.24999999999999989</v>
      </c>
    </row>
    <row r="57" spans="1:23" s="19" customFormat="1" x14ac:dyDescent="0.25">
      <c r="A57" s="26" t="s">
        <v>171</v>
      </c>
      <c r="B57" s="9" t="s">
        <v>213</v>
      </c>
      <c r="C57" s="10" t="s">
        <v>7</v>
      </c>
      <c r="D57" s="40">
        <v>2</v>
      </c>
      <c r="E57" s="79">
        <v>3.98</v>
      </c>
      <c r="F57" s="79">
        <f t="shared" si="5"/>
        <v>5.0601720000000006</v>
      </c>
      <c r="G57" s="80">
        <f t="shared" si="25"/>
        <v>10.120344000000001</v>
      </c>
      <c r="H57" s="176">
        <v>1</v>
      </c>
      <c r="I57" s="20">
        <f>H57+'BM 01'!I57</f>
        <v>1</v>
      </c>
      <c r="J57" s="134">
        <f t="shared" si="26"/>
        <v>5.0601720000000006</v>
      </c>
      <c r="K57" s="42">
        <f>J57+'BM 01'!K57</f>
        <v>5.0601720000000006</v>
      </c>
      <c r="L57" s="43">
        <f t="shared" si="0"/>
        <v>5.0601720000000006</v>
      </c>
      <c r="M57" s="11">
        <f t="shared" si="4"/>
        <v>1</v>
      </c>
      <c r="N57" s="21">
        <f t="shared" si="1"/>
        <v>0.5</v>
      </c>
      <c r="O57" s="22">
        <f t="shared" si="14"/>
        <v>0.5</v>
      </c>
      <c r="P57" s="21">
        <f t="shared" si="3"/>
        <v>0.5</v>
      </c>
    </row>
    <row r="58" spans="1:23" s="19" customFormat="1" x14ac:dyDescent="0.25">
      <c r="A58" s="26" t="s">
        <v>172</v>
      </c>
      <c r="B58" s="9" t="s">
        <v>214</v>
      </c>
      <c r="C58" s="10" t="s">
        <v>7</v>
      </c>
      <c r="D58" s="40">
        <v>2</v>
      </c>
      <c r="E58" s="79">
        <v>5.49</v>
      </c>
      <c r="F58" s="79">
        <f t="shared" si="5"/>
        <v>6.9799860000000011</v>
      </c>
      <c r="G58" s="80">
        <f t="shared" si="25"/>
        <v>13.959972000000002</v>
      </c>
      <c r="H58" s="176">
        <v>1</v>
      </c>
      <c r="I58" s="20">
        <f>H58+'BM 01'!I58</f>
        <v>1</v>
      </c>
      <c r="J58" s="134">
        <f t="shared" si="26"/>
        <v>6.9799860000000011</v>
      </c>
      <c r="K58" s="42">
        <f>J58+'BM 01'!K58</f>
        <v>6.9799860000000011</v>
      </c>
      <c r="L58" s="43">
        <f t="shared" si="0"/>
        <v>6.9799860000000011</v>
      </c>
      <c r="M58" s="11">
        <f t="shared" si="4"/>
        <v>1</v>
      </c>
      <c r="N58" s="21">
        <f t="shared" si="1"/>
        <v>0.5</v>
      </c>
      <c r="O58" s="22">
        <f t="shared" si="14"/>
        <v>0.5</v>
      </c>
      <c r="P58" s="21">
        <f t="shared" si="3"/>
        <v>0.5</v>
      </c>
    </row>
    <row r="59" spans="1:23" s="19" customFormat="1" x14ac:dyDescent="0.25">
      <c r="A59" s="26" t="s">
        <v>173</v>
      </c>
      <c r="B59" s="9" t="s">
        <v>215</v>
      </c>
      <c r="C59" s="10" t="s">
        <v>7</v>
      </c>
      <c r="D59" s="40">
        <v>1</v>
      </c>
      <c r="E59" s="79">
        <v>406</v>
      </c>
      <c r="F59" s="79">
        <f t="shared" si="5"/>
        <v>516.1884</v>
      </c>
      <c r="G59" s="80">
        <f t="shared" si="25"/>
        <v>516.1884</v>
      </c>
      <c r="H59" s="35">
        <f t="shared" ref="H59:H93" si="27">D59*0</f>
        <v>0</v>
      </c>
      <c r="I59" s="20">
        <f>H59+'BM 01'!I59</f>
        <v>0</v>
      </c>
      <c r="J59" s="134">
        <f t="shared" si="26"/>
        <v>0</v>
      </c>
      <c r="K59" s="42">
        <f>J59+'BM 01'!K59</f>
        <v>0</v>
      </c>
      <c r="L59" s="43">
        <f t="shared" si="0"/>
        <v>516.1884</v>
      </c>
      <c r="M59" s="11">
        <f t="shared" si="4"/>
        <v>1</v>
      </c>
      <c r="N59" s="21">
        <f t="shared" si="1"/>
        <v>0</v>
      </c>
      <c r="O59" s="22">
        <f t="shared" si="14"/>
        <v>0</v>
      </c>
      <c r="P59" s="21">
        <f t="shared" si="3"/>
        <v>1</v>
      </c>
    </row>
    <row r="60" spans="1:23" s="19" customFormat="1" x14ac:dyDescent="0.25">
      <c r="A60" s="26" t="s">
        <v>174</v>
      </c>
      <c r="B60" s="9" t="s">
        <v>216</v>
      </c>
      <c r="C60" s="10" t="s">
        <v>7</v>
      </c>
      <c r="D60" s="40">
        <v>10</v>
      </c>
      <c r="E60" s="79">
        <v>4.4799999999999995</v>
      </c>
      <c r="F60" s="79">
        <f t="shared" si="5"/>
        <v>5.6958719999999996</v>
      </c>
      <c r="G60" s="80">
        <f t="shared" si="25"/>
        <v>56.95872</v>
      </c>
      <c r="H60" s="35">
        <f t="shared" si="27"/>
        <v>0</v>
      </c>
      <c r="I60" s="20">
        <f>H60+'BM 01'!I60</f>
        <v>0</v>
      </c>
      <c r="J60" s="134">
        <f t="shared" si="26"/>
        <v>0</v>
      </c>
      <c r="K60" s="42">
        <f>J60+'BM 01'!K60</f>
        <v>0</v>
      </c>
      <c r="L60" s="43">
        <f t="shared" si="0"/>
        <v>56.95872</v>
      </c>
      <c r="M60" s="11">
        <f t="shared" si="4"/>
        <v>1</v>
      </c>
      <c r="N60" s="21">
        <f t="shared" si="1"/>
        <v>0</v>
      </c>
      <c r="O60" s="22">
        <f t="shared" si="14"/>
        <v>0</v>
      </c>
      <c r="P60" s="21">
        <f t="shared" si="3"/>
        <v>1</v>
      </c>
    </row>
    <row r="61" spans="1:23" s="19" customFormat="1" x14ac:dyDescent="0.25">
      <c r="A61" s="26" t="s">
        <v>175</v>
      </c>
      <c r="B61" s="9" t="s">
        <v>217</v>
      </c>
      <c r="C61" s="10" t="s">
        <v>7</v>
      </c>
      <c r="D61" s="40">
        <v>3</v>
      </c>
      <c r="E61" s="79">
        <v>14.08</v>
      </c>
      <c r="F61" s="79">
        <f t="shared" si="5"/>
        <v>17.901312000000001</v>
      </c>
      <c r="G61" s="80">
        <f t="shared" si="25"/>
        <v>53.703935999999999</v>
      </c>
      <c r="H61" s="35">
        <f t="shared" si="27"/>
        <v>0</v>
      </c>
      <c r="I61" s="20">
        <f>H61+'BM 01'!I61</f>
        <v>0</v>
      </c>
      <c r="J61" s="134">
        <f t="shared" si="26"/>
        <v>0</v>
      </c>
      <c r="K61" s="42">
        <f>J61+'BM 01'!K61</f>
        <v>0</v>
      </c>
      <c r="L61" s="43">
        <f t="shared" si="0"/>
        <v>53.703935999999999</v>
      </c>
      <c r="M61" s="11">
        <f t="shared" si="4"/>
        <v>1</v>
      </c>
      <c r="N61" s="21">
        <f t="shared" si="1"/>
        <v>0</v>
      </c>
      <c r="O61" s="22">
        <f t="shared" si="14"/>
        <v>0</v>
      </c>
      <c r="P61" s="21">
        <f t="shared" si="3"/>
        <v>1</v>
      </c>
    </row>
    <row r="62" spans="1:23" s="19" customFormat="1" x14ac:dyDescent="0.25">
      <c r="A62" s="26" t="s">
        <v>176</v>
      </c>
      <c r="B62" s="9" t="s">
        <v>218</v>
      </c>
      <c r="C62" s="10" t="s">
        <v>7</v>
      </c>
      <c r="D62" s="40">
        <v>2</v>
      </c>
      <c r="E62" s="79">
        <v>30.610000000000003</v>
      </c>
      <c r="F62" s="79">
        <f t="shared" si="5"/>
        <v>38.91755400000001</v>
      </c>
      <c r="G62" s="80">
        <f t="shared" si="25"/>
        <v>77.83510800000002</v>
      </c>
      <c r="H62" s="35">
        <f t="shared" si="27"/>
        <v>0</v>
      </c>
      <c r="I62" s="20">
        <f>H62+'BM 01'!I62</f>
        <v>0</v>
      </c>
      <c r="J62" s="134">
        <f t="shared" si="26"/>
        <v>0</v>
      </c>
      <c r="K62" s="42">
        <f>J62+'BM 01'!K62</f>
        <v>0</v>
      </c>
      <c r="L62" s="43">
        <f t="shared" si="0"/>
        <v>77.83510800000002</v>
      </c>
      <c r="M62" s="11">
        <f t="shared" si="4"/>
        <v>1</v>
      </c>
      <c r="N62" s="21">
        <f t="shared" si="1"/>
        <v>0</v>
      </c>
      <c r="O62" s="22">
        <f t="shared" si="14"/>
        <v>0</v>
      </c>
      <c r="P62" s="21">
        <f t="shared" si="3"/>
        <v>1</v>
      </c>
    </row>
    <row r="63" spans="1:23" s="19" customFormat="1" x14ac:dyDescent="0.25">
      <c r="A63" s="26" t="s">
        <v>177</v>
      </c>
      <c r="B63" s="9" t="s">
        <v>219</v>
      </c>
      <c r="C63" s="10" t="s">
        <v>7</v>
      </c>
      <c r="D63" s="40">
        <v>11</v>
      </c>
      <c r="E63" s="79">
        <v>3.4600000000000004</v>
      </c>
      <c r="F63" s="79">
        <f t="shared" si="5"/>
        <v>4.3990440000000008</v>
      </c>
      <c r="G63" s="80">
        <f t="shared" si="25"/>
        <v>48.38948400000001</v>
      </c>
      <c r="H63" s="176">
        <v>9</v>
      </c>
      <c r="I63" s="20">
        <f>H63+'BM 01'!I63</f>
        <v>9</v>
      </c>
      <c r="J63" s="134">
        <f t="shared" si="26"/>
        <v>39.59139600000001</v>
      </c>
      <c r="K63" s="42">
        <f>J63+'BM 01'!K63</f>
        <v>39.59139600000001</v>
      </c>
      <c r="L63" s="43">
        <f t="shared" si="0"/>
        <v>8.7980879999999999</v>
      </c>
      <c r="M63" s="11">
        <f t="shared" si="4"/>
        <v>1</v>
      </c>
      <c r="N63" s="21">
        <f t="shared" si="1"/>
        <v>0.81818181818181823</v>
      </c>
      <c r="O63" s="22">
        <f t="shared" si="14"/>
        <v>0.81818181818181823</v>
      </c>
      <c r="P63" s="21">
        <f t="shared" si="3"/>
        <v>0.18181818181818177</v>
      </c>
    </row>
    <row r="64" spans="1:23" s="19" customFormat="1" x14ac:dyDescent="0.25">
      <c r="A64" s="26" t="s">
        <v>178</v>
      </c>
      <c r="B64" s="9" t="s">
        <v>220</v>
      </c>
      <c r="C64" s="10" t="s">
        <v>7</v>
      </c>
      <c r="D64" s="40">
        <v>6</v>
      </c>
      <c r="E64" s="79">
        <v>4.5199999999999996</v>
      </c>
      <c r="F64" s="79">
        <f t="shared" si="5"/>
        <v>5.7467280000000001</v>
      </c>
      <c r="G64" s="80">
        <f t="shared" si="25"/>
        <v>34.480367999999999</v>
      </c>
      <c r="H64" s="176">
        <v>4</v>
      </c>
      <c r="I64" s="20">
        <f>H64+'BM 01'!I64</f>
        <v>4</v>
      </c>
      <c r="J64" s="134">
        <f t="shared" si="26"/>
        <v>22.986912</v>
      </c>
      <c r="K64" s="42">
        <f>J64+'BM 01'!K64</f>
        <v>22.986912</v>
      </c>
      <c r="L64" s="43">
        <f t="shared" si="0"/>
        <v>11.493455999999998</v>
      </c>
      <c r="M64" s="11">
        <f t="shared" si="4"/>
        <v>1</v>
      </c>
      <c r="N64" s="21">
        <f t="shared" si="1"/>
        <v>0.66666666666666674</v>
      </c>
      <c r="O64" s="22">
        <f t="shared" si="14"/>
        <v>0.66666666666666674</v>
      </c>
      <c r="P64" s="21">
        <f t="shared" si="3"/>
        <v>0.33333333333333326</v>
      </c>
    </row>
    <row r="65" spans="1:16" s="19" customFormat="1" x14ac:dyDescent="0.25">
      <c r="A65" s="26" t="s">
        <v>179</v>
      </c>
      <c r="B65" s="9" t="s">
        <v>221</v>
      </c>
      <c r="C65" s="10" t="s">
        <v>7</v>
      </c>
      <c r="D65" s="40">
        <v>8</v>
      </c>
      <c r="E65" s="79">
        <v>7.169999999999999</v>
      </c>
      <c r="F65" s="79">
        <f t="shared" si="5"/>
        <v>9.1159379999999999</v>
      </c>
      <c r="G65" s="80">
        <f t="shared" si="25"/>
        <v>72.927503999999999</v>
      </c>
      <c r="H65" s="176">
        <v>6</v>
      </c>
      <c r="I65" s="20">
        <f>H65+'BM 01'!I65</f>
        <v>6</v>
      </c>
      <c r="J65" s="134">
        <f t="shared" si="26"/>
        <v>54.695627999999999</v>
      </c>
      <c r="K65" s="42">
        <f>J65+'BM 01'!K65</f>
        <v>54.695627999999999</v>
      </c>
      <c r="L65" s="43">
        <f t="shared" si="0"/>
        <v>18.231876</v>
      </c>
      <c r="M65" s="11">
        <f t="shared" si="4"/>
        <v>1</v>
      </c>
      <c r="N65" s="21">
        <f t="shared" si="1"/>
        <v>0.75</v>
      </c>
      <c r="O65" s="22">
        <f t="shared" si="14"/>
        <v>0.75</v>
      </c>
      <c r="P65" s="21">
        <f t="shared" si="3"/>
        <v>0.25</v>
      </c>
    </row>
    <row r="66" spans="1:16" s="19" customFormat="1" x14ac:dyDescent="0.25">
      <c r="A66" s="26" t="s">
        <v>180</v>
      </c>
      <c r="B66" s="9" t="s">
        <v>222</v>
      </c>
      <c r="C66" s="10" t="s">
        <v>7</v>
      </c>
      <c r="D66" s="40">
        <v>2</v>
      </c>
      <c r="E66" s="79">
        <v>6.93</v>
      </c>
      <c r="F66" s="79">
        <f t="shared" si="5"/>
        <v>8.8108020000000007</v>
      </c>
      <c r="G66" s="80">
        <f t="shared" si="25"/>
        <v>17.621604000000001</v>
      </c>
      <c r="H66" s="176">
        <v>1</v>
      </c>
      <c r="I66" s="20">
        <f>H66+'BM 01'!I66</f>
        <v>1</v>
      </c>
      <c r="J66" s="134">
        <f t="shared" si="26"/>
        <v>8.8108020000000007</v>
      </c>
      <c r="K66" s="42">
        <f>J66+'BM 01'!K66</f>
        <v>8.8108020000000007</v>
      </c>
      <c r="L66" s="43">
        <f t="shared" si="0"/>
        <v>8.8108020000000007</v>
      </c>
      <c r="M66" s="11">
        <f t="shared" si="4"/>
        <v>1</v>
      </c>
      <c r="N66" s="21">
        <f t="shared" si="1"/>
        <v>0.5</v>
      </c>
      <c r="O66" s="22">
        <f t="shared" si="14"/>
        <v>0.5</v>
      </c>
      <c r="P66" s="21">
        <f t="shared" si="3"/>
        <v>0.5</v>
      </c>
    </row>
    <row r="67" spans="1:16" s="19" customFormat="1" x14ac:dyDescent="0.25">
      <c r="A67" s="26" t="s">
        <v>181</v>
      </c>
      <c r="B67" s="9" t="s">
        <v>223</v>
      </c>
      <c r="C67" s="10" t="s">
        <v>7</v>
      </c>
      <c r="D67" s="40">
        <v>4</v>
      </c>
      <c r="E67" s="79">
        <v>7.0200000000000005</v>
      </c>
      <c r="F67" s="79">
        <f t="shared" si="5"/>
        <v>8.9252280000000006</v>
      </c>
      <c r="G67" s="80">
        <f t="shared" si="25"/>
        <v>35.700912000000002</v>
      </c>
      <c r="H67" s="176">
        <v>2</v>
      </c>
      <c r="I67" s="20">
        <f>H67+'BM 01'!I67</f>
        <v>2</v>
      </c>
      <c r="J67" s="134">
        <f t="shared" si="26"/>
        <v>17.850456000000001</v>
      </c>
      <c r="K67" s="42">
        <f>J67+'BM 01'!K67</f>
        <v>17.850456000000001</v>
      </c>
      <c r="L67" s="43">
        <f t="shared" si="0"/>
        <v>17.850456000000001</v>
      </c>
      <c r="M67" s="11">
        <f t="shared" si="4"/>
        <v>1</v>
      </c>
      <c r="N67" s="21">
        <f t="shared" si="1"/>
        <v>0.5</v>
      </c>
      <c r="O67" s="22">
        <f t="shared" si="14"/>
        <v>0.5</v>
      </c>
      <c r="P67" s="21">
        <f t="shared" si="3"/>
        <v>0.5</v>
      </c>
    </row>
    <row r="68" spans="1:16" s="19" customFormat="1" x14ac:dyDescent="0.25">
      <c r="A68" s="26" t="s">
        <v>182</v>
      </c>
      <c r="B68" s="9" t="s">
        <v>224</v>
      </c>
      <c r="C68" s="10" t="s">
        <v>7</v>
      </c>
      <c r="D68" s="40">
        <v>16</v>
      </c>
      <c r="E68" s="79">
        <v>7.66</v>
      </c>
      <c r="F68" s="79">
        <f t="shared" si="5"/>
        <v>9.7389240000000008</v>
      </c>
      <c r="G68" s="80">
        <f t="shared" si="25"/>
        <v>155.82278400000001</v>
      </c>
      <c r="H68" s="176">
        <v>12</v>
      </c>
      <c r="I68" s="20">
        <f>H68+'BM 01'!I68</f>
        <v>12</v>
      </c>
      <c r="J68" s="134">
        <f t="shared" si="26"/>
        <v>116.86708800000001</v>
      </c>
      <c r="K68" s="42">
        <f>J68+'BM 01'!K68</f>
        <v>116.86708800000001</v>
      </c>
      <c r="L68" s="43">
        <f t="shared" si="0"/>
        <v>38.955696000000003</v>
      </c>
      <c r="M68" s="11">
        <f t="shared" si="4"/>
        <v>1</v>
      </c>
      <c r="N68" s="21">
        <f t="shared" si="1"/>
        <v>0.75</v>
      </c>
      <c r="O68" s="22">
        <f t="shared" si="14"/>
        <v>0.75</v>
      </c>
      <c r="P68" s="21">
        <f t="shared" si="3"/>
        <v>0.25</v>
      </c>
    </row>
    <row r="69" spans="1:16" s="19" customFormat="1" x14ac:dyDescent="0.25">
      <c r="A69" s="26" t="s">
        <v>183</v>
      </c>
      <c r="B69" s="9" t="s">
        <v>225</v>
      </c>
      <c r="C69" s="10" t="s">
        <v>7</v>
      </c>
      <c r="D69" s="40">
        <v>4</v>
      </c>
      <c r="E69" s="79">
        <v>5.43</v>
      </c>
      <c r="F69" s="79">
        <f t="shared" si="5"/>
        <v>6.903702</v>
      </c>
      <c r="G69" s="80">
        <f t="shared" si="25"/>
        <v>27.614808</v>
      </c>
      <c r="H69" s="176">
        <v>3</v>
      </c>
      <c r="I69" s="20">
        <f>H69+'BM 01'!I69</f>
        <v>3</v>
      </c>
      <c r="J69" s="134">
        <f t="shared" si="26"/>
        <v>20.711106000000001</v>
      </c>
      <c r="K69" s="42">
        <f>J69+'BM 01'!K69</f>
        <v>20.711106000000001</v>
      </c>
      <c r="L69" s="43">
        <f t="shared" si="0"/>
        <v>6.9037019999999991</v>
      </c>
      <c r="M69" s="11">
        <f t="shared" si="4"/>
        <v>1</v>
      </c>
      <c r="N69" s="21">
        <f t="shared" si="1"/>
        <v>0.75</v>
      </c>
      <c r="O69" s="22">
        <f t="shared" si="14"/>
        <v>0.75</v>
      </c>
      <c r="P69" s="21">
        <f t="shared" si="3"/>
        <v>0.25</v>
      </c>
    </row>
    <row r="70" spans="1:16" s="19" customFormat="1" x14ac:dyDescent="0.25">
      <c r="A70" s="26" t="s">
        <v>184</v>
      </c>
      <c r="B70" s="9" t="s">
        <v>226</v>
      </c>
      <c r="C70" s="10" t="s">
        <v>7</v>
      </c>
      <c r="D70" s="40">
        <v>2</v>
      </c>
      <c r="E70" s="79">
        <v>5.27</v>
      </c>
      <c r="F70" s="79">
        <f t="shared" si="5"/>
        <v>6.700278</v>
      </c>
      <c r="G70" s="80">
        <f t="shared" si="25"/>
        <v>13.400556</v>
      </c>
      <c r="H70" s="176">
        <v>1</v>
      </c>
      <c r="I70" s="20">
        <f>H70+'BM 01'!I70</f>
        <v>1</v>
      </c>
      <c r="J70" s="134">
        <f t="shared" si="26"/>
        <v>6.700278</v>
      </c>
      <c r="K70" s="42">
        <f>J70+'BM 01'!K70</f>
        <v>6.700278</v>
      </c>
      <c r="L70" s="43">
        <f t="shared" si="0"/>
        <v>6.700278</v>
      </c>
      <c r="M70" s="11">
        <f t="shared" si="4"/>
        <v>1</v>
      </c>
      <c r="N70" s="21">
        <f t="shared" si="1"/>
        <v>0.5</v>
      </c>
      <c r="O70" s="22">
        <f t="shared" si="14"/>
        <v>0.5</v>
      </c>
      <c r="P70" s="21">
        <f t="shared" si="3"/>
        <v>0.5</v>
      </c>
    </row>
    <row r="71" spans="1:16" s="19" customFormat="1" x14ac:dyDescent="0.25">
      <c r="A71" s="26" t="s">
        <v>185</v>
      </c>
      <c r="B71" s="9" t="s">
        <v>227</v>
      </c>
      <c r="C71" s="10" t="s">
        <v>7</v>
      </c>
      <c r="D71" s="40">
        <v>4</v>
      </c>
      <c r="E71" s="79">
        <v>5.84</v>
      </c>
      <c r="F71" s="79">
        <f t="shared" si="5"/>
        <v>7.424976</v>
      </c>
      <c r="G71" s="80">
        <f t="shared" si="25"/>
        <v>29.699904</v>
      </c>
      <c r="H71" s="176">
        <v>3</v>
      </c>
      <c r="I71" s="20">
        <f>H71+'BM 01'!I71</f>
        <v>3</v>
      </c>
      <c r="J71" s="134">
        <f t="shared" si="26"/>
        <v>22.274927999999999</v>
      </c>
      <c r="K71" s="42">
        <f>J71+'BM 01'!K71</f>
        <v>22.274927999999999</v>
      </c>
      <c r="L71" s="43">
        <f t="shared" si="0"/>
        <v>7.4249760000000009</v>
      </c>
      <c r="M71" s="11">
        <f t="shared" si="4"/>
        <v>1</v>
      </c>
      <c r="N71" s="21">
        <f t="shared" si="1"/>
        <v>0.75</v>
      </c>
      <c r="O71" s="22">
        <f t="shared" si="14"/>
        <v>0.75</v>
      </c>
      <c r="P71" s="21">
        <f t="shared" si="3"/>
        <v>0.25</v>
      </c>
    </row>
    <row r="72" spans="1:16" s="19" customFormat="1" x14ac:dyDescent="0.25">
      <c r="A72" s="26" t="s">
        <v>186</v>
      </c>
      <c r="B72" s="9" t="s">
        <v>228</v>
      </c>
      <c r="C72" s="10" t="s">
        <v>7</v>
      </c>
      <c r="D72" s="40">
        <v>8</v>
      </c>
      <c r="E72" s="79">
        <v>2.9699999999999998</v>
      </c>
      <c r="F72" s="79">
        <f t="shared" si="5"/>
        <v>3.7760579999999999</v>
      </c>
      <c r="G72" s="80">
        <f t="shared" si="25"/>
        <v>30.208463999999999</v>
      </c>
      <c r="H72" s="176">
        <v>5</v>
      </c>
      <c r="I72" s="20">
        <f>H72+'BM 01'!I72</f>
        <v>5</v>
      </c>
      <c r="J72" s="134">
        <f t="shared" si="26"/>
        <v>18.880289999999999</v>
      </c>
      <c r="K72" s="42">
        <f>J72+'BM 01'!K72</f>
        <v>18.880289999999999</v>
      </c>
      <c r="L72" s="43">
        <f t="shared" si="0"/>
        <v>11.328174000000001</v>
      </c>
      <c r="M72" s="11">
        <f t="shared" si="4"/>
        <v>1</v>
      </c>
      <c r="N72" s="21">
        <f t="shared" si="1"/>
        <v>0.625</v>
      </c>
      <c r="O72" s="22">
        <f t="shared" si="14"/>
        <v>0.625</v>
      </c>
      <c r="P72" s="21">
        <f t="shared" si="3"/>
        <v>0.375</v>
      </c>
    </row>
    <row r="73" spans="1:16" s="19" customFormat="1" x14ac:dyDescent="0.25">
      <c r="A73" s="26" t="s">
        <v>187</v>
      </c>
      <c r="B73" s="9" t="s">
        <v>229</v>
      </c>
      <c r="C73" s="10" t="s">
        <v>7</v>
      </c>
      <c r="D73" s="40">
        <v>2</v>
      </c>
      <c r="E73" s="79">
        <v>72.36</v>
      </c>
      <c r="F73" s="79">
        <f t="shared" si="5"/>
        <v>91.998504000000011</v>
      </c>
      <c r="G73" s="80">
        <f t="shared" si="25"/>
        <v>183.99700800000002</v>
      </c>
      <c r="H73" s="35">
        <f>D73*0</f>
        <v>0</v>
      </c>
      <c r="I73" s="20">
        <f>H73+'BM 01'!I73</f>
        <v>0</v>
      </c>
      <c r="J73" s="134">
        <f t="shared" si="26"/>
        <v>0</v>
      </c>
      <c r="K73" s="42">
        <f>J73+'BM 01'!K73</f>
        <v>0</v>
      </c>
      <c r="L73" s="43">
        <f t="shared" si="0"/>
        <v>183.99700800000002</v>
      </c>
      <c r="M73" s="11">
        <f t="shared" si="4"/>
        <v>1</v>
      </c>
      <c r="N73" s="21">
        <f t="shared" si="1"/>
        <v>0</v>
      </c>
      <c r="O73" s="22">
        <f t="shared" si="14"/>
        <v>0</v>
      </c>
      <c r="P73" s="21">
        <f t="shared" si="3"/>
        <v>1</v>
      </c>
    </row>
    <row r="74" spans="1:16" s="19" customFormat="1" x14ac:dyDescent="0.25">
      <c r="A74" s="26" t="s">
        <v>188</v>
      </c>
      <c r="B74" s="9" t="s">
        <v>230</v>
      </c>
      <c r="C74" s="10" t="s">
        <v>7</v>
      </c>
      <c r="D74" s="40">
        <v>2</v>
      </c>
      <c r="E74" s="79">
        <v>96.9</v>
      </c>
      <c r="F74" s="79">
        <f t="shared" si="5"/>
        <v>123.19866000000002</v>
      </c>
      <c r="G74" s="80">
        <f t="shared" si="25"/>
        <v>246.39732000000004</v>
      </c>
      <c r="H74" s="35">
        <f t="shared" ref="H74:H77" si="28">D74*0</f>
        <v>0</v>
      </c>
      <c r="I74" s="20">
        <f>H74+'BM 01'!I74</f>
        <v>0</v>
      </c>
      <c r="J74" s="134">
        <f t="shared" si="26"/>
        <v>0</v>
      </c>
      <c r="K74" s="42">
        <f>J74+'BM 01'!K74</f>
        <v>0</v>
      </c>
      <c r="L74" s="43">
        <f t="shared" si="0"/>
        <v>246.39732000000004</v>
      </c>
      <c r="M74" s="11">
        <f t="shared" si="4"/>
        <v>1</v>
      </c>
      <c r="N74" s="21">
        <f t="shared" si="1"/>
        <v>0</v>
      </c>
      <c r="O74" s="22">
        <f t="shared" si="14"/>
        <v>0</v>
      </c>
      <c r="P74" s="21">
        <f t="shared" si="3"/>
        <v>1</v>
      </c>
    </row>
    <row r="75" spans="1:16" s="19" customFormat="1" x14ac:dyDescent="0.25">
      <c r="A75" s="26" t="s">
        <v>189</v>
      </c>
      <c r="B75" s="9" t="s">
        <v>231</v>
      </c>
      <c r="C75" s="10" t="s">
        <v>7</v>
      </c>
      <c r="D75" s="40">
        <v>2</v>
      </c>
      <c r="E75" s="79">
        <v>45.19</v>
      </c>
      <c r="F75" s="79">
        <f t="shared" si="5"/>
        <v>57.454566</v>
      </c>
      <c r="G75" s="80">
        <f t="shared" si="25"/>
        <v>114.909132</v>
      </c>
      <c r="H75" s="35">
        <f t="shared" si="28"/>
        <v>0</v>
      </c>
      <c r="I75" s="20">
        <f>H75+'BM 01'!I75</f>
        <v>0</v>
      </c>
      <c r="J75" s="134">
        <f t="shared" si="26"/>
        <v>0</v>
      </c>
      <c r="K75" s="42">
        <f>J75+'BM 01'!K75</f>
        <v>0</v>
      </c>
      <c r="L75" s="43">
        <f t="shared" si="0"/>
        <v>114.909132</v>
      </c>
      <c r="M75" s="11">
        <f t="shared" si="4"/>
        <v>1</v>
      </c>
      <c r="N75" s="21">
        <f t="shared" si="1"/>
        <v>0</v>
      </c>
      <c r="O75" s="22">
        <f t="shared" si="14"/>
        <v>0</v>
      </c>
      <c r="P75" s="21">
        <f t="shared" si="3"/>
        <v>1</v>
      </c>
    </row>
    <row r="76" spans="1:16" s="19" customFormat="1" x14ac:dyDescent="0.25">
      <c r="A76" s="26" t="s">
        <v>190</v>
      </c>
      <c r="B76" s="9" t="s">
        <v>232</v>
      </c>
      <c r="C76" s="10" t="s">
        <v>7</v>
      </c>
      <c r="D76" s="40">
        <v>2</v>
      </c>
      <c r="E76" s="79">
        <v>50.12</v>
      </c>
      <c r="F76" s="79">
        <f t="shared" si="5"/>
        <v>63.722568000000003</v>
      </c>
      <c r="G76" s="80">
        <f t="shared" si="25"/>
        <v>127.44513600000001</v>
      </c>
      <c r="H76" s="35">
        <f t="shared" si="28"/>
        <v>0</v>
      </c>
      <c r="I76" s="20">
        <f>H76+'BM 01'!I76</f>
        <v>0</v>
      </c>
      <c r="J76" s="134">
        <f t="shared" si="26"/>
        <v>0</v>
      </c>
      <c r="K76" s="42">
        <f>J76+'BM 01'!K76</f>
        <v>0</v>
      </c>
      <c r="L76" s="43">
        <f t="shared" si="0"/>
        <v>127.44513600000001</v>
      </c>
      <c r="M76" s="11">
        <f t="shared" si="4"/>
        <v>1</v>
      </c>
      <c r="N76" s="21">
        <f t="shared" si="1"/>
        <v>0</v>
      </c>
      <c r="O76" s="22">
        <f t="shared" si="14"/>
        <v>0</v>
      </c>
      <c r="P76" s="21">
        <f t="shared" si="3"/>
        <v>1</v>
      </c>
    </row>
    <row r="77" spans="1:16" s="19" customFormat="1" x14ac:dyDescent="0.25">
      <c r="A77" s="26" t="s">
        <v>191</v>
      </c>
      <c r="B77" s="9" t="s">
        <v>233</v>
      </c>
      <c r="C77" s="10" t="s">
        <v>7</v>
      </c>
      <c r="D77" s="40">
        <v>8</v>
      </c>
      <c r="E77" s="79">
        <v>47.65</v>
      </c>
      <c r="F77" s="79">
        <f t="shared" si="5"/>
        <v>60.582210000000003</v>
      </c>
      <c r="G77" s="80">
        <f t="shared" si="25"/>
        <v>484.65768000000003</v>
      </c>
      <c r="H77" s="35">
        <f t="shared" si="28"/>
        <v>0</v>
      </c>
      <c r="I77" s="20">
        <f>H77+'BM 01'!I77</f>
        <v>0</v>
      </c>
      <c r="J77" s="134">
        <f t="shared" si="26"/>
        <v>0</v>
      </c>
      <c r="K77" s="42">
        <f>J77+'BM 01'!K77</f>
        <v>0</v>
      </c>
      <c r="L77" s="43">
        <f t="shared" si="0"/>
        <v>484.65768000000003</v>
      </c>
      <c r="M77" s="11">
        <f t="shared" si="4"/>
        <v>1</v>
      </c>
      <c r="N77" s="21">
        <f t="shared" si="1"/>
        <v>0</v>
      </c>
      <c r="O77" s="22">
        <f t="shared" si="14"/>
        <v>0</v>
      </c>
      <c r="P77" s="21">
        <f t="shared" si="3"/>
        <v>1</v>
      </c>
    </row>
    <row r="78" spans="1:16" s="19" customFormat="1" x14ac:dyDescent="0.25">
      <c r="A78" s="26" t="s">
        <v>192</v>
      </c>
      <c r="B78" s="9" t="s">
        <v>234</v>
      </c>
      <c r="C78" s="10" t="s">
        <v>7</v>
      </c>
      <c r="D78" s="40">
        <v>5</v>
      </c>
      <c r="E78" s="79">
        <v>3.3</v>
      </c>
      <c r="F78" s="79">
        <f t="shared" si="5"/>
        <v>4.1956199999999999</v>
      </c>
      <c r="G78" s="80">
        <f t="shared" si="25"/>
        <v>20.978099999999998</v>
      </c>
      <c r="H78" s="176">
        <v>3</v>
      </c>
      <c r="I78" s="20">
        <f>H78+'BM 01'!I78</f>
        <v>3</v>
      </c>
      <c r="J78" s="134">
        <f t="shared" si="26"/>
        <v>12.58686</v>
      </c>
      <c r="K78" s="42">
        <f>J78+'BM 01'!K78</f>
        <v>12.58686</v>
      </c>
      <c r="L78" s="43">
        <f t="shared" si="0"/>
        <v>8.391239999999998</v>
      </c>
      <c r="M78" s="11">
        <f t="shared" si="4"/>
        <v>1</v>
      </c>
      <c r="N78" s="21">
        <f t="shared" si="1"/>
        <v>0.60000000000000009</v>
      </c>
      <c r="O78" s="22">
        <f t="shared" si="14"/>
        <v>0.60000000000000009</v>
      </c>
      <c r="P78" s="21">
        <f t="shared" si="3"/>
        <v>0.39999999999999991</v>
      </c>
    </row>
    <row r="79" spans="1:16" s="19" customFormat="1" x14ac:dyDescent="0.25">
      <c r="A79" s="26" t="s">
        <v>193</v>
      </c>
      <c r="B79" s="9" t="s">
        <v>235</v>
      </c>
      <c r="C79" s="10" t="s">
        <v>7</v>
      </c>
      <c r="D79" s="40">
        <v>8</v>
      </c>
      <c r="E79" s="79">
        <v>9.06</v>
      </c>
      <c r="F79" s="79">
        <f t="shared" si="5"/>
        <v>11.518884000000002</v>
      </c>
      <c r="G79" s="80">
        <f t="shared" si="25"/>
        <v>92.151072000000013</v>
      </c>
      <c r="H79" s="176">
        <v>5</v>
      </c>
      <c r="I79" s="20">
        <f>H79+'BM 01'!I79</f>
        <v>5</v>
      </c>
      <c r="J79" s="134">
        <f t="shared" si="26"/>
        <v>57.594420000000007</v>
      </c>
      <c r="K79" s="42">
        <f>J79+'BM 01'!K79</f>
        <v>57.594420000000007</v>
      </c>
      <c r="L79" s="43">
        <f t="shared" si="0"/>
        <v>34.556652000000007</v>
      </c>
      <c r="M79" s="11">
        <f t="shared" si="4"/>
        <v>1</v>
      </c>
      <c r="N79" s="21">
        <f t="shared" si="1"/>
        <v>0.625</v>
      </c>
      <c r="O79" s="22">
        <f t="shared" si="14"/>
        <v>0.625</v>
      </c>
      <c r="P79" s="21">
        <f t="shared" si="3"/>
        <v>0.375</v>
      </c>
    </row>
    <row r="80" spans="1:16" s="19" customFormat="1" x14ac:dyDescent="0.25">
      <c r="A80" s="26" t="s">
        <v>194</v>
      </c>
      <c r="B80" s="9" t="s">
        <v>236</v>
      </c>
      <c r="C80" s="10" t="s">
        <v>7</v>
      </c>
      <c r="D80" s="40">
        <v>4</v>
      </c>
      <c r="E80" s="79">
        <v>11</v>
      </c>
      <c r="F80" s="79">
        <f t="shared" si="5"/>
        <v>13.9854</v>
      </c>
      <c r="G80" s="80">
        <f t="shared" si="25"/>
        <v>55.941600000000001</v>
      </c>
      <c r="H80" s="176">
        <v>3</v>
      </c>
      <c r="I80" s="20">
        <f>H80+'BM 01'!I80</f>
        <v>3</v>
      </c>
      <c r="J80" s="134">
        <f t="shared" si="26"/>
        <v>41.956200000000003</v>
      </c>
      <c r="K80" s="42">
        <f>J80+'BM 01'!K80</f>
        <v>41.956200000000003</v>
      </c>
      <c r="L80" s="43">
        <f t="shared" si="0"/>
        <v>13.985399999999998</v>
      </c>
      <c r="M80" s="11">
        <f t="shared" si="4"/>
        <v>1</v>
      </c>
      <c r="N80" s="21">
        <f t="shared" si="1"/>
        <v>0.75</v>
      </c>
      <c r="O80" s="22">
        <f t="shared" si="14"/>
        <v>0.75</v>
      </c>
      <c r="P80" s="21">
        <f t="shared" si="3"/>
        <v>0.25</v>
      </c>
    </row>
    <row r="81" spans="1:16" s="19" customFormat="1" x14ac:dyDescent="0.25">
      <c r="A81" s="26" t="s">
        <v>195</v>
      </c>
      <c r="B81" s="9" t="s">
        <v>237</v>
      </c>
      <c r="C81" s="10" t="s">
        <v>7</v>
      </c>
      <c r="D81" s="40">
        <v>4</v>
      </c>
      <c r="E81" s="79">
        <v>10.469999999999999</v>
      </c>
      <c r="F81" s="79">
        <f t="shared" si="5"/>
        <v>13.311558</v>
      </c>
      <c r="G81" s="80">
        <f t="shared" si="25"/>
        <v>53.246231999999999</v>
      </c>
      <c r="H81" s="176">
        <v>3</v>
      </c>
      <c r="I81" s="20">
        <f>H81+'BM 01'!I81</f>
        <v>3</v>
      </c>
      <c r="J81" s="134">
        <f t="shared" si="26"/>
        <v>39.934674000000001</v>
      </c>
      <c r="K81" s="42">
        <f>J81+'BM 01'!K81</f>
        <v>39.934674000000001</v>
      </c>
      <c r="L81" s="43">
        <f t="shared" si="0"/>
        <v>13.311557999999998</v>
      </c>
      <c r="M81" s="11">
        <f t="shared" si="4"/>
        <v>1</v>
      </c>
      <c r="N81" s="21">
        <f t="shared" si="1"/>
        <v>0.75</v>
      </c>
      <c r="O81" s="22">
        <f t="shared" si="14"/>
        <v>0.75</v>
      </c>
      <c r="P81" s="21">
        <f t="shared" si="3"/>
        <v>0.25</v>
      </c>
    </row>
    <row r="82" spans="1:16" s="19" customFormat="1" x14ac:dyDescent="0.25">
      <c r="A82" s="26" t="s">
        <v>196</v>
      </c>
      <c r="B82" s="9" t="s">
        <v>238</v>
      </c>
      <c r="C82" s="10" t="s">
        <v>7</v>
      </c>
      <c r="D82" s="40">
        <v>2</v>
      </c>
      <c r="E82" s="79">
        <v>13.71</v>
      </c>
      <c r="F82" s="79">
        <f t="shared" ref="F82:F145" si="29">E82*1.2714</f>
        <v>17.430894000000002</v>
      </c>
      <c r="G82" s="80">
        <f t="shared" si="25"/>
        <v>34.861788000000004</v>
      </c>
      <c r="H82" s="176">
        <v>1</v>
      </c>
      <c r="I82" s="20">
        <f>H82+'BM 01'!I82</f>
        <v>1</v>
      </c>
      <c r="J82" s="134">
        <f t="shared" si="26"/>
        <v>17.430894000000002</v>
      </c>
      <c r="K82" s="42">
        <f>J82+'BM 01'!K82</f>
        <v>17.430894000000002</v>
      </c>
      <c r="L82" s="43">
        <f t="shared" si="0"/>
        <v>17.430894000000002</v>
      </c>
      <c r="M82" s="11">
        <f t="shared" si="4"/>
        <v>1</v>
      </c>
      <c r="N82" s="21">
        <f t="shared" si="1"/>
        <v>0.5</v>
      </c>
      <c r="O82" s="22">
        <f t="shared" si="14"/>
        <v>0.5</v>
      </c>
      <c r="P82" s="21">
        <f t="shared" si="3"/>
        <v>0.5</v>
      </c>
    </row>
    <row r="83" spans="1:16" s="19" customFormat="1" x14ac:dyDescent="0.25">
      <c r="A83" s="26" t="s">
        <v>197</v>
      </c>
      <c r="B83" s="9" t="s">
        <v>239</v>
      </c>
      <c r="C83" s="10" t="s">
        <v>7</v>
      </c>
      <c r="D83" s="40">
        <v>8</v>
      </c>
      <c r="E83" s="79">
        <v>30.85</v>
      </c>
      <c r="F83" s="79">
        <f t="shared" si="29"/>
        <v>39.222690000000007</v>
      </c>
      <c r="G83" s="80">
        <f t="shared" si="25"/>
        <v>313.78152000000006</v>
      </c>
      <c r="H83" s="35">
        <v>0</v>
      </c>
      <c r="I83" s="20">
        <f>H83+'BM 01'!I83</f>
        <v>0</v>
      </c>
      <c r="J83" s="134">
        <f t="shared" si="26"/>
        <v>0</v>
      </c>
      <c r="K83" s="42">
        <f>J83+'BM 01'!K83</f>
        <v>0</v>
      </c>
      <c r="L83" s="43">
        <f t="shared" si="0"/>
        <v>313.78152000000006</v>
      </c>
      <c r="M83" s="11">
        <f t="shared" si="4"/>
        <v>1</v>
      </c>
      <c r="N83" s="21">
        <f t="shared" si="1"/>
        <v>0</v>
      </c>
      <c r="O83" s="22">
        <f t="shared" si="14"/>
        <v>0</v>
      </c>
      <c r="P83" s="21">
        <f t="shared" si="3"/>
        <v>1</v>
      </c>
    </row>
    <row r="84" spans="1:16" s="19" customFormat="1" x14ac:dyDescent="0.25">
      <c r="A84" s="26" t="s">
        <v>198</v>
      </c>
      <c r="B84" s="9" t="s">
        <v>240</v>
      </c>
      <c r="C84" s="10" t="s">
        <v>7</v>
      </c>
      <c r="D84" s="40">
        <v>1</v>
      </c>
      <c r="E84" s="79">
        <v>20.369999999999997</v>
      </c>
      <c r="F84" s="79">
        <f t="shared" si="29"/>
        <v>25.898417999999999</v>
      </c>
      <c r="G84" s="80">
        <f t="shared" si="25"/>
        <v>25.898417999999999</v>
      </c>
      <c r="H84" s="35">
        <f>D84*0</f>
        <v>0</v>
      </c>
      <c r="I84" s="20">
        <f>H84+'BM 01'!I84</f>
        <v>0</v>
      </c>
      <c r="J84" s="134">
        <f t="shared" si="26"/>
        <v>0</v>
      </c>
      <c r="K84" s="42">
        <f>J84+'BM 01'!K84</f>
        <v>0</v>
      </c>
      <c r="L84" s="43">
        <f t="shared" si="0"/>
        <v>25.898417999999999</v>
      </c>
      <c r="M84" s="11">
        <f t="shared" si="4"/>
        <v>1</v>
      </c>
      <c r="N84" s="21">
        <f t="shared" si="1"/>
        <v>0</v>
      </c>
      <c r="O84" s="22">
        <f t="shared" si="14"/>
        <v>0</v>
      </c>
      <c r="P84" s="21">
        <f t="shared" si="3"/>
        <v>1</v>
      </c>
    </row>
    <row r="85" spans="1:16" s="19" customFormat="1" x14ac:dyDescent="0.25">
      <c r="A85" s="26" t="s">
        <v>199</v>
      </c>
      <c r="B85" s="9" t="s">
        <v>241</v>
      </c>
      <c r="C85" s="10" t="s">
        <v>4</v>
      </c>
      <c r="D85" s="40">
        <v>27</v>
      </c>
      <c r="E85" s="79">
        <v>11.41</v>
      </c>
      <c r="F85" s="79">
        <f t="shared" si="29"/>
        <v>14.506674</v>
      </c>
      <c r="G85" s="80">
        <f t="shared" si="25"/>
        <v>391.68019800000002</v>
      </c>
      <c r="H85" s="176">
        <f>D85*0.8</f>
        <v>21.6</v>
      </c>
      <c r="I85" s="20">
        <f>H85+'BM 01'!I85</f>
        <v>21.6</v>
      </c>
      <c r="J85" s="134">
        <f t="shared" si="26"/>
        <v>313.34415840000003</v>
      </c>
      <c r="K85" s="42">
        <f>J85+'BM 01'!K85</f>
        <v>313.34415840000003</v>
      </c>
      <c r="L85" s="43">
        <f t="shared" si="0"/>
        <v>78.336039599999992</v>
      </c>
      <c r="M85" s="11">
        <f t="shared" si="4"/>
        <v>1</v>
      </c>
      <c r="N85" s="21">
        <f t="shared" si="1"/>
        <v>0.8</v>
      </c>
      <c r="O85" s="22">
        <f t="shared" si="14"/>
        <v>0.8</v>
      </c>
      <c r="P85" s="21">
        <f t="shared" si="3"/>
        <v>0.19999999999999996</v>
      </c>
    </row>
    <row r="86" spans="1:16" s="19" customFormat="1" x14ac:dyDescent="0.25">
      <c r="A86" s="26" t="s">
        <v>200</v>
      </c>
      <c r="B86" s="9" t="s">
        <v>242</v>
      </c>
      <c r="C86" s="10" t="s">
        <v>4</v>
      </c>
      <c r="D86" s="40">
        <v>38</v>
      </c>
      <c r="E86" s="79">
        <v>13.689999999999998</v>
      </c>
      <c r="F86" s="79">
        <f t="shared" si="29"/>
        <v>17.405465999999997</v>
      </c>
      <c r="G86" s="80">
        <f t="shared" si="25"/>
        <v>661.40770799999984</v>
      </c>
      <c r="H86" s="176">
        <f t="shared" ref="H86:H89" si="30">D86*0.8</f>
        <v>30.400000000000002</v>
      </c>
      <c r="I86" s="20">
        <f>H86+'BM 01'!I86</f>
        <v>30.400000000000002</v>
      </c>
      <c r="J86" s="134">
        <f t="shared" si="26"/>
        <v>529.12616639999999</v>
      </c>
      <c r="K86" s="42">
        <f>J86+'BM 01'!K86</f>
        <v>529.12616639999999</v>
      </c>
      <c r="L86" s="43">
        <f t="shared" si="0"/>
        <v>132.28154159999985</v>
      </c>
      <c r="M86" s="11">
        <f t="shared" si="4"/>
        <v>1</v>
      </c>
      <c r="N86" s="21">
        <f t="shared" si="1"/>
        <v>0.80000000000000016</v>
      </c>
      <c r="O86" s="22">
        <f t="shared" si="14"/>
        <v>0.80000000000000016</v>
      </c>
      <c r="P86" s="21">
        <f t="shared" si="3"/>
        <v>0.19999999999999984</v>
      </c>
    </row>
    <row r="87" spans="1:16" s="19" customFormat="1" x14ac:dyDescent="0.25">
      <c r="A87" s="26" t="s">
        <v>201</v>
      </c>
      <c r="B87" s="9" t="s">
        <v>243</v>
      </c>
      <c r="C87" s="10" t="s">
        <v>4</v>
      </c>
      <c r="D87" s="40">
        <v>28</v>
      </c>
      <c r="E87" s="79">
        <v>17.009999999999998</v>
      </c>
      <c r="F87" s="79">
        <f t="shared" si="29"/>
        <v>21.626514</v>
      </c>
      <c r="G87" s="80">
        <f t="shared" si="25"/>
        <v>605.54239200000006</v>
      </c>
      <c r="H87" s="176">
        <f t="shared" si="30"/>
        <v>22.400000000000002</v>
      </c>
      <c r="I87" s="20">
        <f>H87+'BM 01'!I87</f>
        <v>22.400000000000002</v>
      </c>
      <c r="J87" s="134">
        <f t="shared" si="26"/>
        <v>484.43391360000004</v>
      </c>
      <c r="K87" s="42">
        <f>J87+'BM 01'!K87</f>
        <v>484.43391360000004</v>
      </c>
      <c r="L87" s="43">
        <f t="shared" si="0"/>
        <v>121.10847840000002</v>
      </c>
      <c r="M87" s="11">
        <f t="shared" si="4"/>
        <v>1</v>
      </c>
      <c r="N87" s="21">
        <f t="shared" si="1"/>
        <v>0.79999999999999993</v>
      </c>
      <c r="O87" s="22">
        <f t="shared" si="14"/>
        <v>0.79999999999999993</v>
      </c>
      <c r="P87" s="21">
        <f t="shared" si="3"/>
        <v>0.20000000000000007</v>
      </c>
    </row>
    <row r="88" spans="1:16" s="19" customFormat="1" x14ac:dyDescent="0.25">
      <c r="A88" s="26" t="s">
        <v>202</v>
      </c>
      <c r="B88" s="9" t="s">
        <v>244</v>
      </c>
      <c r="C88" s="10" t="s">
        <v>4</v>
      </c>
      <c r="D88" s="40">
        <v>14</v>
      </c>
      <c r="E88" s="79">
        <v>6.75</v>
      </c>
      <c r="F88" s="79">
        <f t="shared" si="29"/>
        <v>8.5819500000000009</v>
      </c>
      <c r="G88" s="80">
        <f t="shared" si="25"/>
        <v>120.14730000000002</v>
      </c>
      <c r="H88" s="176">
        <f t="shared" si="30"/>
        <v>11.200000000000001</v>
      </c>
      <c r="I88" s="20">
        <f>H88+'BM 01'!I88</f>
        <v>11.200000000000001</v>
      </c>
      <c r="J88" s="134">
        <f t="shared" si="26"/>
        <v>96.117840000000015</v>
      </c>
      <c r="K88" s="42">
        <f>J88+'BM 01'!K88</f>
        <v>96.117840000000015</v>
      </c>
      <c r="L88" s="43">
        <f t="shared" si="0"/>
        <v>24.02946</v>
      </c>
      <c r="M88" s="11">
        <f t="shared" si="4"/>
        <v>1</v>
      </c>
      <c r="N88" s="21">
        <f t="shared" si="1"/>
        <v>0.8</v>
      </c>
      <c r="O88" s="22">
        <f t="shared" si="14"/>
        <v>0.8</v>
      </c>
      <c r="P88" s="21">
        <f t="shared" si="3"/>
        <v>0.19999999999999996</v>
      </c>
    </row>
    <row r="89" spans="1:16" s="19" customFormat="1" x14ac:dyDescent="0.25">
      <c r="A89" s="26" t="s">
        <v>203</v>
      </c>
      <c r="B89" s="9" t="s">
        <v>245</v>
      </c>
      <c r="C89" s="10" t="s">
        <v>4</v>
      </c>
      <c r="D89" s="40">
        <v>36</v>
      </c>
      <c r="E89" s="79">
        <v>11.92</v>
      </c>
      <c r="F89" s="79">
        <f t="shared" si="29"/>
        <v>15.155088000000001</v>
      </c>
      <c r="G89" s="80">
        <f t="shared" si="25"/>
        <v>545.583168</v>
      </c>
      <c r="H89" s="176">
        <f t="shared" si="30"/>
        <v>28.8</v>
      </c>
      <c r="I89" s="20">
        <f>H89+'BM 01'!I89</f>
        <v>28.8</v>
      </c>
      <c r="J89" s="134">
        <f t="shared" si="26"/>
        <v>436.46653440000006</v>
      </c>
      <c r="K89" s="42">
        <f>J89+'BM 01'!K89</f>
        <v>436.46653440000006</v>
      </c>
      <c r="L89" s="43">
        <f t="shared" si="0"/>
        <v>109.11663359999994</v>
      </c>
      <c r="M89" s="11">
        <f t="shared" si="4"/>
        <v>1</v>
      </c>
      <c r="N89" s="21">
        <f t="shared" si="1"/>
        <v>0.80000000000000016</v>
      </c>
      <c r="O89" s="22">
        <f t="shared" si="14"/>
        <v>0.80000000000000016</v>
      </c>
      <c r="P89" s="21">
        <f t="shared" si="3"/>
        <v>0.19999999999999984</v>
      </c>
    </row>
    <row r="90" spans="1:16" s="19" customFormat="1" x14ac:dyDescent="0.25">
      <c r="A90" s="26" t="s">
        <v>204</v>
      </c>
      <c r="B90" s="9" t="s">
        <v>246</v>
      </c>
      <c r="C90" s="10" t="s">
        <v>7</v>
      </c>
      <c r="D90" s="40">
        <v>6</v>
      </c>
      <c r="E90" s="79">
        <v>5.5600000000000005</v>
      </c>
      <c r="F90" s="79">
        <f t="shared" si="29"/>
        <v>7.0689840000000013</v>
      </c>
      <c r="G90" s="80">
        <f t="shared" si="25"/>
        <v>42.413904000000009</v>
      </c>
      <c r="H90" s="176">
        <v>4</v>
      </c>
      <c r="I90" s="20">
        <f>H90+'BM 01'!I90</f>
        <v>4</v>
      </c>
      <c r="J90" s="134">
        <f t="shared" si="26"/>
        <v>28.275936000000005</v>
      </c>
      <c r="K90" s="42">
        <f>J90+'BM 01'!K90</f>
        <v>28.275936000000005</v>
      </c>
      <c r="L90" s="43">
        <f t="shared" si="0"/>
        <v>14.137968000000004</v>
      </c>
      <c r="M90" s="11">
        <f t="shared" si="4"/>
        <v>1</v>
      </c>
      <c r="N90" s="21">
        <f t="shared" si="1"/>
        <v>0.66666666666666663</v>
      </c>
      <c r="O90" s="22">
        <f t="shared" si="14"/>
        <v>0.66666666666666663</v>
      </c>
      <c r="P90" s="21">
        <f t="shared" si="3"/>
        <v>0.33333333333333337</v>
      </c>
    </row>
    <row r="91" spans="1:16" s="19" customFormat="1" x14ac:dyDescent="0.25">
      <c r="A91" s="26" t="s">
        <v>205</v>
      </c>
      <c r="B91" s="9" t="s">
        <v>247</v>
      </c>
      <c r="C91" s="10" t="s">
        <v>7</v>
      </c>
      <c r="D91" s="40">
        <v>2</v>
      </c>
      <c r="E91" s="79">
        <v>16.87</v>
      </c>
      <c r="F91" s="79">
        <f t="shared" si="29"/>
        <v>21.448518000000004</v>
      </c>
      <c r="G91" s="80">
        <f t="shared" si="25"/>
        <v>42.897036000000007</v>
      </c>
      <c r="H91" s="176">
        <v>1</v>
      </c>
      <c r="I91" s="20">
        <f>H91+'BM 01'!I91</f>
        <v>1</v>
      </c>
      <c r="J91" s="134">
        <f t="shared" si="26"/>
        <v>21.448518000000004</v>
      </c>
      <c r="K91" s="42">
        <f>J91+'BM 01'!K91</f>
        <v>21.448518000000004</v>
      </c>
      <c r="L91" s="43">
        <f t="shared" si="0"/>
        <v>21.448518000000004</v>
      </c>
      <c r="M91" s="11">
        <f t="shared" si="4"/>
        <v>1</v>
      </c>
      <c r="N91" s="21">
        <f t="shared" si="1"/>
        <v>0.5</v>
      </c>
      <c r="O91" s="22">
        <f t="shared" ref="O91:O93" si="31">K91/G91</f>
        <v>0.5</v>
      </c>
      <c r="P91" s="21">
        <f t="shared" si="3"/>
        <v>0.5</v>
      </c>
    </row>
    <row r="92" spans="1:16" s="19" customFormat="1" ht="47.25" x14ac:dyDescent="0.25">
      <c r="A92" s="26" t="s">
        <v>206</v>
      </c>
      <c r="B92" s="9" t="s">
        <v>248</v>
      </c>
      <c r="C92" s="10" t="s">
        <v>7</v>
      </c>
      <c r="D92" s="40">
        <v>2</v>
      </c>
      <c r="E92" s="79">
        <v>427.04</v>
      </c>
      <c r="F92" s="79">
        <f t="shared" si="29"/>
        <v>542.93865600000004</v>
      </c>
      <c r="G92" s="80">
        <f t="shared" si="25"/>
        <v>1085.8773120000001</v>
      </c>
      <c r="H92" s="35">
        <f t="shared" si="27"/>
        <v>0</v>
      </c>
      <c r="I92" s="20">
        <f>H92+'BM 01'!I92</f>
        <v>0</v>
      </c>
      <c r="J92" s="134">
        <f t="shared" si="26"/>
        <v>0</v>
      </c>
      <c r="K92" s="42">
        <f>J92+'BM 01'!K92</f>
        <v>0</v>
      </c>
      <c r="L92" s="43">
        <f t="shared" si="0"/>
        <v>1085.8773120000001</v>
      </c>
      <c r="M92" s="11">
        <f t="shared" si="4"/>
        <v>1</v>
      </c>
      <c r="N92" s="21">
        <f t="shared" si="1"/>
        <v>0</v>
      </c>
      <c r="O92" s="22">
        <f t="shared" si="31"/>
        <v>0</v>
      </c>
      <c r="P92" s="21">
        <f t="shared" si="3"/>
        <v>1</v>
      </c>
    </row>
    <row r="93" spans="1:16" s="19" customFormat="1" ht="31.5" x14ac:dyDescent="0.25">
      <c r="A93" s="26" t="s">
        <v>207</v>
      </c>
      <c r="B93" s="9" t="s">
        <v>249</v>
      </c>
      <c r="C93" s="10" t="s">
        <v>7</v>
      </c>
      <c r="D93" s="40">
        <v>4</v>
      </c>
      <c r="E93" s="79">
        <v>112.60000000000001</v>
      </c>
      <c r="F93" s="79">
        <f t="shared" si="29"/>
        <v>143.15964000000002</v>
      </c>
      <c r="G93" s="80">
        <f t="shared" si="25"/>
        <v>572.6385600000001</v>
      </c>
      <c r="H93" s="35">
        <f t="shared" si="27"/>
        <v>0</v>
      </c>
      <c r="I93" s="20">
        <f>H93+'BM 01'!I93</f>
        <v>0</v>
      </c>
      <c r="J93" s="134">
        <f t="shared" si="26"/>
        <v>0</v>
      </c>
      <c r="K93" s="42">
        <f>J93+'BM 01'!K93</f>
        <v>0</v>
      </c>
      <c r="L93" s="43">
        <f t="shared" si="0"/>
        <v>572.6385600000001</v>
      </c>
      <c r="M93" s="11">
        <f t="shared" si="4"/>
        <v>1</v>
      </c>
      <c r="N93" s="21">
        <f t="shared" si="1"/>
        <v>0</v>
      </c>
      <c r="O93" s="22">
        <f t="shared" si="31"/>
        <v>0</v>
      </c>
      <c r="P93" s="21">
        <f t="shared" si="3"/>
        <v>1</v>
      </c>
    </row>
    <row r="94" spans="1:16" s="25" customFormat="1" ht="31.5" customHeight="1" x14ac:dyDescent="0.25">
      <c r="A94" s="76" t="s">
        <v>208</v>
      </c>
      <c r="B94" s="78" t="s">
        <v>271</v>
      </c>
      <c r="C94" s="168" t="s">
        <v>272</v>
      </c>
      <c r="D94" s="168"/>
      <c r="E94" s="168"/>
      <c r="F94" s="168"/>
      <c r="G94" s="81">
        <f>SUM(G95:G115)</f>
        <v>9645.5142419999993</v>
      </c>
      <c r="H94" s="35"/>
      <c r="I94" s="24"/>
      <c r="J94" s="81">
        <f>SUM(J95:J115)</f>
        <v>1866.3312875999998</v>
      </c>
      <c r="K94" s="102">
        <f>J94+'BM 01'!K94</f>
        <v>1866.3312875999998</v>
      </c>
      <c r="L94" s="39">
        <f t="shared" si="0"/>
        <v>7779.1829543999993</v>
      </c>
      <c r="M94" s="5">
        <f t="shared" si="4"/>
        <v>1</v>
      </c>
      <c r="N94" s="17">
        <f t="shared" si="1"/>
        <v>0.19349214990252459</v>
      </c>
      <c r="O94" s="18">
        <f>K94/G94</f>
        <v>0.19349214990252459</v>
      </c>
      <c r="P94" s="17">
        <f t="shared" si="3"/>
        <v>0.80650785009747539</v>
      </c>
    </row>
    <row r="95" spans="1:16" s="19" customFormat="1" x14ac:dyDescent="0.25">
      <c r="A95" s="26" t="s">
        <v>250</v>
      </c>
      <c r="B95" s="9" t="s">
        <v>273</v>
      </c>
      <c r="C95" s="10" t="s">
        <v>7</v>
      </c>
      <c r="D95" s="40">
        <v>5</v>
      </c>
      <c r="E95" s="79">
        <v>3.98</v>
      </c>
      <c r="F95" s="79">
        <f t="shared" si="29"/>
        <v>5.0601720000000006</v>
      </c>
      <c r="G95" s="80">
        <f t="shared" ref="G95:G115" si="32">D95*F95</f>
        <v>25.300860000000004</v>
      </c>
      <c r="H95" s="176">
        <v>3</v>
      </c>
      <c r="I95" s="20">
        <f>H95+'BM 01'!I95</f>
        <v>3</v>
      </c>
      <c r="J95" s="134">
        <f t="shared" ref="J95:J115" si="33">F95*H95</f>
        <v>15.180516000000001</v>
      </c>
      <c r="K95" s="42">
        <f>J95+'BM 01'!K95</f>
        <v>15.180516000000001</v>
      </c>
      <c r="L95" s="43">
        <f t="shared" si="0"/>
        <v>10.120344000000003</v>
      </c>
      <c r="M95" s="11">
        <f t="shared" si="4"/>
        <v>1</v>
      </c>
      <c r="N95" s="21">
        <f t="shared" si="1"/>
        <v>0.6</v>
      </c>
      <c r="O95" s="22">
        <f t="shared" ref="O95:O158" si="34">K95/G95</f>
        <v>0.6</v>
      </c>
      <c r="P95" s="21">
        <f t="shared" si="3"/>
        <v>0.4</v>
      </c>
    </row>
    <row r="96" spans="1:16" s="19" customFormat="1" x14ac:dyDescent="0.25">
      <c r="A96" s="26" t="s">
        <v>251</v>
      </c>
      <c r="B96" s="9" t="s">
        <v>274</v>
      </c>
      <c r="C96" s="10" t="s">
        <v>7</v>
      </c>
      <c r="D96" s="40">
        <v>4</v>
      </c>
      <c r="E96" s="79">
        <v>410.1</v>
      </c>
      <c r="F96" s="79">
        <f t="shared" si="29"/>
        <v>521.40114000000005</v>
      </c>
      <c r="G96" s="80">
        <f t="shared" si="32"/>
        <v>2085.6045600000002</v>
      </c>
      <c r="H96" s="35">
        <f t="shared" ref="H96:H115" si="35">D96*0</f>
        <v>0</v>
      </c>
      <c r="I96" s="20">
        <f>H96+'BM 01'!I96</f>
        <v>0</v>
      </c>
      <c r="J96" s="134">
        <f t="shared" si="33"/>
        <v>0</v>
      </c>
      <c r="K96" s="42">
        <f>J96+'BM 01'!K96</f>
        <v>0</v>
      </c>
      <c r="L96" s="43">
        <f t="shared" si="0"/>
        <v>2085.6045600000002</v>
      </c>
      <c r="M96" s="11">
        <f t="shared" si="4"/>
        <v>1</v>
      </c>
      <c r="N96" s="21">
        <f t="shared" si="1"/>
        <v>0</v>
      </c>
      <c r="O96" s="22">
        <f t="shared" si="34"/>
        <v>0</v>
      </c>
      <c r="P96" s="21">
        <f t="shared" si="3"/>
        <v>1</v>
      </c>
    </row>
    <row r="97" spans="1:16" s="19" customFormat="1" x14ac:dyDescent="0.25">
      <c r="A97" s="26" t="s">
        <v>252</v>
      </c>
      <c r="B97" s="9" t="s">
        <v>275</v>
      </c>
      <c r="C97" s="10" t="s">
        <v>7</v>
      </c>
      <c r="D97" s="40">
        <v>6</v>
      </c>
      <c r="E97" s="79">
        <v>15.580000000000002</v>
      </c>
      <c r="F97" s="79">
        <f t="shared" si="29"/>
        <v>19.808412000000004</v>
      </c>
      <c r="G97" s="80">
        <f t="shared" si="32"/>
        <v>118.85047200000002</v>
      </c>
      <c r="H97" s="35">
        <f t="shared" si="35"/>
        <v>0</v>
      </c>
      <c r="I97" s="20">
        <f>H97+'BM 01'!I97</f>
        <v>0</v>
      </c>
      <c r="J97" s="134">
        <f t="shared" si="33"/>
        <v>0</v>
      </c>
      <c r="K97" s="42">
        <f>J97+'BM 01'!K97</f>
        <v>0</v>
      </c>
      <c r="L97" s="43">
        <f t="shared" si="0"/>
        <v>118.85047200000002</v>
      </c>
      <c r="M97" s="11">
        <f t="shared" si="4"/>
        <v>1</v>
      </c>
      <c r="N97" s="21">
        <f t="shared" si="1"/>
        <v>0</v>
      </c>
      <c r="O97" s="22">
        <f t="shared" si="34"/>
        <v>0</v>
      </c>
      <c r="P97" s="21">
        <f t="shared" si="3"/>
        <v>1</v>
      </c>
    </row>
    <row r="98" spans="1:16" s="19" customFormat="1" x14ac:dyDescent="0.25">
      <c r="A98" s="26" t="s">
        <v>253</v>
      </c>
      <c r="B98" s="13" t="s">
        <v>276</v>
      </c>
      <c r="C98" s="10" t="s">
        <v>7</v>
      </c>
      <c r="D98" s="40">
        <v>4</v>
      </c>
      <c r="E98" s="79">
        <v>28.560000000000002</v>
      </c>
      <c r="F98" s="79">
        <f t="shared" si="29"/>
        <v>36.311184000000004</v>
      </c>
      <c r="G98" s="80">
        <f t="shared" si="32"/>
        <v>145.24473600000002</v>
      </c>
      <c r="H98" s="35">
        <f t="shared" si="35"/>
        <v>0</v>
      </c>
      <c r="I98" s="20">
        <f>H98+'BM 01'!I98</f>
        <v>0</v>
      </c>
      <c r="J98" s="134">
        <f t="shared" si="33"/>
        <v>0</v>
      </c>
      <c r="K98" s="42">
        <f>J98+'BM 01'!K98</f>
        <v>0</v>
      </c>
      <c r="L98" s="43">
        <f t="shared" si="0"/>
        <v>145.24473600000002</v>
      </c>
      <c r="M98" s="11">
        <f t="shared" si="4"/>
        <v>1</v>
      </c>
      <c r="N98" s="21">
        <f t="shared" si="1"/>
        <v>0</v>
      </c>
      <c r="O98" s="22">
        <f t="shared" si="34"/>
        <v>0</v>
      </c>
      <c r="P98" s="21">
        <f t="shared" si="3"/>
        <v>1</v>
      </c>
    </row>
    <row r="99" spans="1:16" s="19" customFormat="1" x14ac:dyDescent="0.25">
      <c r="A99" s="26" t="s">
        <v>254</v>
      </c>
      <c r="B99" s="9" t="s">
        <v>277</v>
      </c>
      <c r="C99" s="10" t="s">
        <v>7</v>
      </c>
      <c r="D99" s="40">
        <v>14</v>
      </c>
      <c r="E99" s="79">
        <v>5.93</v>
      </c>
      <c r="F99" s="79">
        <f t="shared" si="29"/>
        <v>7.5394019999999999</v>
      </c>
      <c r="G99" s="80">
        <f t="shared" si="32"/>
        <v>105.55162799999999</v>
      </c>
      <c r="H99" s="176">
        <v>11</v>
      </c>
      <c r="I99" s="20">
        <f>H99+'BM 01'!I99</f>
        <v>11</v>
      </c>
      <c r="J99" s="134">
        <f t="shared" si="33"/>
        <v>82.933421999999993</v>
      </c>
      <c r="K99" s="42">
        <f>J99+'BM 01'!K99</f>
        <v>82.933421999999993</v>
      </c>
      <c r="L99" s="43">
        <f t="shared" si="0"/>
        <v>22.618206000000001</v>
      </c>
      <c r="M99" s="11">
        <f t="shared" si="4"/>
        <v>1</v>
      </c>
      <c r="N99" s="21">
        <f t="shared" si="1"/>
        <v>0.7857142857142857</v>
      </c>
      <c r="O99" s="22">
        <f t="shared" si="34"/>
        <v>0.7857142857142857</v>
      </c>
      <c r="P99" s="21">
        <f t="shared" si="3"/>
        <v>0.2142857142857143</v>
      </c>
    </row>
    <row r="100" spans="1:16" s="19" customFormat="1" x14ac:dyDescent="0.25">
      <c r="A100" s="26" t="s">
        <v>255</v>
      </c>
      <c r="B100" s="9" t="s">
        <v>278</v>
      </c>
      <c r="C100" s="10" t="s">
        <v>7</v>
      </c>
      <c r="D100" s="40">
        <v>1</v>
      </c>
      <c r="E100" s="79">
        <v>926.06999999999994</v>
      </c>
      <c r="F100" s="79">
        <f t="shared" si="29"/>
        <v>1177.4053980000001</v>
      </c>
      <c r="G100" s="80">
        <f t="shared" si="32"/>
        <v>1177.4053980000001</v>
      </c>
      <c r="H100" s="35">
        <f t="shared" si="35"/>
        <v>0</v>
      </c>
      <c r="I100" s="20">
        <f>H100+'BM 01'!I100</f>
        <v>0</v>
      </c>
      <c r="J100" s="134">
        <f t="shared" si="33"/>
        <v>0</v>
      </c>
      <c r="K100" s="42">
        <f>J100+'BM 01'!K100</f>
        <v>0</v>
      </c>
      <c r="L100" s="43">
        <f t="shared" si="0"/>
        <v>1177.4053980000001</v>
      </c>
      <c r="M100" s="11">
        <f t="shared" si="4"/>
        <v>1</v>
      </c>
      <c r="N100" s="21">
        <f t="shared" si="1"/>
        <v>0</v>
      </c>
      <c r="O100" s="22">
        <f t="shared" si="34"/>
        <v>0</v>
      </c>
      <c r="P100" s="21">
        <f t="shared" si="3"/>
        <v>1</v>
      </c>
    </row>
    <row r="101" spans="1:16" s="19" customFormat="1" x14ac:dyDescent="0.25">
      <c r="A101" s="26" t="s">
        <v>256</v>
      </c>
      <c r="B101" s="9" t="s">
        <v>279</v>
      </c>
      <c r="C101" s="10" t="s">
        <v>7</v>
      </c>
      <c r="D101" s="40">
        <v>3</v>
      </c>
      <c r="E101" s="79">
        <v>4.82</v>
      </c>
      <c r="F101" s="79">
        <f t="shared" si="29"/>
        <v>6.1281480000000004</v>
      </c>
      <c r="G101" s="80">
        <f t="shared" si="32"/>
        <v>18.384444000000002</v>
      </c>
      <c r="H101" s="176">
        <v>2</v>
      </c>
      <c r="I101" s="20">
        <f>H101+'BM 01'!I101</f>
        <v>2</v>
      </c>
      <c r="J101" s="134">
        <f t="shared" si="33"/>
        <v>12.256296000000001</v>
      </c>
      <c r="K101" s="42">
        <f>J101+'BM 01'!K101</f>
        <v>12.256296000000001</v>
      </c>
      <c r="L101" s="43">
        <f t="shared" si="0"/>
        <v>6.1281480000000013</v>
      </c>
      <c r="M101" s="11">
        <f t="shared" si="4"/>
        <v>1</v>
      </c>
      <c r="N101" s="21">
        <f t="shared" si="1"/>
        <v>0.66666666666666663</v>
      </c>
      <c r="O101" s="22">
        <f t="shared" si="34"/>
        <v>0.66666666666666663</v>
      </c>
      <c r="P101" s="21">
        <f t="shared" si="3"/>
        <v>0.33333333333333337</v>
      </c>
    </row>
    <row r="102" spans="1:16" s="19" customFormat="1" x14ac:dyDescent="0.25">
      <c r="A102" s="26" t="s">
        <v>257</v>
      </c>
      <c r="B102" s="9" t="s">
        <v>280</v>
      </c>
      <c r="C102" s="10" t="s">
        <v>7</v>
      </c>
      <c r="D102" s="44">
        <v>6</v>
      </c>
      <c r="E102" s="79">
        <v>5.9</v>
      </c>
      <c r="F102" s="79">
        <f t="shared" si="29"/>
        <v>7.5012600000000011</v>
      </c>
      <c r="G102" s="80">
        <f t="shared" si="32"/>
        <v>45.007560000000005</v>
      </c>
      <c r="H102" s="176">
        <v>4</v>
      </c>
      <c r="I102" s="20">
        <f>H102+'BM 01'!I102</f>
        <v>4</v>
      </c>
      <c r="J102" s="134">
        <f t="shared" si="33"/>
        <v>30.005040000000005</v>
      </c>
      <c r="K102" s="42">
        <f>J102+'BM 01'!K102</f>
        <v>30.005040000000005</v>
      </c>
      <c r="L102" s="43">
        <f t="shared" si="0"/>
        <v>15.002520000000001</v>
      </c>
      <c r="M102" s="11">
        <f t="shared" si="4"/>
        <v>1</v>
      </c>
      <c r="N102" s="21">
        <f t="shared" si="1"/>
        <v>0.66666666666666674</v>
      </c>
      <c r="O102" s="22">
        <f t="shared" si="34"/>
        <v>0.66666666666666674</v>
      </c>
      <c r="P102" s="21">
        <f t="shared" si="3"/>
        <v>0.33333333333333326</v>
      </c>
    </row>
    <row r="103" spans="1:16" s="19" customFormat="1" x14ac:dyDescent="0.25">
      <c r="A103" s="26" t="s">
        <v>258</v>
      </c>
      <c r="B103" s="9" t="s">
        <v>281</v>
      </c>
      <c r="C103" s="10" t="s">
        <v>7</v>
      </c>
      <c r="D103" s="44">
        <v>7</v>
      </c>
      <c r="E103" s="79">
        <v>12.530000000000001</v>
      </c>
      <c r="F103" s="79">
        <f t="shared" si="29"/>
        <v>15.930642000000002</v>
      </c>
      <c r="G103" s="80">
        <f t="shared" si="32"/>
        <v>111.51449400000001</v>
      </c>
      <c r="H103" s="176">
        <v>5</v>
      </c>
      <c r="I103" s="20">
        <f>H103+'BM 01'!I103</f>
        <v>5</v>
      </c>
      <c r="J103" s="134">
        <f t="shared" si="33"/>
        <v>79.653210000000016</v>
      </c>
      <c r="K103" s="42">
        <f>J103+'BM 01'!K103</f>
        <v>79.653210000000016</v>
      </c>
      <c r="L103" s="43">
        <f t="shared" si="0"/>
        <v>31.861283999999998</v>
      </c>
      <c r="M103" s="11">
        <f t="shared" si="4"/>
        <v>1</v>
      </c>
      <c r="N103" s="21">
        <f t="shared" si="1"/>
        <v>0.7142857142857143</v>
      </c>
      <c r="O103" s="22">
        <f t="shared" si="34"/>
        <v>0.7142857142857143</v>
      </c>
      <c r="P103" s="21">
        <f t="shared" si="3"/>
        <v>0.2857142857142857</v>
      </c>
    </row>
    <row r="104" spans="1:16" s="19" customFormat="1" x14ac:dyDescent="0.25">
      <c r="A104" s="26" t="s">
        <v>259</v>
      </c>
      <c r="B104" s="9" t="s">
        <v>282</v>
      </c>
      <c r="C104" s="10" t="s">
        <v>7</v>
      </c>
      <c r="D104" s="40">
        <v>10</v>
      </c>
      <c r="E104" s="79">
        <v>5.77</v>
      </c>
      <c r="F104" s="79">
        <f t="shared" si="29"/>
        <v>7.3359779999999999</v>
      </c>
      <c r="G104" s="80">
        <f t="shared" si="32"/>
        <v>73.359780000000001</v>
      </c>
      <c r="H104" s="176">
        <v>8</v>
      </c>
      <c r="I104" s="20">
        <f>H104+'BM 01'!I104</f>
        <v>8</v>
      </c>
      <c r="J104" s="134">
        <f t="shared" si="33"/>
        <v>58.687823999999999</v>
      </c>
      <c r="K104" s="42">
        <f>J104+'BM 01'!K104</f>
        <v>58.687823999999999</v>
      </c>
      <c r="L104" s="43">
        <f t="shared" si="0"/>
        <v>14.671956000000002</v>
      </c>
      <c r="M104" s="11">
        <f t="shared" si="4"/>
        <v>1</v>
      </c>
      <c r="N104" s="21">
        <f t="shared" ref="N104:N115" si="36">J104/G104</f>
        <v>0.79999999999999993</v>
      </c>
      <c r="O104" s="22">
        <f t="shared" si="34"/>
        <v>0.79999999999999993</v>
      </c>
      <c r="P104" s="21">
        <f t="shared" ref="P104:P115" si="37">M104-O104</f>
        <v>0.20000000000000007</v>
      </c>
    </row>
    <row r="105" spans="1:16" s="19" customFormat="1" x14ac:dyDescent="0.25">
      <c r="A105" s="26" t="s">
        <v>260</v>
      </c>
      <c r="B105" s="9" t="s">
        <v>283</v>
      </c>
      <c r="C105" s="10" t="s">
        <v>7</v>
      </c>
      <c r="D105" s="40">
        <v>5</v>
      </c>
      <c r="E105" s="79">
        <v>23.68</v>
      </c>
      <c r="F105" s="79">
        <f t="shared" si="29"/>
        <v>30.106752</v>
      </c>
      <c r="G105" s="80">
        <f t="shared" si="32"/>
        <v>150.53376</v>
      </c>
      <c r="H105" s="176">
        <v>3</v>
      </c>
      <c r="I105" s="20">
        <f>H105+'BM 01'!I105</f>
        <v>3</v>
      </c>
      <c r="J105" s="134">
        <f t="shared" si="33"/>
        <v>90.320256000000001</v>
      </c>
      <c r="K105" s="42">
        <f>J105+'BM 01'!K105</f>
        <v>90.320256000000001</v>
      </c>
      <c r="L105" s="43">
        <f t="shared" si="0"/>
        <v>60.213504</v>
      </c>
      <c r="M105" s="11">
        <f t="shared" si="4"/>
        <v>1</v>
      </c>
      <c r="N105" s="21">
        <f t="shared" si="36"/>
        <v>0.6</v>
      </c>
      <c r="O105" s="22">
        <f t="shared" si="34"/>
        <v>0.6</v>
      </c>
      <c r="P105" s="21">
        <f t="shared" si="37"/>
        <v>0.4</v>
      </c>
    </row>
    <row r="106" spans="1:16" s="19" customFormat="1" x14ac:dyDescent="0.25">
      <c r="A106" s="26" t="s">
        <v>261</v>
      </c>
      <c r="B106" s="9" t="s">
        <v>284</v>
      </c>
      <c r="C106" s="10" t="s">
        <v>7</v>
      </c>
      <c r="D106" s="40">
        <v>6</v>
      </c>
      <c r="E106" s="79">
        <v>18.760000000000002</v>
      </c>
      <c r="F106" s="79">
        <f t="shared" si="29"/>
        <v>23.851464000000004</v>
      </c>
      <c r="G106" s="80">
        <f t="shared" si="32"/>
        <v>143.10878400000001</v>
      </c>
      <c r="H106" s="176">
        <v>4</v>
      </c>
      <c r="I106" s="20">
        <f>H106+'BM 01'!I106</f>
        <v>4</v>
      </c>
      <c r="J106" s="134">
        <f t="shared" si="33"/>
        <v>95.405856000000014</v>
      </c>
      <c r="K106" s="42">
        <f>J106+'BM 01'!K106</f>
        <v>95.405856000000014</v>
      </c>
      <c r="L106" s="43">
        <f t="shared" si="0"/>
        <v>47.702928</v>
      </c>
      <c r="M106" s="11">
        <f t="shared" si="4"/>
        <v>1</v>
      </c>
      <c r="N106" s="21">
        <f t="shared" si="36"/>
        <v>0.66666666666666674</v>
      </c>
      <c r="O106" s="22">
        <f t="shared" si="34"/>
        <v>0.66666666666666674</v>
      </c>
      <c r="P106" s="21">
        <f t="shared" si="37"/>
        <v>0.33333333333333326</v>
      </c>
    </row>
    <row r="107" spans="1:16" s="19" customFormat="1" x14ac:dyDescent="0.25">
      <c r="A107" s="26" t="s">
        <v>262</v>
      </c>
      <c r="B107" s="9" t="s">
        <v>285</v>
      </c>
      <c r="C107" s="10" t="s">
        <v>7</v>
      </c>
      <c r="D107" s="40">
        <v>8</v>
      </c>
      <c r="E107" s="79">
        <v>10.52</v>
      </c>
      <c r="F107" s="79">
        <f t="shared" si="29"/>
        <v>13.375128</v>
      </c>
      <c r="G107" s="80">
        <f t="shared" si="32"/>
        <v>107.001024</v>
      </c>
      <c r="H107" s="176">
        <v>6</v>
      </c>
      <c r="I107" s="20">
        <f>H107+'BM 01'!I107</f>
        <v>6</v>
      </c>
      <c r="J107" s="134">
        <f t="shared" si="33"/>
        <v>80.250767999999994</v>
      </c>
      <c r="K107" s="42">
        <f>J107+'BM 01'!K107</f>
        <v>80.250767999999994</v>
      </c>
      <c r="L107" s="43">
        <f t="shared" si="0"/>
        <v>26.750256000000007</v>
      </c>
      <c r="M107" s="11">
        <f t="shared" si="4"/>
        <v>1</v>
      </c>
      <c r="N107" s="21">
        <f t="shared" si="36"/>
        <v>0.74999999999999989</v>
      </c>
      <c r="O107" s="22">
        <f t="shared" si="34"/>
        <v>0.74999999999999989</v>
      </c>
      <c r="P107" s="21">
        <f t="shared" si="37"/>
        <v>0.25000000000000011</v>
      </c>
    </row>
    <row r="108" spans="1:16" s="19" customFormat="1" x14ac:dyDescent="0.25">
      <c r="A108" s="26" t="s">
        <v>263</v>
      </c>
      <c r="B108" s="9" t="s">
        <v>286</v>
      </c>
      <c r="C108" s="10" t="s">
        <v>7</v>
      </c>
      <c r="D108" s="40">
        <v>9</v>
      </c>
      <c r="E108" s="79">
        <v>88.61999999999999</v>
      </c>
      <c r="F108" s="79">
        <f t="shared" si="29"/>
        <v>112.67146799999999</v>
      </c>
      <c r="G108" s="80">
        <f t="shared" si="32"/>
        <v>1014.0432119999999</v>
      </c>
      <c r="H108" s="35">
        <f t="shared" si="35"/>
        <v>0</v>
      </c>
      <c r="I108" s="20">
        <f>H108+'BM 01'!I108</f>
        <v>0</v>
      </c>
      <c r="J108" s="134">
        <f t="shared" si="33"/>
        <v>0</v>
      </c>
      <c r="K108" s="42">
        <f>J108+'BM 01'!K108</f>
        <v>0</v>
      </c>
      <c r="L108" s="43">
        <f t="shared" si="0"/>
        <v>1014.0432119999999</v>
      </c>
      <c r="M108" s="11">
        <f t="shared" si="4"/>
        <v>1</v>
      </c>
      <c r="N108" s="21">
        <f t="shared" si="36"/>
        <v>0</v>
      </c>
      <c r="O108" s="22">
        <f t="shared" si="34"/>
        <v>0</v>
      </c>
      <c r="P108" s="21">
        <f t="shared" si="37"/>
        <v>1</v>
      </c>
    </row>
    <row r="109" spans="1:16" s="19" customFormat="1" x14ac:dyDescent="0.25">
      <c r="A109" s="26" t="s">
        <v>264</v>
      </c>
      <c r="B109" s="9" t="s">
        <v>287</v>
      </c>
      <c r="C109" s="10" t="s">
        <v>7</v>
      </c>
      <c r="D109" s="40">
        <v>2</v>
      </c>
      <c r="E109" s="79">
        <v>959.43000000000006</v>
      </c>
      <c r="F109" s="79">
        <f t="shared" si="29"/>
        <v>1219.8193020000001</v>
      </c>
      <c r="G109" s="80">
        <f t="shared" si="32"/>
        <v>2439.6386040000002</v>
      </c>
      <c r="H109" s="35">
        <f t="shared" si="35"/>
        <v>0</v>
      </c>
      <c r="I109" s="20">
        <f>H109+'BM 01'!I109</f>
        <v>0</v>
      </c>
      <c r="J109" s="134">
        <f t="shared" si="33"/>
        <v>0</v>
      </c>
      <c r="K109" s="42">
        <f>J109+'BM 01'!K109</f>
        <v>0</v>
      </c>
      <c r="L109" s="43">
        <f t="shared" si="0"/>
        <v>2439.6386040000002</v>
      </c>
      <c r="M109" s="11">
        <f t="shared" si="4"/>
        <v>1</v>
      </c>
      <c r="N109" s="21">
        <f t="shared" si="36"/>
        <v>0</v>
      </c>
      <c r="O109" s="22">
        <f t="shared" si="34"/>
        <v>0</v>
      </c>
      <c r="P109" s="21">
        <f t="shared" si="37"/>
        <v>1</v>
      </c>
    </row>
    <row r="110" spans="1:16" s="19" customFormat="1" x14ac:dyDescent="0.25">
      <c r="A110" s="26" t="s">
        <v>265</v>
      </c>
      <c r="B110" s="9" t="s">
        <v>288</v>
      </c>
      <c r="C110" s="10" t="s">
        <v>7</v>
      </c>
      <c r="D110" s="40">
        <v>1</v>
      </c>
      <c r="E110" s="79">
        <v>22.57</v>
      </c>
      <c r="F110" s="79">
        <f t="shared" si="29"/>
        <v>28.695498000000001</v>
      </c>
      <c r="G110" s="80">
        <f t="shared" si="32"/>
        <v>28.695498000000001</v>
      </c>
      <c r="H110" s="176">
        <f>D110*1</f>
        <v>1</v>
      </c>
      <c r="I110" s="20">
        <f>H110+'BM 01'!I110</f>
        <v>1</v>
      </c>
      <c r="J110" s="134">
        <f t="shared" si="33"/>
        <v>28.695498000000001</v>
      </c>
      <c r="K110" s="42">
        <f>J110+'BM 01'!K110</f>
        <v>28.695498000000001</v>
      </c>
      <c r="L110" s="43">
        <f t="shared" ref="L110:L180" si="38">G110-K110</f>
        <v>0</v>
      </c>
      <c r="M110" s="11">
        <f t="shared" si="4"/>
        <v>1</v>
      </c>
      <c r="N110" s="21">
        <f t="shared" si="36"/>
        <v>1</v>
      </c>
      <c r="O110" s="22">
        <f t="shared" si="34"/>
        <v>1</v>
      </c>
      <c r="P110" s="21">
        <f t="shared" si="37"/>
        <v>0</v>
      </c>
    </row>
    <row r="111" spans="1:16" s="19" customFormat="1" x14ac:dyDescent="0.25">
      <c r="A111" s="26" t="s">
        <v>266</v>
      </c>
      <c r="B111" s="9" t="s">
        <v>289</v>
      </c>
      <c r="C111" s="10" t="s">
        <v>4</v>
      </c>
      <c r="D111" s="40">
        <v>3</v>
      </c>
      <c r="E111" s="79">
        <v>14.01</v>
      </c>
      <c r="F111" s="79">
        <f t="shared" si="29"/>
        <v>17.812314000000001</v>
      </c>
      <c r="G111" s="80">
        <f t="shared" si="32"/>
        <v>53.436942000000002</v>
      </c>
      <c r="H111" s="176">
        <v>2</v>
      </c>
      <c r="I111" s="20">
        <f>H111+'BM 01'!I111</f>
        <v>2</v>
      </c>
      <c r="J111" s="134">
        <f t="shared" si="33"/>
        <v>35.624628000000001</v>
      </c>
      <c r="K111" s="42">
        <f>J111+'BM 01'!K111</f>
        <v>35.624628000000001</v>
      </c>
      <c r="L111" s="43">
        <f t="shared" si="38"/>
        <v>17.812314000000001</v>
      </c>
      <c r="M111" s="11">
        <f t="shared" si="4"/>
        <v>1</v>
      </c>
      <c r="N111" s="21">
        <f t="shared" si="36"/>
        <v>0.66666666666666663</v>
      </c>
      <c r="O111" s="22">
        <f t="shared" si="34"/>
        <v>0.66666666666666663</v>
      </c>
      <c r="P111" s="21">
        <f t="shared" si="37"/>
        <v>0.33333333333333337</v>
      </c>
    </row>
    <row r="112" spans="1:16" s="19" customFormat="1" x14ac:dyDescent="0.25">
      <c r="A112" s="26" t="s">
        <v>267</v>
      </c>
      <c r="B112" s="9" t="s">
        <v>290</v>
      </c>
      <c r="C112" s="10" t="s">
        <v>4</v>
      </c>
      <c r="D112" s="40">
        <v>35</v>
      </c>
      <c r="E112" s="79">
        <v>27.29</v>
      </c>
      <c r="F112" s="79">
        <f t="shared" si="29"/>
        <v>34.696505999999999</v>
      </c>
      <c r="G112" s="80">
        <f t="shared" si="32"/>
        <v>1214.37771</v>
      </c>
      <c r="H112" s="176">
        <f>D112*0.7</f>
        <v>24.5</v>
      </c>
      <c r="I112" s="20">
        <f>H112+'BM 01'!I112</f>
        <v>24.5</v>
      </c>
      <c r="J112" s="134">
        <f t="shared" si="33"/>
        <v>850.06439699999999</v>
      </c>
      <c r="K112" s="42">
        <f>J112+'BM 01'!K112</f>
        <v>850.06439699999999</v>
      </c>
      <c r="L112" s="43">
        <f t="shared" si="38"/>
        <v>364.31331299999999</v>
      </c>
      <c r="M112" s="11">
        <f t="shared" ref="M112:M180" si="39">G112/G112</f>
        <v>1</v>
      </c>
      <c r="N112" s="21">
        <f t="shared" si="36"/>
        <v>0.7</v>
      </c>
      <c r="O112" s="22">
        <f t="shared" si="34"/>
        <v>0.7</v>
      </c>
      <c r="P112" s="21">
        <f t="shared" si="37"/>
        <v>0.30000000000000004</v>
      </c>
    </row>
    <row r="113" spans="1:16" s="19" customFormat="1" x14ac:dyDescent="0.25">
      <c r="A113" s="26" t="s">
        <v>268</v>
      </c>
      <c r="B113" s="9" t="s">
        <v>291</v>
      </c>
      <c r="C113" s="10" t="s">
        <v>4</v>
      </c>
      <c r="D113" s="40">
        <v>20</v>
      </c>
      <c r="E113" s="79">
        <v>9.6</v>
      </c>
      <c r="F113" s="79">
        <f t="shared" si="29"/>
        <v>12.205440000000001</v>
      </c>
      <c r="G113" s="80">
        <f t="shared" si="32"/>
        <v>244.10880000000003</v>
      </c>
      <c r="H113" s="176">
        <v>16</v>
      </c>
      <c r="I113" s="20">
        <f>H113+'BM 01'!I113</f>
        <v>16</v>
      </c>
      <c r="J113" s="134">
        <f t="shared" si="33"/>
        <v>195.28704000000002</v>
      </c>
      <c r="K113" s="42">
        <f>J113+'BM 01'!K113</f>
        <v>195.28704000000002</v>
      </c>
      <c r="L113" s="43">
        <f t="shared" si="38"/>
        <v>48.821760000000012</v>
      </c>
      <c r="M113" s="11">
        <f t="shared" si="39"/>
        <v>1</v>
      </c>
      <c r="N113" s="21">
        <f t="shared" si="36"/>
        <v>0.79999999999999993</v>
      </c>
      <c r="O113" s="22">
        <f t="shared" si="34"/>
        <v>0.79999999999999993</v>
      </c>
      <c r="P113" s="21">
        <f t="shared" si="37"/>
        <v>0.20000000000000007</v>
      </c>
    </row>
    <row r="114" spans="1:16" s="19" customFormat="1" x14ac:dyDescent="0.25">
      <c r="A114" s="26" t="s">
        <v>269</v>
      </c>
      <c r="B114" s="9" t="s">
        <v>292</v>
      </c>
      <c r="C114" s="10" t="s">
        <v>4</v>
      </c>
      <c r="D114" s="40">
        <v>17</v>
      </c>
      <c r="E114" s="79">
        <v>14.01</v>
      </c>
      <c r="F114" s="79">
        <f t="shared" si="29"/>
        <v>17.812314000000001</v>
      </c>
      <c r="G114" s="80">
        <f t="shared" si="32"/>
        <v>302.80933800000003</v>
      </c>
      <c r="H114" s="176">
        <f>D114*0.7</f>
        <v>11.899999999999999</v>
      </c>
      <c r="I114" s="20">
        <f>H114+'BM 01'!I114</f>
        <v>11.899999999999999</v>
      </c>
      <c r="J114" s="134">
        <f t="shared" si="33"/>
        <v>211.96653659999998</v>
      </c>
      <c r="K114" s="42">
        <f>J114+'BM 01'!K114</f>
        <v>211.96653659999998</v>
      </c>
      <c r="L114" s="43">
        <f t="shared" si="38"/>
        <v>90.842801400000042</v>
      </c>
      <c r="M114" s="11">
        <f t="shared" si="39"/>
        <v>1</v>
      </c>
      <c r="N114" s="21">
        <f t="shared" si="36"/>
        <v>0.69999999999999984</v>
      </c>
      <c r="O114" s="22">
        <f t="shared" si="34"/>
        <v>0.69999999999999984</v>
      </c>
      <c r="P114" s="21">
        <f t="shared" si="37"/>
        <v>0.30000000000000016</v>
      </c>
    </row>
    <row r="115" spans="1:16" s="19" customFormat="1" x14ac:dyDescent="0.25">
      <c r="A115" s="26" t="s">
        <v>270</v>
      </c>
      <c r="B115" s="9" t="s">
        <v>293</v>
      </c>
      <c r="C115" s="10" t="s">
        <v>7</v>
      </c>
      <c r="D115" s="40">
        <v>9</v>
      </c>
      <c r="E115" s="79">
        <v>3.63</v>
      </c>
      <c r="F115" s="79">
        <f t="shared" si="29"/>
        <v>4.6151819999999999</v>
      </c>
      <c r="G115" s="80">
        <f t="shared" si="32"/>
        <v>41.536637999999996</v>
      </c>
      <c r="H115" s="35">
        <f t="shared" si="35"/>
        <v>0</v>
      </c>
      <c r="I115" s="20">
        <f>H115+'BM 01'!I115</f>
        <v>0</v>
      </c>
      <c r="J115" s="134">
        <f t="shared" si="33"/>
        <v>0</v>
      </c>
      <c r="K115" s="42">
        <f>J115+'BM 01'!K115</f>
        <v>0</v>
      </c>
      <c r="L115" s="43">
        <f t="shared" si="38"/>
        <v>41.536637999999996</v>
      </c>
      <c r="M115" s="11">
        <f t="shared" si="39"/>
        <v>1</v>
      </c>
      <c r="N115" s="21">
        <f t="shared" si="36"/>
        <v>0</v>
      </c>
      <c r="O115" s="22">
        <f t="shared" si="34"/>
        <v>0</v>
      </c>
      <c r="P115" s="21">
        <f t="shared" si="37"/>
        <v>1</v>
      </c>
    </row>
    <row r="116" spans="1:16" s="25" customFormat="1" ht="31.5" customHeight="1" x14ac:dyDescent="0.25">
      <c r="A116" s="76" t="s">
        <v>294</v>
      </c>
      <c r="B116" s="77" t="s">
        <v>295</v>
      </c>
      <c r="C116" s="168" t="s">
        <v>296</v>
      </c>
      <c r="D116" s="168"/>
      <c r="E116" s="168"/>
      <c r="F116" s="168"/>
      <c r="G116" s="81">
        <f>SUM(G117:G121)</f>
        <v>16813.50216</v>
      </c>
      <c r="H116" s="35"/>
      <c r="I116" s="24"/>
      <c r="J116" s="81">
        <f>SUM(J117:J121)</f>
        <v>0</v>
      </c>
      <c r="K116" s="102">
        <f>J116+'BM 01'!K116</f>
        <v>0</v>
      </c>
      <c r="L116" s="39">
        <f t="shared" si="38"/>
        <v>16813.50216</v>
      </c>
      <c r="M116" s="5">
        <f t="shared" si="39"/>
        <v>1</v>
      </c>
      <c r="N116" s="17">
        <f t="shared" ref="N116:N180" si="40">J116/G116</f>
        <v>0</v>
      </c>
      <c r="O116" s="18">
        <f>K116/G116</f>
        <v>0</v>
      </c>
      <c r="P116" s="17">
        <f t="shared" ref="P116:P180" si="41">M116-O116</f>
        <v>1</v>
      </c>
    </row>
    <row r="117" spans="1:16" s="19" customFormat="1" x14ac:dyDescent="0.25">
      <c r="A117" s="26" t="s">
        <v>10</v>
      </c>
      <c r="B117" s="9" t="s">
        <v>297</v>
      </c>
      <c r="C117" s="10" t="s">
        <v>4</v>
      </c>
      <c r="D117" s="40">
        <v>72</v>
      </c>
      <c r="E117" s="79">
        <v>30.830000000000002</v>
      </c>
      <c r="F117" s="79">
        <f t="shared" si="29"/>
        <v>39.197262000000002</v>
      </c>
      <c r="G117" s="80">
        <f t="shared" ref="G117:G121" si="42">D117*F117</f>
        <v>2822.2028640000003</v>
      </c>
      <c r="H117" s="35">
        <f t="shared" ref="H117:H121" si="43">D117*0</f>
        <v>0</v>
      </c>
      <c r="I117" s="20">
        <f>H117+'BM 01'!I117</f>
        <v>0</v>
      </c>
      <c r="J117" s="134">
        <f t="shared" ref="J117:J121" si="44">F117*H117</f>
        <v>0</v>
      </c>
      <c r="K117" s="42">
        <f>J117+'BM 01'!K117</f>
        <v>0</v>
      </c>
      <c r="L117" s="43">
        <f t="shared" si="38"/>
        <v>2822.2028640000003</v>
      </c>
      <c r="M117" s="11">
        <f t="shared" si="39"/>
        <v>1</v>
      </c>
      <c r="N117" s="21">
        <f t="shared" si="40"/>
        <v>0</v>
      </c>
      <c r="O117" s="22">
        <f t="shared" si="34"/>
        <v>0</v>
      </c>
      <c r="P117" s="21">
        <f t="shared" si="41"/>
        <v>1</v>
      </c>
    </row>
    <row r="118" spans="1:16" s="19" customFormat="1" x14ac:dyDescent="0.25">
      <c r="A118" s="26" t="s">
        <v>11</v>
      </c>
      <c r="B118" s="9" t="s">
        <v>298</v>
      </c>
      <c r="C118" s="10" t="s">
        <v>4</v>
      </c>
      <c r="D118" s="40">
        <v>20</v>
      </c>
      <c r="E118" s="79">
        <v>27.299999999999997</v>
      </c>
      <c r="F118" s="79">
        <f t="shared" si="29"/>
        <v>34.709220000000002</v>
      </c>
      <c r="G118" s="80">
        <f t="shared" si="42"/>
        <v>694.1844000000001</v>
      </c>
      <c r="H118" s="35">
        <f t="shared" si="43"/>
        <v>0</v>
      </c>
      <c r="I118" s="20">
        <f>H118+'BM 01'!I118</f>
        <v>0</v>
      </c>
      <c r="J118" s="134">
        <f t="shared" si="44"/>
        <v>0</v>
      </c>
      <c r="K118" s="42">
        <f>J118+'BM 01'!K118</f>
        <v>0</v>
      </c>
      <c r="L118" s="43">
        <f t="shared" si="38"/>
        <v>694.1844000000001</v>
      </c>
      <c r="M118" s="11">
        <f t="shared" si="39"/>
        <v>1</v>
      </c>
      <c r="N118" s="21">
        <f t="shared" si="40"/>
        <v>0</v>
      </c>
      <c r="O118" s="22">
        <f t="shared" si="34"/>
        <v>0</v>
      </c>
      <c r="P118" s="21">
        <f t="shared" si="41"/>
        <v>1</v>
      </c>
    </row>
    <row r="119" spans="1:16" s="19" customFormat="1" x14ac:dyDescent="0.25">
      <c r="A119" s="26" t="s">
        <v>12</v>
      </c>
      <c r="B119" s="9" t="s">
        <v>299</v>
      </c>
      <c r="C119" s="10" t="s">
        <v>4</v>
      </c>
      <c r="D119" s="40">
        <v>4</v>
      </c>
      <c r="E119" s="79">
        <v>49.83</v>
      </c>
      <c r="F119" s="79">
        <f t="shared" si="29"/>
        <v>63.353861999999999</v>
      </c>
      <c r="G119" s="80">
        <f t="shared" si="42"/>
        <v>253.415448</v>
      </c>
      <c r="H119" s="35">
        <f t="shared" si="43"/>
        <v>0</v>
      </c>
      <c r="I119" s="20">
        <f>H119+'BM 01'!I119</f>
        <v>0</v>
      </c>
      <c r="J119" s="134">
        <f t="shared" si="44"/>
        <v>0</v>
      </c>
      <c r="K119" s="42">
        <f>J119+'BM 01'!K119</f>
        <v>0</v>
      </c>
      <c r="L119" s="43">
        <f t="shared" si="38"/>
        <v>253.415448</v>
      </c>
      <c r="M119" s="11">
        <f t="shared" si="39"/>
        <v>1</v>
      </c>
      <c r="N119" s="21">
        <f t="shared" si="40"/>
        <v>0</v>
      </c>
      <c r="O119" s="22">
        <f t="shared" si="34"/>
        <v>0</v>
      </c>
      <c r="P119" s="21">
        <f t="shared" si="41"/>
        <v>1</v>
      </c>
    </row>
    <row r="120" spans="1:16" s="19" customFormat="1" ht="31.5" x14ac:dyDescent="0.25">
      <c r="A120" s="26" t="s">
        <v>13</v>
      </c>
      <c r="B120" s="9" t="s">
        <v>300</v>
      </c>
      <c r="C120" s="10" t="s">
        <v>7</v>
      </c>
      <c r="D120" s="40">
        <v>4</v>
      </c>
      <c r="E120" s="79">
        <v>34.57</v>
      </c>
      <c r="F120" s="79">
        <f t="shared" si="29"/>
        <v>43.952298000000006</v>
      </c>
      <c r="G120" s="80">
        <f t="shared" si="42"/>
        <v>175.80919200000002</v>
      </c>
      <c r="H120" s="35">
        <f t="shared" si="43"/>
        <v>0</v>
      </c>
      <c r="I120" s="20">
        <f>H120+'BM 01'!I120</f>
        <v>0</v>
      </c>
      <c r="J120" s="134">
        <f t="shared" si="44"/>
        <v>0</v>
      </c>
      <c r="K120" s="42">
        <f>J120+'BM 01'!K120</f>
        <v>0</v>
      </c>
      <c r="L120" s="43">
        <f t="shared" si="38"/>
        <v>175.80919200000002</v>
      </c>
      <c r="M120" s="11">
        <f t="shared" si="39"/>
        <v>1</v>
      </c>
      <c r="N120" s="21">
        <f t="shared" si="40"/>
        <v>0</v>
      </c>
      <c r="O120" s="22">
        <f t="shared" si="34"/>
        <v>0</v>
      </c>
      <c r="P120" s="21">
        <f t="shared" si="41"/>
        <v>1</v>
      </c>
    </row>
    <row r="121" spans="1:16" s="19" customFormat="1" ht="31.5" x14ac:dyDescent="0.25">
      <c r="A121" s="26" t="s">
        <v>14</v>
      </c>
      <c r="B121" s="9" t="s">
        <v>301</v>
      </c>
      <c r="C121" s="10" t="s">
        <v>4</v>
      </c>
      <c r="D121" s="40">
        <v>72</v>
      </c>
      <c r="E121" s="79">
        <v>140.57</v>
      </c>
      <c r="F121" s="79">
        <f t="shared" si="29"/>
        <v>178.720698</v>
      </c>
      <c r="G121" s="80">
        <f t="shared" si="42"/>
        <v>12867.890256000001</v>
      </c>
      <c r="H121" s="35">
        <f t="shared" si="43"/>
        <v>0</v>
      </c>
      <c r="I121" s="20">
        <f>H121+'BM 01'!I121</f>
        <v>0</v>
      </c>
      <c r="J121" s="134">
        <f t="shared" si="44"/>
        <v>0</v>
      </c>
      <c r="K121" s="42">
        <f>J121+'BM 01'!K121</f>
        <v>0</v>
      </c>
      <c r="L121" s="43">
        <f t="shared" si="38"/>
        <v>12867.890256000001</v>
      </c>
      <c r="M121" s="11">
        <f t="shared" si="39"/>
        <v>1</v>
      </c>
      <c r="N121" s="21">
        <f t="shared" si="40"/>
        <v>0</v>
      </c>
      <c r="O121" s="22">
        <f t="shared" si="34"/>
        <v>0</v>
      </c>
      <c r="P121" s="21">
        <f t="shared" si="41"/>
        <v>1</v>
      </c>
    </row>
    <row r="122" spans="1:16" s="25" customFormat="1" ht="31.5" customHeight="1" x14ac:dyDescent="0.25">
      <c r="A122" s="76" t="s">
        <v>302</v>
      </c>
      <c r="B122" s="78" t="s">
        <v>303</v>
      </c>
      <c r="C122" s="168" t="s">
        <v>304</v>
      </c>
      <c r="D122" s="168"/>
      <c r="E122" s="168"/>
      <c r="F122" s="168"/>
      <c r="G122" s="81">
        <f>SUM(G123:G152)</f>
        <v>13301.132520000003</v>
      </c>
      <c r="H122" s="35"/>
      <c r="I122" s="24"/>
      <c r="J122" s="81">
        <f>SUM(J123:J152)</f>
        <v>986.68268400000011</v>
      </c>
      <c r="K122" s="102">
        <f>J122+'BM 01'!K122</f>
        <v>986.68268400000011</v>
      </c>
      <c r="L122" s="39">
        <f t="shared" si="38"/>
        <v>12314.449836000003</v>
      </c>
      <c r="M122" s="5">
        <f t="shared" si="39"/>
        <v>1</v>
      </c>
      <c r="N122" s="17">
        <f t="shared" si="40"/>
        <v>7.4180351373568598E-2</v>
      </c>
      <c r="O122" s="18">
        <f>K122/G122</f>
        <v>7.4180351373568598E-2</v>
      </c>
      <c r="P122" s="17">
        <f t="shared" si="41"/>
        <v>0.9258196486264314</v>
      </c>
    </row>
    <row r="123" spans="1:16" s="19" customFormat="1" ht="15.75" customHeight="1" x14ac:dyDescent="0.25">
      <c r="A123" s="26" t="s">
        <v>15</v>
      </c>
      <c r="B123" s="9" t="s">
        <v>315</v>
      </c>
      <c r="C123" s="10" t="s">
        <v>7</v>
      </c>
      <c r="D123" s="40">
        <v>5</v>
      </c>
      <c r="E123" s="79">
        <v>10.11</v>
      </c>
      <c r="F123" s="79">
        <f t="shared" si="29"/>
        <v>12.853854</v>
      </c>
      <c r="G123" s="80">
        <f>D123*F123</f>
        <v>64.269270000000006</v>
      </c>
      <c r="H123" s="35">
        <f>D123*0</f>
        <v>0</v>
      </c>
      <c r="I123" s="20">
        <f>H123+'BM 01'!I123</f>
        <v>0</v>
      </c>
      <c r="J123" s="134">
        <f>F123*H123</f>
        <v>0</v>
      </c>
      <c r="K123" s="42">
        <f>J123+'BM 01'!K123</f>
        <v>0</v>
      </c>
      <c r="L123" s="43">
        <f t="shared" si="38"/>
        <v>64.269270000000006</v>
      </c>
      <c r="M123" s="11">
        <f t="shared" si="39"/>
        <v>1</v>
      </c>
      <c r="N123" s="21">
        <f t="shared" ref="N123:N152" si="45">J123/G123</f>
        <v>0</v>
      </c>
      <c r="O123" s="22">
        <f t="shared" si="34"/>
        <v>0</v>
      </c>
      <c r="P123" s="21">
        <f t="shared" ref="P123:P152" si="46">M123-O123</f>
        <v>1</v>
      </c>
    </row>
    <row r="124" spans="1:16" s="19" customFormat="1" x14ac:dyDescent="0.25">
      <c r="A124" s="26" t="s">
        <v>16</v>
      </c>
      <c r="B124" s="9" t="s">
        <v>316</v>
      </c>
      <c r="C124" s="10" t="s">
        <v>7</v>
      </c>
      <c r="D124" s="40">
        <v>5</v>
      </c>
      <c r="E124" s="79">
        <v>10.049999999999999</v>
      </c>
      <c r="F124" s="79">
        <f t="shared" si="29"/>
        <v>12.777569999999999</v>
      </c>
      <c r="G124" s="80">
        <f t="shared" ref="G124:G152" si="47">D124*F124</f>
        <v>63.887849999999993</v>
      </c>
      <c r="H124" s="35">
        <f t="shared" ref="H124:H152" si="48">D124*0</f>
        <v>0</v>
      </c>
      <c r="I124" s="20">
        <f>H124+'BM 01'!I124</f>
        <v>0</v>
      </c>
      <c r="J124" s="134">
        <f t="shared" ref="J124:J152" si="49">F124*H124</f>
        <v>0</v>
      </c>
      <c r="K124" s="42">
        <f>J124+'BM 01'!K124</f>
        <v>0</v>
      </c>
      <c r="L124" s="43">
        <f t="shared" si="38"/>
        <v>63.887849999999993</v>
      </c>
      <c r="M124" s="11">
        <f t="shared" si="39"/>
        <v>1</v>
      </c>
      <c r="N124" s="21">
        <f t="shared" si="45"/>
        <v>0</v>
      </c>
      <c r="O124" s="22">
        <f t="shared" si="34"/>
        <v>0</v>
      </c>
      <c r="P124" s="21">
        <f t="shared" si="46"/>
        <v>1</v>
      </c>
    </row>
    <row r="125" spans="1:16" s="19" customFormat="1" x14ac:dyDescent="0.25">
      <c r="A125" s="26" t="s">
        <v>17</v>
      </c>
      <c r="B125" s="9" t="s">
        <v>317</v>
      </c>
      <c r="C125" s="10" t="s">
        <v>7</v>
      </c>
      <c r="D125" s="40">
        <v>4</v>
      </c>
      <c r="E125" s="79">
        <v>11.69</v>
      </c>
      <c r="F125" s="79">
        <f t="shared" si="29"/>
        <v>14.862666000000001</v>
      </c>
      <c r="G125" s="80">
        <f t="shared" si="47"/>
        <v>59.450664000000003</v>
      </c>
      <c r="H125" s="35">
        <f t="shared" si="48"/>
        <v>0</v>
      </c>
      <c r="I125" s="20">
        <f>H125+'BM 01'!I125</f>
        <v>0</v>
      </c>
      <c r="J125" s="134">
        <f t="shared" si="49"/>
        <v>0</v>
      </c>
      <c r="K125" s="42">
        <f>J125+'BM 01'!K125</f>
        <v>0</v>
      </c>
      <c r="L125" s="43">
        <f t="shared" si="38"/>
        <v>59.450664000000003</v>
      </c>
      <c r="M125" s="11">
        <f t="shared" si="39"/>
        <v>1</v>
      </c>
      <c r="N125" s="21">
        <f t="shared" si="45"/>
        <v>0</v>
      </c>
      <c r="O125" s="22">
        <f t="shared" si="34"/>
        <v>0</v>
      </c>
      <c r="P125" s="21">
        <f t="shared" si="46"/>
        <v>1</v>
      </c>
    </row>
    <row r="126" spans="1:16" s="19" customFormat="1" x14ac:dyDescent="0.25">
      <c r="A126" s="26" t="s">
        <v>18</v>
      </c>
      <c r="B126" s="9" t="s">
        <v>318</v>
      </c>
      <c r="C126" s="10" t="s">
        <v>7</v>
      </c>
      <c r="D126" s="40">
        <v>1</v>
      </c>
      <c r="E126" s="79">
        <v>13.79</v>
      </c>
      <c r="F126" s="79">
        <f t="shared" si="29"/>
        <v>17.532606000000001</v>
      </c>
      <c r="G126" s="80">
        <f t="shared" si="47"/>
        <v>17.532606000000001</v>
      </c>
      <c r="H126" s="35">
        <f t="shared" si="48"/>
        <v>0</v>
      </c>
      <c r="I126" s="20">
        <f>H126+'BM 01'!I126</f>
        <v>0</v>
      </c>
      <c r="J126" s="134">
        <f t="shared" si="49"/>
        <v>0</v>
      </c>
      <c r="K126" s="42">
        <f>J126+'BM 01'!K126</f>
        <v>0</v>
      </c>
      <c r="L126" s="43">
        <f t="shared" si="38"/>
        <v>17.532606000000001</v>
      </c>
      <c r="M126" s="11">
        <f t="shared" si="39"/>
        <v>1</v>
      </c>
      <c r="N126" s="21">
        <f t="shared" si="45"/>
        <v>0</v>
      </c>
      <c r="O126" s="22">
        <f t="shared" si="34"/>
        <v>0</v>
      </c>
      <c r="P126" s="21">
        <f t="shared" si="46"/>
        <v>1</v>
      </c>
    </row>
    <row r="127" spans="1:16" s="19" customFormat="1" x14ac:dyDescent="0.25">
      <c r="A127" s="26" t="s">
        <v>19</v>
      </c>
      <c r="B127" s="9" t="s">
        <v>319</v>
      </c>
      <c r="C127" s="10" t="s">
        <v>7</v>
      </c>
      <c r="D127" s="40">
        <v>16</v>
      </c>
      <c r="E127" s="79">
        <v>5.07</v>
      </c>
      <c r="F127" s="79">
        <f t="shared" si="29"/>
        <v>6.4459980000000012</v>
      </c>
      <c r="G127" s="80">
        <f t="shared" si="47"/>
        <v>103.13596800000002</v>
      </c>
      <c r="H127" s="176">
        <f>D127*1</f>
        <v>16</v>
      </c>
      <c r="I127" s="20">
        <f>H127+'BM 01'!I127</f>
        <v>16</v>
      </c>
      <c r="J127" s="134">
        <f t="shared" si="49"/>
        <v>103.13596800000002</v>
      </c>
      <c r="K127" s="42">
        <f>J127+'BM 01'!K127</f>
        <v>103.13596800000002</v>
      </c>
      <c r="L127" s="43">
        <f t="shared" si="38"/>
        <v>0</v>
      </c>
      <c r="M127" s="11">
        <f t="shared" si="39"/>
        <v>1</v>
      </c>
      <c r="N127" s="21">
        <f t="shared" si="45"/>
        <v>1</v>
      </c>
      <c r="O127" s="22">
        <f t="shared" si="34"/>
        <v>1</v>
      </c>
      <c r="P127" s="21">
        <f t="shared" si="46"/>
        <v>0</v>
      </c>
    </row>
    <row r="128" spans="1:16" s="19" customFormat="1" x14ac:dyDescent="0.25">
      <c r="A128" s="26" t="s">
        <v>20</v>
      </c>
      <c r="B128" s="9" t="s">
        <v>320</v>
      </c>
      <c r="C128" s="10" t="s">
        <v>7</v>
      </c>
      <c r="D128" s="40">
        <v>7</v>
      </c>
      <c r="E128" s="79">
        <v>6.3000000000000007</v>
      </c>
      <c r="F128" s="79">
        <f t="shared" si="29"/>
        <v>8.0098200000000013</v>
      </c>
      <c r="G128" s="80">
        <f t="shared" si="47"/>
        <v>56.068740000000005</v>
      </c>
      <c r="H128" s="176">
        <f>D128*1</f>
        <v>7</v>
      </c>
      <c r="I128" s="20">
        <f>H128+'BM 01'!I128</f>
        <v>7</v>
      </c>
      <c r="J128" s="134">
        <f t="shared" si="49"/>
        <v>56.068740000000005</v>
      </c>
      <c r="K128" s="42">
        <f>J128+'BM 01'!K128</f>
        <v>56.068740000000005</v>
      </c>
      <c r="L128" s="43">
        <f t="shared" si="38"/>
        <v>0</v>
      </c>
      <c r="M128" s="11">
        <f t="shared" si="39"/>
        <v>1</v>
      </c>
      <c r="N128" s="21">
        <f t="shared" si="45"/>
        <v>1</v>
      </c>
      <c r="O128" s="22">
        <f t="shared" si="34"/>
        <v>1</v>
      </c>
      <c r="P128" s="21">
        <f t="shared" si="46"/>
        <v>0</v>
      </c>
    </row>
    <row r="129" spans="1:16" s="19" customFormat="1" ht="47.25" x14ac:dyDescent="0.25">
      <c r="A129" s="26" t="s">
        <v>21</v>
      </c>
      <c r="B129" s="9" t="s">
        <v>393</v>
      </c>
      <c r="C129" s="10" t="s">
        <v>4</v>
      </c>
      <c r="D129" s="40">
        <v>190</v>
      </c>
      <c r="E129" s="79">
        <v>1.62</v>
      </c>
      <c r="F129" s="79">
        <f t="shared" si="29"/>
        <v>2.0596680000000003</v>
      </c>
      <c r="G129" s="80">
        <f t="shared" si="47"/>
        <v>391.33692000000008</v>
      </c>
      <c r="H129" s="35">
        <f t="shared" si="48"/>
        <v>0</v>
      </c>
      <c r="I129" s="20">
        <f>H129+'BM 01'!I129</f>
        <v>0</v>
      </c>
      <c r="J129" s="134">
        <f t="shared" si="49"/>
        <v>0</v>
      </c>
      <c r="K129" s="42">
        <f>J129+'BM 01'!K129</f>
        <v>0</v>
      </c>
      <c r="L129" s="43">
        <f t="shared" si="38"/>
        <v>391.33692000000008</v>
      </c>
      <c r="M129" s="11">
        <f t="shared" si="39"/>
        <v>1</v>
      </c>
      <c r="N129" s="21">
        <f t="shared" si="45"/>
        <v>0</v>
      </c>
      <c r="O129" s="22">
        <f t="shared" si="34"/>
        <v>0</v>
      </c>
      <c r="P129" s="21">
        <f t="shared" si="46"/>
        <v>1</v>
      </c>
    </row>
    <row r="130" spans="1:16" s="19" customFormat="1" ht="47.25" x14ac:dyDescent="0.25">
      <c r="A130" s="26" t="s">
        <v>22</v>
      </c>
      <c r="B130" s="9" t="s">
        <v>394</v>
      </c>
      <c r="C130" s="10" t="s">
        <v>4</v>
      </c>
      <c r="D130" s="40">
        <v>820</v>
      </c>
      <c r="E130" s="79">
        <v>2.83</v>
      </c>
      <c r="F130" s="79">
        <f t="shared" si="29"/>
        <v>3.5980620000000005</v>
      </c>
      <c r="G130" s="80">
        <f t="shared" si="47"/>
        <v>2950.4108400000005</v>
      </c>
      <c r="H130" s="35">
        <f t="shared" si="48"/>
        <v>0</v>
      </c>
      <c r="I130" s="20">
        <f>H130+'BM 01'!I130</f>
        <v>0</v>
      </c>
      <c r="J130" s="134">
        <f t="shared" si="49"/>
        <v>0</v>
      </c>
      <c r="K130" s="42">
        <f>J130+'BM 01'!K130</f>
        <v>0</v>
      </c>
      <c r="L130" s="43">
        <f t="shared" si="38"/>
        <v>2950.4108400000005</v>
      </c>
      <c r="M130" s="11">
        <f t="shared" si="39"/>
        <v>1</v>
      </c>
      <c r="N130" s="21">
        <f t="shared" si="45"/>
        <v>0</v>
      </c>
      <c r="O130" s="22">
        <f t="shared" si="34"/>
        <v>0</v>
      </c>
      <c r="P130" s="21">
        <f t="shared" si="46"/>
        <v>1</v>
      </c>
    </row>
    <row r="131" spans="1:16" s="19" customFormat="1" ht="47.25" x14ac:dyDescent="0.25">
      <c r="A131" s="26" t="s">
        <v>23</v>
      </c>
      <c r="B131" s="9" t="s">
        <v>321</v>
      </c>
      <c r="C131" s="10" t="s">
        <v>4</v>
      </c>
      <c r="D131" s="40">
        <v>14</v>
      </c>
      <c r="E131" s="79">
        <v>8.52</v>
      </c>
      <c r="F131" s="79">
        <f t="shared" si="29"/>
        <v>10.832328</v>
      </c>
      <c r="G131" s="80">
        <f t="shared" si="47"/>
        <v>151.652592</v>
      </c>
      <c r="H131" s="35">
        <f t="shared" si="48"/>
        <v>0</v>
      </c>
      <c r="I131" s="20">
        <f>H131+'BM 01'!I131</f>
        <v>0</v>
      </c>
      <c r="J131" s="134">
        <f t="shared" si="49"/>
        <v>0</v>
      </c>
      <c r="K131" s="42">
        <f>J131+'BM 01'!K131</f>
        <v>0</v>
      </c>
      <c r="L131" s="43">
        <f t="shared" si="38"/>
        <v>151.652592</v>
      </c>
      <c r="M131" s="11">
        <f t="shared" si="39"/>
        <v>1</v>
      </c>
      <c r="N131" s="21">
        <f t="shared" si="45"/>
        <v>0</v>
      </c>
      <c r="O131" s="22">
        <f t="shared" si="34"/>
        <v>0</v>
      </c>
      <c r="P131" s="21">
        <f t="shared" si="46"/>
        <v>1</v>
      </c>
    </row>
    <row r="132" spans="1:16" s="19" customFormat="1" ht="47.25" x14ac:dyDescent="0.25">
      <c r="A132" s="26" t="s">
        <v>24</v>
      </c>
      <c r="B132" s="9" t="s">
        <v>322</v>
      </c>
      <c r="C132" s="10" t="s">
        <v>4</v>
      </c>
      <c r="D132" s="40">
        <v>41</v>
      </c>
      <c r="E132" s="79">
        <v>12.73</v>
      </c>
      <c r="F132" s="79">
        <f t="shared" si="29"/>
        <v>16.184922</v>
      </c>
      <c r="G132" s="80">
        <f t="shared" si="47"/>
        <v>663.58180200000004</v>
      </c>
      <c r="H132" s="35">
        <f t="shared" si="48"/>
        <v>0</v>
      </c>
      <c r="I132" s="20">
        <f>H132+'BM 01'!I132</f>
        <v>0</v>
      </c>
      <c r="J132" s="134">
        <f t="shared" si="49"/>
        <v>0</v>
      </c>
      <c r="K132" s="42">
        <f>J132+'BM 01'!K132</f>
        <v>0</v>
      </c>
      <c r="L132" s="43">
        <f t="shared" si="38"/>
        <v>663.58180200000004</v>
      </c>
      <c r="M132" s="11">
        <f t="shared" si="39"/>
        <v>1</v>
      </c>
      <c r="N132" s="21">
        <f t="shared" si="45"/>
        <v>0</v>
      </c>
      <c r="O132" s="22">
        <f t="shared" si="34"/>
        <v>0</v>
      </c>
      <c r="P132" s="21">
        <f t="shared" si="46"/>
        <v>1</v>
      </c>
    </row>
    <row r="133" spans="1:16" s="19" customFormat="1" x14ac:dyDescent="0.25">
      <c r="A133" s="26" t="s">
        <v>25</v>
      </c>
      <c r="B133" s="9" t="s">
        <v>323</v>
      </c>
      <c r="C133" s="10" t="s">
        <v>7</v>
      </c>
      <c r="D133" s="40">
        <v>2</v>
      </c>
      <c r="E133" s="79">
        <v>16.37</v>
      </c>
      <c r="F133" s="79">
        <f t="shared" si="29"/>
        <v>20.812818000000004</v>
      </c>
      <c r="G133" s="80">
        <f t="shared" si="47"/>
        <v>41.625636000000007</v>
      </c>
      <c r="H133" s="35">
        <f t="shared" si="48"/>
        <v>0</v>
      </c>
      <c r="I133" s="20">
        <f>H133+'BM 01'!I133</f>
        <v>0</v>
      </c>
      <c r="J133" s="134">
        <f t="shared" si="49"/>
        <v>0</v>
      </c>
      <c r="K133" s="42">
        <f>J133+'BM 01'!K133</f>
        <v>0</v>
      </c>
      <c r="L133" s="43">
        <f t="shared" si="38"/>
        <v>41.625636000000007</v>
      </c>
      <c r="M133" s="11">
        <f t="shared" si="39"/>
        <v>1</v>
      </c>
      <c r="N133" s="21">
        <f t="shared" si="45"/>
        <v>0</v>
      </c>
      <c r="O133" s="22">
        <f t="shared" si="34"/>
        <v>0</v>
      </c>
      <c r="P133" s="21">
        <f t="shared" si="46"/>
        <v>1</v>
      </c>
    </row>
    <row r="134" spans="1:16" s="19" customFormat="1" x14ac:dyDescent="0.25">
      <c r="A134" s="26" t="s">
        <v>26</v>
      </c>
      <c r="B134" s="9" t="s">
        <v>324</v>
      </c>
      <c r="C134" s="10" t="s">
        <v>7</v>
      </c>
      <c r="D134" s="40">
        <v>1</v>
      </c>
      <c r="E134" s="79">
        <v>8.08</v>
      </c>
      <c r="F134" s="79">
        <f t="shared" si="29"/>
        <v>10.272912000000002</v>
      </c>
      <c r="G134" s="80">
        <f t="shared" si="47"/>
        <v>10.272912000000002</v>
      </c>
      <c r="H134" s="35">
        <f t="shared" si="48"/>
        <v>0</v>
      </c>
      <c r="I134" s="20">
        <f>H134+'BM 01'!I134</f>
        <v>0</v>
      </c>
      <c r="J134" s="134">
        <f t="shared" si="49"/>
        <v>0</v>
      </c>
      <c r="K134" s="42">
        <f>J134+'BM 01'!K134</f>
        <v>0</v>
      </c>
      <c r="L134" s="43">
        <f t="shared" si="38"/>
        <v>10.272912000000002</v>
      </c>
      <c r="M134" s="11">
        <f t="shared" si="39"/>
        <v>1</v>
      </c>
      <c r="N134" s="21">
        <f t="shared" si="45"/>
        <v>0</v>
      </c>
      <c r="O134" s="22">
        <f t="shared" si="34"/>
        <v>0</v>
      </c>
      <c r="P134" s="21">
        <f t="shared" si="46"/>
        <v>1</v>
      </c>
    </row>
    <row r="135" spans="1:16" s="19" customFormat="1" x14ac:dyDescent="0.25">
      <c r="A135" s="26" t="s">
        <v>27</v>
      </c>
      <c r="B135" s="9" t="s">
        <v>325</v>
      </c>
      <c r="C135" s="10" t="s">
        <v>7</v>
      </c>
      <c r="D135" s="40">
        <v>7</v>
      </c>
      <c r="E135" s="79">
        <v>13.739999999999998</v>
      </c>
      <c r="F135" s="79">
        <f t="shared" si="29"/>
        <v>17.469035999999999</v>
      </c>
      <c r="G135" s="80">
        <f t="shared" si="47"/>
        <v>122.28325199999999</v>
      </c>
      <c r="H135" s="35">
        <f t="shared" si="48"/>
        <v>0</v>
      </c>
      <c r="I135" s="20">
        <f>H135+'BM 01'!I135</f>
        <v>0</v>
      </c>
      <c r="J135" s="134">
        <f t="shared" si="49"/>
        <v>0</v>
      </c>
      <c r="K135" s="42">
        <f>J135+'BM 01'!K135</f>
        <v>0</v>
      </c>
      <c r="L135" s="43">
        <f t="shared" si="38"/>
        <v>122.28325199999999</v>
      </c>
      <c r="M135" s="11">
        <f t="shared" si="39"/>
        <v>1</v>
      </c>
      <c r="N135" s="21">
        <f t="shared" si="45"/>
        <v>0</v>
      </c>
      <c r="O135" s="22">
        <f t="shared" si="34"/>
        <v>0</v>
      </c>
      <c r="P135" s="21">
        <f t="shared" si="46"/>
        <v>1</v>
      </c>
    </row>
    <row r="136" spans="1:16" s="19" customFormat="1" ht="15.75" customHeight="1" x14ac:dyDescent="0.25">
      <c r="A136" s="26" t="s">
        <v>28</v>
      </c>
      <c r="B136" s="9" t="s">
        <v>326</v>
      </c>
      <c r="C136" s="10" t="s">
        <v>7</v>
      </c>
      <c r="D136" s="40">
        <v>5</v>
      </c>
      <c r="E136" s="79">
        <v>12.45</v>
      </c>
      <c r="F136" s="79">
        <f t="shared" si="29"/>
        <v>15.82893</v>
      </c>
      <c r="G136" s="80">
        <f t="shared" si="47"/>
        <v>79.144649999999999</v>
      </c>
      <c r="H136" s="35">
        <f t="shared" si="48"/>
        <v>0</v>
      </c>
      <c r="I136" s="20">
        <f>H136+'BM 01'!I136</f>
        <v>0</v>
      </c>
      <c r="J136" s="134">
        <f t="shared" si="49"/>
        <v>0</v>
      </c>
      <c r="K136" s="42">
        <f>J136+'BM 01'!K136</f>
        <v>0</v>
      </c>
      <c r="L136" s="43">
        <f t="shared" si="38"/>
        <v>79.144649999999999</v>
      </c>
      <c r="M136" s="11">
        <f t="shared" si="39"/>
        <v>1</v>
      </c>
      <c r="N136" s="21">
        <f t="shared" si="45"/>
        <v>0</v>
      </c>
      <c r="O136" s="22">
        <f t="shared" si="34"/>
        <v>0</v>
      </c>
      <c r="P136" s="21">
        <f t="shared" si="46"/>
        <v>1</v>
      </c>
    </row>
    <row r="137" spans="1:16" s="19" customFormat="1" ht="15.75" customHeight="1" x14ac:dyDescent="0.25">
      <c r="A137" s="26" t="s">
        <v>29</v>
      </c>
      <c r="B137" s="9" t="s">
        <v>327</v>
      </c>
      <c r="C137" s="10" t="s">
        <v>7</v>
      </c>
      <c r="D137" s="40">
        <v>5</v>
      </c>
      <c r="E137" s="79">
        <v>12.45</v>
      </c>
      <c r="F137" s="79">
        <f t="shared" si="29"/>
        <v>15.82893</v>
      </c>
      <c r="G137" s="80">
        <f t="shared" si="47"/>
        <v>79.144649999999999</v>
      </c>
      <c r="H137" s="35">
        <f t="shared" si="48"/>
        <v>0</v>
      </c>
      <c r="I137" s="20">
        <f>H137+'BM 01'!I137</f>
        <v>0</v>
      </c>
      <c r="J137" s="134">
        <f t="shared" si="49"/>
        <v>0</v>
      </c>
      <c r="K137" s="42">
        <f>J137+'BM 01'!K137</f>
        <v>0</v>
      </c>
      <c r="L137" s="43">
        <f t="shared" si="38"/>
        <v>79.144649999999999</v>
      </c>
      <c r="M137" s="11">
        <f t="shared" si="39"/>
        <v>1</v>
      </c>
      <c r="N137" s="21">
        <f t="shared" si="45"/>
        <v>0</v>
      </c>
      <c r="O137" s="22">
        <f t="shared" si="34"/>
        <v>0</v>
      </c>
      <c r="P137" s="21">
        <f t="shared" si="46"/>
        <v>1</v>
      </c>
    </row>
    <row r="138" spans="1:16" s="19" customFormat="1" ht="15.75" customHeight="1" x14ac:dyDescent="0.25">
      <c r="A138" s="26" t="s">
        <v>68</v>
      </c>
      <c r="B138" s="9" t="s">
        <v>328</v>
      </c>
      <c r="C138" s="10" t="s">
        <v>7</v>
      </c>
      <c r="D138" s="40">
        <v>8</v>
      </c>
      <c r="E138" s="79">
        <v>12.45</v>
      </c>
      <c r="F138" s="79">
        <f t="shared" si="29"/>
        <v>15.82893</v>
      </c>
      <c r="G138" s="80">
        <f t="shared" si="47"/>
        <v>126.63144</v>
      </c>
      <c r="H138" s="35">
        <f t="shared" si="48"/>
        <v>0</v>
      </c>
      <c r="I138" s="20">
        <f>H138+'BM 01'!I138</f>
        <v>0</v>
      </c>
      <c r="J138" s="134">
        <f t="shared" si="49"/>
        <v>0</v>
      </c>
      <c r="K138" s="42">
        <f>J138+'BM 01'!K138</f>
        <v>0</v>
      </c>
      <c r="L138" s="43">
        <f t="shared" si="38"/>
        <v>126.63144</v>
      </c>
      <c r="M138" s="11">
        <f t="shared" si="39"/>
        <v>1</v>
      </c>
      <c r="N138" s="21">
        <f t="shared" si="45"/>
        <v>0</v>
      </c>
      <c r="O138" s="22">
        <f t="shared" si="34"/>
        <v>0</v>
      </c>
      <c r="P138" s="21">
        <f t="shared" si="46"/>
        <v>1</v>
      </c>
    </row>
    <row r="139" spans="1:16" s="19" customFormat="1" ht="15.75" customHeight="1" x14ac:dyDescent="0.25">
      <c r="A139" s="26" t="s">
        <v>69</v>
      </c>
      <c r="B139" s="9" t="s">
        <v>329</v>
      </c>
      <c r="C139" s="10" t="s">
        <v>7</v>
      </c>
      <c r="D139" s="40">
        <v>2</v>
      </c>
      <c r="E139" s="79">
        <v>239.26</v>
      </c>
      <c r="F139" s="79">
        <f t="shared" si="29"/>
        <v>304.19516400000003</v>
      </c>
      <c r="G139" s="80">
        <f t="shared" si="47"/>
        <v>608.39032800000007</v>
      </c>
      <c r="H139" s="35">
        <f t="shared" si="48"/>
        <v>0</v>
      </c>
      <c r="I139" s="20">
        <f>H139+'BM 01'!I139</f>
        <v>0</v>
      </c>
      <c r="J139" s="134">
        <f t="shared" si="49"/>
        <v>0</v>
      </c>
      <c r="K139" s="42">
        <f>J139+'BM 01'!K139</f>
        <v>0</v>
      </c>
      <c r="L139" s="43">
        <f t="shared" si="38"/>
        <v>608.39032800000007</v>
      </c>
      <c r="M139" s="11">
        <f t="shared" si="39"/>
        <v>1</v>
      </c>
      <c r="N139" s="21">
        <f t="shared" si="45"/>
        <v>0</v>
      </c>
      <c r="O139" s="22">
        <f t="shared" si="34"/>
        <v>0</v>
      </c>
      <c r="P139" s="21">
        <f t="shared" si="46"/>
        <v>1</v>
      </c>
    </row>
    <row r="140" spans="1:16" s="19" customFormat="1" ht="15.75" customHeight="1" x14ac:dyDescent="0.25">
      <c r="A140" s="26" t="s">
        <v>70</v>
      </c>
      <c r="B140" s="9" t="s">
        <v>330</v>
      </c>
      <c r="C140" s="10" t="s">
        <v>7</v>
      </c>
      <c r="D140" s="40">
        <v>1</v>
      </c>
      <c r="E140" s="79">
        <v>635.88</v>
      </c>
      <c r="F140" s="79">
        <f t="shared" si="29"/>
        <v>808.45783200000005</v>
      </c>
      <c r="G140" s="80">
        <f t="shared" si="47"/>
        <v>808.45783200000005</v>
      </c>
      <c r="H140" s="35">
        <f t="shared" si="48"/>
        <v>0</v>
      </c>
      <c r="I140" s="20">
        <f>H140+'BM 01'!I140</f>
        <v>0</v>
      </c>
      <c r="J140" s="134">
        <f t="shared" si="49"/>
        <v>0</v>
      </c>
      <c r="K140" s="42">
        <f>J140+'BM 01'!K140</f>
        <v>0</v>
      </c>
      <c r="L140" s="43">
        <f t="shared" si="38"/>
        <v>808.45783200000005</v>
      </c>
      <c r="M140" s="11">
        <f t="shared" si="39"/>
        <v>1</v>
      </c>
      <c r="N140" s="21">
        <f t="shared" si="45"/>
        <v>0</v>
      </c>
      <c r="O140" s="22">
        <f t="shared" si="34"/>
        <v>0</v>
      </c>
      <c r="P140" s="21">
        <f t="shared" si="46"/>
        <v>1</v>
      </c>
    </row>
    <row r="141" spans="1:16" s="19" customFormat="1" x14ac:dyDescent="0.25">
      <c r="A141" s="26" t="s">
        <v>71</v>
      </c>
      <c r="B141" s="9" t="s">
        <v>331</v>
      </c>
      <c r="C141" s="10" t="s">
        <v>7</v>
      </c>
      <c r="D141" s="40">
        <v>1</v>
      </c>
      <c r="E141" s="79">
        <v>121.38</v>
      </c>
      <c r="F141" s="79">
        <f t="shared" si="29"/>
        <v>154.322532</v>
      </c>
      <c r="G141" s="80">
        <f t="shared" si="47"/>
        <v>154.322532</v>
      </c>
      <c r="H141" s="35">
        <f t="shared" si="48"/>
        <v>0</v>
      </c>
      <c r="I141" s="20">
        <f>H141+'BM 01'!I141</f>
        <v>0</v>
      </c>
      <c r="J141" s="134">
        <f t="shared" si="49"/>
        <v>0</v>
      </c>
      <c r="K141" s="42">
        <f>J141+'BM 01'!K141</f>
        <v>0</v>
      </c>
      <c r="L141" s="43">
        <f t="shared" si="38"/>
        <v>154.322532</v>
      </c>
      <c r="M141" s="11">
        <f t="shared" si="39"/>
        <v>1</v>
      </c>
      <c r="N141" s="21">
        <f t="shared" si="45"/>
        <v>0</v>
      </c>
      <c r="O141" s="22">
        <f t="shared" si="34"/>
        <v>0</v>
      </c>
      <c r="P141" s="21">
        <f t="shared" si="46"/>
        <v>1</v>
      </c>
    </row>
    <row r="142" spans="1:16" s="19" customFormat="1" ht="47.25" x14ac:dyDescent="0.25">
      <c r="A142" s="26" t="s">
        <v>72</v>
      </c>
      <c r="B142" s="9" t="s">
        <v>396</v>
      </c>
      <c r="C142" s="10" t="s">
        <v>7</v>
      </c>
      <c r="D142" s="40">
        <v>1</v>
      </c>
      <c r="E142" s="79">
        <v>158.33999999999997</v>
      </c>
      <c r="F142" s="79">
        <f t="shared" si="29"/>
        <v>201.31347599999998</v>
      </c>
      <c r="G142" s="80">
        <f t="shared" si="47"/>
        <v>201.31347599999998</v>
      </c>
      <c r="H142" s="35">
        <f t="shared" si="48"/>
        <v>0</v>
      </c>
      <c r="I142" s="20">
        <f>H142+'BM 01'!I142</f>
        <v>0</v>
      </c>
      <c r="J142" s="134">
        <f t="shared" si="49"/>
        <v>0</v>
      </c>
      <c r="K142" s="42">
        <f>J142+'BM 01'!K142</f>
        <v>0</v>
      </c>
      <c r="L142" s="43">
        <f t="shared" si="38"/>
        <v>201.31347599999998</v>
      </c>
      <c r="M142" s="11">
        <f t="shared" si="39"/>
        <v>1</v>
      </c>
      <c r="N142" s="21">
        <f t="shared" si="45"/>
        <v>0</v>
      </c>
      <c r="O142" s="22">
        <f t="shared" si="34"/>
        <v>0</v>
      </c>
      <c r="P142" s="21">
        <f t="shared" si="46"/>
        <v>1</v>
      </c>
    </row>
    <row r="143" spans="1:16" s="19" customFormat="1" ht="47.25" x14ac:dyDescent="0.25">
      <c r="A143" s="26" t="s">
        <v>305</v>
      </c>
      <c r="B143" s="9" t="s">
        <v>395</v>
      </c>
      <c r="C143" s="10" t="s">
        <v>7</v>
      </c>
      <c r="D143" s="40">
        <v>1</v>
      </c>
      <c r="E143" s="79">
        <v>244.38</v>
      </c>
      <c r="F143" s="79">
        <f t="shared" si="29"/>
        <v>310.70473200000004</v>
      </c>
      <c r="G143" s="80">
        <f t="shared" si="47"/>
        <v>310.70473200000004</v>
      </c>
      <c r="H143" s="35">
        <f t="shared" si="48"/>
        <v>0</v>
      </c>
      <c r="I143" s="20">
        <f>H143+'BM 01'!I143</f>
        <v>0</v>
      </c>
      <c r="J143" s="134">
        <f t="shared" si="49"/>
        <v>0</v>
      </c>
      <c r="K143" s="42">
        <f>J143+'BM 01'!K143</f>
        <v>0</v>
      </c>
      <c r="L143" s="43">
        <f t="shared" si="38"/>
        <v>310.70473200000004</v>
      </c>
      <c r="M143" s="11">
        <f t="shared" si="39"/>
        <v>1</v>
      </c>
      <c r="N143" s="21">
        <f t="shared" si="45"/>
        <v>0</v>
      </c>
      <c r="O143" s="22">
        <f t="shared" si="34"/>
        <v>0</v>
      </c>
      <c r="P143" s="21">
        <f t="shared" si="46"/>
        <v>1</v>
      </c>
    </row>
    <row r="144" spans="1:16" s="19" customFormat="1" x14ac:dyDescent="0.25">
      <c r="A144" s="26" t="s">
        <v>306</v>
      </c>
      <c r="B144" s="9" t="s">
        <v>332</v>
      </c>
      <c r="C144" s="10" t="s">
        <v>4</v>
      </c>
      <c r="D144" s="40">
        <v>22</v>
      </c>
      <c r="E144" s="79">
        <v>9.48</v>
      </c>
      <c r="F144" s="79">
        <f t="shared" si="29"/>
        <v>12.052872000000001</v>
      </c>
      <c r="G144" s="80">
        <f t="shared" si="47"/>
        <v>265.163184</v>
      </c>
      <c r="H144" s="176">
        <f>D144*1</f>
        <v>22</v>
      </c>
      <c r="I144" s="20">
        <f>H144+'BM 01'!I144</f>
        <v>22</v>
      </c>
      <c r="J144" s="134">
        <f t="shared" si="49"/>
        <v>265.163184</v>
      </c>
      <c r="K144" s="42">
        <f>J144+'BM 01'!K144</f>
        <v>265.163184</v>
      </c>
      <c r="L144" s="43">
        <f t="shared" si="38"/>
        <v>0</v>
      </c>
      <c r="M144" s="11">
        <f t="shared" si="39"/>
        <v>1</v>
      </c>
      <c r="N144" s="21">
        <f t="shared" si="45"/>
        <v>1</v>
      </c>
      <c r="O144" s="22">
        <f t="shared" si="34"/>
        <v>1</v>
      </c>
      <c r="P144" s="21">
        <f t="shared" si="46"/>
        <v>0</v>
      </c>
    </row>
    <row r="145" spans="1:16" s="19" customFormat="1" x14ac:dyDescent="0.25">
      <c r="A145" s="26" t="s">
        <v>307</v>
      </c>
      <c r="B145" s="9" t="s">
        <v>333</v>
      </c>
      <c r="C145" s="10" t="s">
        <v>4</v>
      </c>
      <c r="D145" s="40">
        <v>32</v>
      </c>
      <c r="E145" s="79">
        <v>7.07</v>
      </c>
      <c r="F145" s="79">
        <f t="shared" si="29"/>
        <v>8.988798000000001</v>
      </c>
      <c r="G145" s="80">
        <f t="shared" si="47"/>
        <v>287.64153600000003</v>
      </c>
      <c r="H145" s="176">
        <f t="shared" ref="H145:H146" si="50">D145*1</f>
        <v>32</v>
      </c>
      <c r="I145" s="20">
        <f>H145+'BM 01'!I145</f>
        <v>32</v>
      </c>
      <c r="J145" s="134">
        <f t="shared" si="49"/>
        <v>287.64153600000003</v>
      </c>
      <c r="K145" s="42">
        <f>J145+'BM 01'!K145</f>
        <v>287.64153600000003</v>
      </c>
      <c r="L145" s="43">
        <f t="shared" si="38"/>
        <v>0</v>
      </c>
      <c r="M145" s="11">
        <f t="shared" si="39"/>
        <v>1</v>
      </c>
      <c r="N145" s="21">
        <f t="shared" si="45"/>
        <v>1</v>
      </c>
      <c r="O145" s="22">
        <f t="shared" si="34"/>
        <v>1</v>
      </c>
      <c r="P145" s="21">
        <f t="shared" si="46"/>
        <v>0</v>
      </c>
    </row>
    <row r="146" spans="1:16" s="19" customFormat="1" x14ac:dyDescent="0.25">
      <c r="A146" s="26" t="s">
        <v>308</v>
      </c>
      <c r="B146" s="9" t="s">
        <v>334</v>
      </c>
      <c r="C146" s="10" t="s">
        <v>4</v>
      </c>
      <c r="D146" s="40">
        <v>22</v>
      </c>
      <c r="E146" s="79">
        <v>9.82</v>
      </c>
      <c r="F146" s="79">
        <f t="shared" ref="F146:F172" si="51">E146*1.2714</f>
        <v>12.485148000000001</v>
      </c>
      <c r="G146" s="80">
        <f t="shared" si="47"/>
        <v>274.67325600000004</v>
      </c>
      <c r="H146" s="176">
        <f t="shared" si="50"/>
        <v>22</v>
      </c>
      <c r="I146" s="20">
        <f>H146+'BM 01'!I146</f>
        <v>22</v>
      </c>
      <c r="J146" s="134">
        <f t="shared" si="49"/>
        <v>274.67325600000004</v>
      </c>
      <c r="K146" s="42">
        <f>J146+'BM 01'!K146</f>
        <v>274.67325600000004</v>
      </c>
      <c r="L146" s="43">
        <f t="shared" si="38"/>
        <v>0</v>
      </c>
      <c r="M146" s="11">
        <f t="shared" si="39"/>
        <v>1</v>
      </c>
      <c r="N146" s="21">
        <f t="shared" si="45"/>
        <v>1</v>
      </c>
      <c r="O146" s="22">
        <f t="shared" si="34"/>
        <v>1</v>
      </c>
      <c r="P146" s="21">
        <f t="shared" si="46"/>
        <v>0</v>
      </c>
    </row>
    <row r="147" spans="1:16" s="19" customFormat="1" x14ac:dyDescent="0.25">
      <c r="A147" s="26" t="s">
        <v>309</v>
      </c>
      <c r="B147" s="9" t="s">
        <v>335</v>
      </c>
      <c r="C147" s="10" t="s">
        <v>4</v>
      </c>
      <c r="D147" s="40">
        <v>86</v>
      </c>
      <c r="E147" s="79">
        <v>7.44</v>
      </c>
      <c r="F147" s="79">
        <f t="shared" si="51"/>
        <v>9.4592160000000014</v>
      </c>
      <c r="G147" s="80">
        <f t="shared" si="47"/>
        <v>813.4925760000001</v>
      </c>
      <c r="H147" s="35">
        <f t="shared" si="48"/>
        <v>0</v>
      </c>
      <c r="I147" s="20">
        <f>H147+'BM 01'!I147</f>
        <v>0</v>
      </c>
      <c r="J147" s="134">
        <f t="shared" si="49"/>
        <v>0</v>
      </c>
      <c r="K147" s="42">
        <f>J147+'BM 01'!K147</f>
        <v>0</v>
      </c>
      <c r="L147" s="43">
        <f t="shared" si="38"/>
        <v>813.4925760000001</v>
      </c>
      <c r="M147" s="11">
        <f t="shared" si="39"/>
        <v>1</v>
      </c>
      <c r="N147" s="21">
        <f t="shared" si="45"/>
        <v>0</v>
      </c>
      <c r="O147" s="22">
        <f t="shared" si="34"/>
        <v>0</v>
      </c>
      <c r="P147" s="21">
        <f t="shared" si="46"/>
        <v>1</v>
      </c>
    </row>
    <row r="148" spans="1:16" s="19" customFormat="1" x14ac:dyDescent="0.25">
      <c r="A148" s="26" t="s">
        <v>310</v>
      </c>
      <c r="B148" s="9" t="s">
        <v>336</v>
      </c>
      <c r="C148" s="10" t="s">
        <v>4</v>
      </c>
      <c r="D148" s="40">
        <v>17</v>
      </c>
      <c r="E148" s="79">
        <v>9.11</v>
      </c>
      <c r="F148" s="79">
        <f t="shared" si="51"/>
        <v>11.582454</v>
      </c>
      <c r="G148" s="80">
        <f t="shared" si="47"/>
        <v>196.90171800000002</v>
      </c>
      <c r="H148" s="35">
        <f t="shared" si="48"/>
        <v>0</v>
      </c>
      <c r="I148" s="20">
        <f>H148+'BM 01'!I148</f>
        <v>0</v>
      </c>
      <c r="J148" s="134">
        <f t="shared" si="49"/>
        <v>0</v>
      </c>
      <c r="K148" s="42">
        <f>J148+'BM 01'!K148</f>
        <v>0</v>
      </c>
      <c r="L148" s="43">
        <f t="shared" si="38"/>
        <v>196.90171800000002</v>
      </c>
      <c r="M148" s="11">
        <f t="shared" si="39"/>
        <v>1</v>
      </c>
      <c r="N148" s="21">
        <f t="shared" si="45"/>
        <v>0</v>
      </c>
      <c r="O148" s="22">
        <f t="shared" si="34"/>
        <v>0</v>
      </c>
      <c r="P148" s="21">
        <f t="shared" si="46"/>
        <v>1</v>
      </c>
    </row>
    <row r="149" spans="1:16" s="19" customFormat="1" x14ac:dyDescent="0.25">
      <c r="A149" s="26" t="s">
        <v>311</v>
      </c>
      <c r="B149" s="9" t="s">
        <v>337</v>
      </c>
      <c r="C149" s="10" t="s">
        <v>4</v>
      </c>
      <c r="D149" s="40">
        <v>34</v>
      </c>
      <c r="E149" s="79">
        <v>15.329999999999998</v>
      </c>
      <c r="F149" s="79">
        <f t="shared" si="51"/>
        <v>19.490562000000001</v>
      </c>
      <c r="G149" s="80">
        <f t="shared" si="47"/>
        <v>662.67910800000004</v>
      </c>
      <c r="H149" s="35">
        <f t="shared" si="48"/>
        <v>0</v>
      </c>
      <c r="I149" s="20">
        <f>H149+'BM 01'!I149</f>
        <v>0</v>
      </c>
      <c r="J149" s="134">
        <f t="shared" si="49"/>
        <v>0</v>
      </c>
      <c r="K149" s="42">
        <f>J149+'BM 01'!K149</f>
        <v>0</v>
      </c>
      <c r="L149" s="43">
        <f t="shared" si="38"/>
        <v>662.67910800000004</v>
      </c>
      <c r="M149" s="11">
        <f t="shared" si="39"/>
        <v>1</v>
      </c>
      <c r="N149" s="21">
        <f t="shared" si="45"/>
        <v>0</v>
      </c>
      <c r="O149" s="22">
        <f t="shared" si="34"/>
        <v>0</v>
      </c>
      <c r="P149" s="21">
        <f t="shared" si="46"/>
        <v>1</v>
      </c>
    </row>
    <row r="150" spans="1:16" s="19" customFormat="1" ht="31.5" x14ac:dyDescent="0.25">
      <c r="A150" s="26" t="s">
        <v>312</v>
      </c>
      <c r="B150" s="9" t="s">
        <v>338</v>
      </c>
      <c r="C150" s="10" t="s">
        <v>7</v>
      </c>
      <c r="D150" s="40">
        <v>6</v>
      </c>
      <c r="E150" s="79">
        <v>55.61</v>
      </c>
      <c r="F150" s="79">
        <f t="shared" si="51"/>
        <v>70.702554000000006</v>
      </c>
      <c r="G150" s="80">
        <f t="shared" si="47"/>
        <v>424.21532400000001</v>
      </c>
      <c r="H150" s="35">
        <f t="shared" si="48"/>
        <v>0</v>
      </c>
      <c r="I150" s="20">
        <f>H150+'BM 01'!I150</f>
        <v>0</v>
      </c>
      <c r="J150" s="134">
        <f t="shared" si="49"/>
        <v>0</v>
      </c>
      <c r="K150" s="42">
        <f>J150+'BM 01'!K150</f>
        <v>0</v>
      </c>
      <c r="L150" s="43">
        <f t="shared" si="38"/>
        <v>424.21532400000001</v>
      </c>
      <c r="M150" s="11">
        <f t="shared" si="39"/>
        <v>1</v>
      </c>
      <c r="N150" s="21">
        <f t="shared" si="45"/>
        <v>0</v>
      </c>
      <c r="O150" s="22">
        <f t="shared" si="34"/>
        <v>0</v>
      </c>
      <c r="P150" s="21">
        <f t="shared" si="46"/>
        <v>1</v>
      </c>
    </row>
    <row r="151" spans="1:16" s="19" customFormat="1" ht="31.5" x14ac:dyDescent="0.25">
      <c r="A151" s="26" t="s">
        <v>313</v>
      </c>
      <c r="B151" s="9" t="s">
        <v>339</v>
      </c>
      <c r="C151" s="10" t="s">
        <v>7</v>
      </c>
      <c r="D151" s="40">
        <v>1</v>
      </c>
      <c r="E151" s="79">
        <v>45.24</v>
      </c>
      <c r="F151" s="79">
        <f t="shared" si="51"/>
        <v>57.518136000000005</v>
      </c>
      <c r="G151" s="80">
        <f t="shared" si="47"/>
        <v>57.518136000000005</v>
      </c>
      <c r="H151" s="35">
        <f t="shared" si="48"/>
        <v>0</v>
      </c>
      <c r="I151" s="20">
        <f>H151+'BM 01'!I151</f>
        <v>0</v>
      </c>
      <c r="J151" s="134">
        <f t="shared" si="49"/>
        <v>0</v>
      </c>
      <c r="K151" s="42">
        <f>J151+'BM 01'!K151</f>
        <v>0</v>
      </c>
      <c r="L151" s="43">
        <f t="shared" si="38"/>
        <v>57.518136000000005</v>
      </c>
      <c r="M151" s="11">
        <f t="shared" si="39"/>
        <v>1</v>
      </c>
      <c r="N151" s="21">
        <f t="shared" si="45"/>
        <v>0</v>
      </c>
      <c r="O151" s="22">
        <f t="shared" si="34"/>
        <v>0</v>
      </c>
      <c r="P151" s="21">
        <f t="shared" si="46"/>
        <v>1</v>
      </c>
    </row>
    <row r="152" spans="1:16" s="19" customFormat="1" ht="31.5" customHeight="1" x14ac:dyDescent="0.25">
      <c r="A152" s="26" t="s">
        <v>314</v>
      </c>
      <c r="B152" s="9" t="s">
        <v>340</v>
      </c>
      <c r="C152" s="10" t="s">
        <v>7</v>
      </c>
      <c r="D152" s="40">
        <v>15</v>
      </c>
      <c r="E152" s="79">
        <v>170.69</v>
      </c>
      <c r="F152" s="79">
        <f t="shared" si="51"/>
        <v>217.01526600000003</v>
      </c>
      <c r="G152" s="80">
        <f t="shared" si="47"/>
        <v>3255.2289900000005</v>
      </c>
      <c r="H152" s="35">
        <f t="shared" si="48"/>
        <v>0</v>
      </c>
      <c r="I152" s="20">
        <f>H152+'BM 01'!I152</f>
        <v>0</v>
      </c>
      <c r="J152" s="134">
        <f t="shared" si="49"/>
        <v>0</v>
      </c>
      <c r="K152" s="42">
        <f>J152+'BM 01'!K152</f>
        <v>0</v>
      </c>
      <c r="L152" s="43">
        <f t="shared" si="38"/>
        <v>3255.2289900000005</v>
      </c>
      <c r="M152" s="11">
        <f t="shared" si="39"/>
        <v>1</v>
      </c>
      <c r="N152" s="21">
        <f t="shared" si="45"/>
        <v>0</v>
      </c>
      <c r="O152" s="22">
        <f t="shared" si="34"/>
        <v>0</v>
      </c>
      <c r="P152" s="21">
        <f t="shared" si="46"/>
        <v>1</v>
      </c>
    </row>
    <row r="153" spans="1:16" s="25" customFormat="1" ht="31.5" customHeight="1" x14ac:dyDescent="0.25">
      <c r="A153" s="76" t="s">
        <v>354</v>
      </c>
      <c r="B153" s="78" t="s">
        <v>341</v>
      </c>
      <c r="C153" s="168" t="s">
        <v>342</v>
      </c>
      <c r="D153" s="168"/>
      <c r="E153" s="168"/>
      <c r="F153" s="168"/>
      <c r="G153" s="81">
        <f>SUM(G154:G159)</f>
        <v>1504.6891860000001</v>
      </c>
      <c r="H153" s="35"/>
      <c r="I153" s="24"/>
      <c r="J153" s="81">
        <f>SUM(J154:J159)</f>
        <v>0</v>
      </c>
      <c r="K153" s="102">
        <f>J153+'BM 01'!K153</f>
        <v>0</v>
      </c>
      <c r="L153" s="39">
        <f t="shared" si="38"/>
        <v>1504.6891860000001</v>
      </c>
      <c r="M153" s="5">
        <f t="shared" si="39"/>
        <v>1</v>
      </c>
      <c r="N153" s="17">
        <f t="shared" si="40"/>
        <v>0</v>
      </c>
      <c r="O153" s="18">
        <f>K153/G153</f>
        <v>0</v>
      </c>
      <c r="P153" s="17">
        <f t="shared" si="41"/>
        <v>1</v>
      </c>
    </row>
    <row r="154" spans="1:16" s="19" customFormat="1" x14ac:dyDescent="0.25">
      <c r="A154" s="26" t="s">
        <v>30</v>
      </c>
      <c r="B154" s="9" t="s">
        <v>348</v>
      </c>
      <c r="C154" s="10" t="s">
        <v>7</v>
      </c>
      <c r="D154" s="40">
        <v>5</v>
      </c>
      <c r="E154" s="79">
        <v>38.089999999999996</v>
      </c>
      <c r="F154" s="79">
        <f t="shared" si="51"/>
        <v>48.427625999999997</v>
      </c>
      <c r="G154" s="80">
        <f t="shared" ref="G154:G159" si="52">D154*F154</f>
        <v>242.13812999999999</v>
      </c>
      <c r="H154" s="35">
        <f>D154*0</f>
        <v>0</v>
      </c>
      <c r="I154" s="20">
        <f>H154+'BM 01'!I154</f>
        <v>0</v>
      </c>
      <c r="J154" s="134">
        <f t="shared" ref="J154:J159" si="53">F154*H154</f>
        <v>0</v>
      </c>
      <c r="K154" s="42">
        <f>J154+'BM 01'!K154</f>
        <v>0</v>
      </c>
      <c r="L154" s="43">
        <f t="shared" si="38"/>
        <v>242.13812999999999</v>
      </c>
      <c r="M154" s="11">
        <f t="shared" si="39"/>
        <v>1</v>
      </c>
      <c r="N154" s="21">
        <f t="shared" si="40"/>
        <v>0</v>
      </c>
      <c r="O154" s="22">
        <f t="shared" si="34"/>
        <v>0</v>
      </c>
      <c r="P154" s="21">
        <f t="shared" si="41"/>
        <v>1</v>
      </c>
    </row>
    <row r="155" spans="1:16" s="19" customFormat="1" x14ac:dyDescent="0.25">
      <c r="A155" s="26" t="s">
        <v>343</v>
      </c>
      <c r="B155" s="13" t="s">
        <v>349</v>
      </c>
      <c r="C155" s="10" t="s">
        <v>7</v>
      </c>
      <c r="D155" s="44">
        <v>12</v>
      </c>
      <c r="E155" s="79">
        <v>8.09</v>
      </c>
      <c r="F155" s="79">
        <f t="shared" si="51"/>
        <v>10.285626000000001</v>
      </c>
      <c r="G155" s="80">
        <f t="shared" si="52"/>
        <v>123.42751200000001</v>
      </c>
      <c r="H155" s="35">
        <f t="shared" ref="H155:H159" si="54">D155*0</f>
        <v>0</v>
      </c>
      <c r="I155" s="20">
        <f>H155+'BM 01'!I155</f>
        <v>0</v>
      </c>
      <c r="J155" s="134">
        <f t="shared" si="53"/>
        <v>0</v>
      </c>
      <c r="K155" s="42">
        <f>J155+'BM 01'!K155</f>
        <v>0</v>
      </c>
      <c r="L155" s="43">
        <f t="shared" si="38"/>
        <v>123.42751200000001</v>
      </c>
      <c r="M155" s="11">
        <f t="shared" si="39"/>
        <v>1</v>
      </c>
      <c r="N155" s="21">
        <f t="shared" si="40"/>
        <v>0</v>
      </c>
      <c r="O155" s="22">
        <f t="shared" si="34"/>
        <v>0</v>
      </c>
      <c r="P155" s="21">
        <f t="shared" si="41"/>
        <v>1</v>
      </c>
    </row>
    <row r="156" spans="1:16" s="19" customFormat="1" x14ac:dyDescent="0.25">
      <c r="A156" s="26" t="s">
        <v>344</v>
      </c>
      <c r="B156" s="9" t="s">
        <v>350</v>
      </c>
      <c r="C156" s="10" t="s">
        <v>7</v>
      </c>
      <c r="D156" s="44">
        <v>24</v>
      </c>
      <c r="E156" s="79">
        <v>21.89</v>
      </c>
      <c r="F156" s="79">
        <f t="shared" si="51"/>
        <v>27.830946000000001</v>
      </c>
      <c r="G156" s="80">
        <f t="shared" si="52"/>
        <v>667.94270400000005</v>
      </c>
      <c r="H156" s="35">
        <f t="shared" si="54"/>
        <v>0</v>
      </c>
      <c r="I156" s="20">
        <f>H156+'BM 01'!I156</f>
        <v>0</v>
      </c>
      <c r="J156" s="134">
        <f t="shared" si="53"/>
        <v>0</v>
      </c>
      <c r="K156" s="42">
        <f>J156+'BM 01'!K156</f>
        <v>0</v>
      </c>
      <c r="L156" s="43">
        <f t="shared" si="38"/>
        <v>667.94270400000005</v>
      </c>
      <c r="M156" s="11">
        <f t="shared" si="39"/>
        <v>1</v>
      </c>
      <c r="N156" s="21">
        <f t="shared" si="40"/>
        <v>0</v>
      </c>
      <c r="O156" s="22">
        <f t="shared" si="34"/>
        <v>0</v>
      </c>
      <c r="P156" s="21">
        <f t="shared" si="41"/>
        <v>1</v>
      </c>
    </row>
    <row r="157" spans="1:16" s="19" customFormat="1" x14ac:dyDescent="0.25">
      <c r="A157" s="26" t="s">
        <v>345</v>
      </c>
      <c r="B157" s="9" t="s">
        <v>351</v>
      </c>
      <c r="C157" s="10" t="s">
        <v>7</v>
      </c>
      <c r="D157" s="44">
        <v>5</v>
      </c>
      <c r="E157" s="79">
        <v>29.83</v>
      </c>
      <c r="F157" s="79">
        <f t="shared" si="51"/>
        <v>37.925862000000002</v>
      </c>
      <c r="G157" s="80">
        <f t="shared" si="52"/>
        <v>189.62931</v>
      </c>
      <c r="H157" s="35">
        <f t="shared" si="54"/>
        <v>0</v>
      </c>
      <c r="I157" s="20">
        <f>H157+'BM 01'!I157</f>
        <v>0</v>
      </c>
      <c r="J157" s="134">
        <f t="shared" si="53"/>
        <v>0</v>
      </c>
      <c r="K157" s="42">
        <f>J157+'BM 01'!K157</f>
        <v>0</v>
      </c>
      <c r="L157" s="43">
        <f t="shared" si="38"/>
        <v>189.62931</v>
      </c>
      <c r="M157" s="11">
        <f t="shared" si="39"/>
        <v>1</v>
      </c>
      <c r="N157" s="21">
        <f t="shared" si="40"/>
        <v>0</v>
      </c>
      <c r="O157" s="22">
        <f t="shared" si="34"/>
        <v>0</v>
      </c>
      <c r="P157" s="21">
        <f t="shared" si="41"/>
        <v>1</v>
      </c>
    </row>
    <row r="158" spans="1:16" s="19" customFormat="1" x14ac:dyDescent="0.25">
      <c r="A158" s="26" t="s">
        <v>346</v>
      </c>
      <c r="B158" s="9" t="s">
        <v>352</v>
      </c>
      <c r="C158" s="10" t="s">
        <v>7</v>
      </c>
      <c r="D158" s="40">
        <v>18</v>
      </c>
      <c r="E158" s="79">
        <v>9.6</v>
      </c>
      <c r="F158" s="79">
        <f t="shared" si="51"/>
        <v>12.205440000000001</v>
      </c>
      <c r="G158" s="80">
        <f t="shared" si="52"/>
        <v>219.69792000000001</v>
      </c>
      <c r="H158" s="35">
        <f t="shared" si="54"/>
        <v>0</v>
      </c>
      <c r="I158" s="20">
        <f>H158+'BM 01'!I158</f>
        <v>0</v>
      </c>
      <c r="J158" s="134">
        <f t="shared" si="53"/>
        <v>0</v>
      </c>
      <c r="K158" s="42">
        <f>J158+'BM 01'!K158</f>
        <v>0</v>
      </c>
      <c r="L158" s="43">
        <f t="shared" si="38"/>
        <v>219.69792000000001</v>
      </c>
      <c r="M158" s="11">
        <f t="shared" si="39"/>
        <v>1</v>
      </c>
      <c r="N158" s="21">
        <f t="shared" si="40"/>
        <v>0</v>
      </c>
      <c r="O158" s="22">
        <f t="shared" si="34"/>
        <v>0</v>
      </c>
      <c r="P158" s="21">
        <f t="shared" si="41"/>
        <v>1</v>
      </c>
    </row>
    <row r="159" spans="1:16" s="19" customFormat="1" x14ac:dyDescent="0.25">
      <c r="A159" s="26" t="s">
        <v>347</v>
      </c>
      <c r="B159" s="9" t="s">
        <v>353</v>
      </c>
      <c r="C159" s="10" t="s">
        <v>7</v>
      </c>
      <c r="D159" s="40">
        <v>5</v>
      </c>
      <c r="E159" s="79">
        <v>9.73</v>
      </c>
      <c r="F159" s="79">
        <f t="shared" si="51"/>
        <v>12.370722000000001</v>
      </c>
      <c r="G159" s="80">
        <f t="shared" si="52"/>
        <v>61.853610000000003</v>
      </c>
      <c r="H159" s="35">
        <f t="shared" si="54"/>
        <v>0</v>
      </c>
      <c r="I159" s="20">
        <f>H159+'BM 01'!I159</f>
        <v>0</v>
      </c>
      <c r="J159" s="134">
        <f t="shared" si="53"/>
        <v>0</v>
      </c>
      <c r="K159" s="42">
        <f>J159+'BM 01'!K159</f>
        <v>0</v>
      </c>
      <c r="L159" s="43">
        <f t="shared" si="38"/>
        <v>61.853610000000003</v>
      </c>
      <c r="M159" s="11">
        <f t="shared" si="39"/>
        <v>1</v>
      </c>
      <c r="N159" s="21">
        <f t="shared" si="40"/>
        <v>0</v>
      </c>
      <c r="O159" s="22">
        <f t="shared" ref="O159" si="55">K159/G159</f>
        <v>0</v>
      </c>
      <c r="P159" s="21">
        <f t="shared" si="41"/>
        <v>1</v>
      </c>
    </row>
    <row r="160" spans="1:16" s="25" customFormat="1" ht="31.5" customHeight="1" x14ac:dyDescent="0.25">
      <c r="A160" s="76" t="s">
        <v>355</v>
      </c>
      <c r="B160" s="78" t="s">
        <v>360</v>
      </c>
      <c r="C160" s="168" t="s">
        <v>361</v>
      </c>
      <c r="D160" s="168"/>
      <c r="E160" s="168"/>
      <c r="F160" s="168"/>
      <c r="G160" s="81">
        <f>SUM(G161:G172)</f>
        <v>28215.362435520001</v>
      </c>
      <c r="H160" s="35"/>
      <c r="I160" s="24"/>
      <c r="J160" s="81">
        <f>SUM(J161:J172)</f>
        <v>0</v>
      </c>
      <c r="K160" s="102">
        <f>J160+'BM 01'!K160</f>
        <v>0</v>
      </c>
      <c r="L160" s="39">
        <f t="shared" si="38"/>
        <v>28215.362435520001</v>
      </c>
      <c r="M160" s="5">
        <f t="shared" si="39"/>
        <v>1</v>
      </c>
      <c r="N160" s="17">
        <f t="shared" si="40"/>
        <v>0</v>
      </c>
      <c r="O160" s="18">
        <f>K160/G160</f>
        <v>0</v>
      </c>
      <c r="P160" s="17">
        <f t="shared" si="41"/>
        <v>1</v>
      </c>
    </row>
    <row r="161" spans="1:25" s="19" customFormat="1" ht="31.5" x14ac:dyDescent="0.25">
      <c r="A161" s="26" t="s">
        <v>31</v>
      </c>
      <c r="B161" s="9" t="s">
        <v>362</v>
      </c>
      <c r="C161" s="10" t="s">
        <v>6</v>
      </c>
      <c r="D161" s="44">
        <v>147</v>
      </c>
      <c r="E161" s="79">
        <v>79.31</v>
      </c>
      <c r="F161" s="79">
        <f t="shared" si="51"/>
        <v>100.83473400000001</v>
      </c>
      <c r="G161" s="80">
        <f t="shared" ref="G161:G172" si="56">D161*F161</f>
        <v>14822.705898000002</v>
      </c>
      <c r="H161" s="35">
        <f>D161*0</f>
        <v>0</v>
      </c>
      <c r="I161" s="20">
        <f>H161+'BM 01'!I161</f>
        <v>0</v>
      </c>
      <c r="J161" s="134">
        <f>F161*H161</f>
        <v>0</v>
      </c>
      <c r="K161" s="42">
        <f>J161+'BM 01'!K161</f>
        <v>0</v>
      </c>
      <c r="L161" s="43">
        <f t="shared" si="38"/>
        <v>14822.705898000002</v>
      </c>
      <c r="M161" s="11">
        <f t="shared" si="39"/>
        <v>1</v>
      </c>
      <c r="N161" s="21">
        <f t="shared" si="40"/>
        <v>0</v>
      </c>
      <c r="O161" s="22">
        <f t="shared" ref="O161:O172" si="57">K161/G161</f>
        <v>0</v>
      </c>
      <c r="P161" s="21">
        <f t="shared" si="41"/>
        <v>1</v>
      </c>
    </row>
    <row r="162" spans="1:25" s="19" customFormat="1" ht="31.5" customHeight="1" x14ac:dyDescent="0.25">
      <c r="A162" s="26" t="s">
        <v>32</v>
      </c>
      <c r="B162" s="9" t="s">
        <v>363</v>
      </c>
      <c r="C162" s="10" t="s">
        <v>7</v>
      </c>
      <c r="D162" s="40">
        <v>4</v>
      </c>
      <c r="E162" s="79">
        <v>521.15</v>
      </c>
      <c r="F162" s="79">
        <f t="shared" si="51"/>
        <v>662.59010999999998</v>
      </c>
      <c r="G162" s="80">
        <f>D162*F162</f>
        <v>2650.3604399999999</v>
      </c>
      <c r="H162" s="35">
        <f t="shared" ref="H162:H172" si="58">D162*0</f>
        <v>0</v>
      </c>
      <c r="I162" s="20">
        <f>H162+'BM 01'!I162</f>
        <v>0</v>
      </c>
      <c r="J162" s="134">
        <f>F162*H162</f>
        <v>0</v>
      </c>
      <c r="K162" s="42">
        <f>J162+'BM 01'!K162</f>
        <v>0</v>
      </c>
      <c r="L162" s="43">
        <f t="shared" si="38"/>
        <v>2650.3604399999999</v>
      </c>
      <c r="M162" s="11">
        <f t="shared" si="39"/>
        <v>1</v>
      </c>
      <c r="N162" s="21">
        <f t="shared" si="40"/>
        <v>0</v>
      </c>
      <c r="O162" s="22">
        <f t="shared" si="57"/>
        <v>0</v>
      </c>
      <c r="P162" s="21">
        <f t="shared" si="41"/>
        <v>1</v>
      </c>
    </row>
    <row r="163" spans="1:25" s="19" customFormat="1" ht="31.5" x14ac:dyDescent="0.25">
      <c r="A163" s="26" t="s">
        <v>33</v>
      </c>
      <c r="B163" s="9" t="s">
        <v>364</v>
      </c>
      <c r="C163" s="10" t="s">
        <v>4</v>
      </c>
      <c r="D163" s="40">
        <v>4.8</v>
      </c>
      <c r="E163" s="79">
        <v>103.71000000000001</v>
      </c>
      <c r="F163" s="79">
        <f t="shared" si="51"/>
        <v>131.85689400000001</v>
      </c>
      <c r="G163" s="80">
        <f t="shared" ref="G163:G171" si="59">D163*F163</f>
        <v>632.91309120000005</v>
      </c>
      <c r="H163" s="35">
        <f t="shared" si="58"/>
        <v>0</v>
      </c>
      <c r="I163" s="20">
        <f>H163+'BM 01'!I163</f>
        <v>0</v>
      </c>
      <c r="J163" s="134">
        <f t="shared" ref="J163:J171" si="60">F163*H163</f>
        <v>0</v>
      </c>
      <c r="K163" s="42">
        <f>J163+'BM 01'!K163</f>
        <v>0</v>
      </c>
      <c r="L163" s="43">
        <f t="shared" si="38"/>
        <v>632.91309120000005</v>
      </c>
      <c r="M163" s="11">
        <f t="shared" si="39"/>
        <v>1</v>
      </c>
      <c r="N163" s="21">
        <f t="shared" si="40"/>
        <v>0</v>
      </c>
      <c r="O163" s="22">
        <f t="shared" si="57"/>
        <v>0</v>
      </c>
      <c r="P163" s="21">
        <f t="shared" si="41"/>
        <v>1</v>
      </c>
    </row>
    <row r="164" spans="1:25" s="19" customFormat="1" ht="31.5" x14ac:dyDescent="0.25">
      <c r="A164" s="26" t="s">
        <v>34</v>
      </c>
      <c r="B164" s="9" t="s">
        <v>391</v>
      </c>
      <c r="C164" s="10" t="s">
        <v>4</v>
      </c>
      <c r="D164" s="40">
        <v>4.8</v>
      </c>
      <c r="E164" s="79">
        <v>87.7</v>
      </c>
      <c r="F164" s="79">
        <f t="shared" si="51"/>
        <v>111.50178000000001</v>
      </c>
      <c r="G164" s="80">
        <f t="shared" si="59"/>
        <v>535.20854400000007</v>
      </c>
      <c r="H164" s="35">
        <f t="shared" si="58"/>
        <v>0</v>
      </c>
      <c r="I164" s="20">
        <f>H164+'BM 01'!I164</f>
        <v>0</v>
      </c>
      <c r="J164" s="134">
        <f t="shared" si="60"/>
        <v>0</v>
      </c>
      <c r="K164" s="42">
        <f>J164+'BM 01'!K164</f>
        <v>0</v>
      </c>
      <c r="L164" s="43">
        <f t="shared" si="38"/>
        <v>535.20854400000007</v>
      </c>
      <c r="M164" s="11">
        <f t="shared" si="39"/>
        <v>1</v>
      </c>
      <c r="N164" s="21">
        <f t="shared" si="40"/>
        <v>0</v>
      </c>
      <c r="O164" s="22">
        <f t="shared" si="57"/>
        <v>0</v>
      </c>
      <c r="P164" s="21">
        <f t="shared" si="41"/>
        <v>1</v>
      </c>
    </row>
    <row r="165" spans="1:25" s="19" customFormat="1" ht="31.5" x14ac:dyDescent="0.25">
      <c r="A165" s="26" t="s">
        <v>35</v>
      </c>
      <c r="B165" s="9" t="s">
        <v>365</v>
      </c>
      <c r="C165" s="10" t="s">
        <v>7</v>
      </c>
      <c r="D165" s="40">
        <v>2</v>
      </c>
      <c r="E165" s="79">
        <v>77.53</v>
      </c>
      <c r="F165" s="79">
        <f t="shared" si="51"/>
        <v>98.571642000000011</v>
      </c>
      <c r="G165" s="80">
        <f t="shared" si="59"/>
        <v>197.14328400000002</v>
      </c>
      <c r="H165" s="35">
        <f t="shared" si="58"/>
        <v>0</v>
      </c>
      <c r="I165" s="20">
        <f>H165+'BM 01'!I165</f>
        <v>0</v>
      </c>
      <c r="J165" s="134">
        <f t="shared" si="60"/>
        <v>0</v>
      </c>
      <c r="K165" s="42">
        <f>J165+'BM 01'!K165</f>
        <v>0</v>
      </c>
      <c r="L165" s="43">
        <f t="shared" si="38"/>
        <v>197.14328400000002</v>
      </c>
      <c r="M165" s="11">
        <f t="shared" si="39"/>
        <v>1</v>
      </c>
      <c r="N165" s="21">
        <f t="shared" si="40"/>
        <v>0</v>
      </c>
      <c r="O165" s="22">
        <f t="shared" si="57"/>
        <v>0</v>
      </c>
      <c r="P165" s="21">
        <f t="shared" si="41"/>
        <v>1</v>
      </c>
    </row>
    <row r="166" spans="1:25" s="19" customFormat="1" ht="31.5" customHeight="1" x14ac:dyDescent="0.25">
      <c r="A166" s="26" t="s">
        <v>36</v>
      </c>
      <c r="B166" s="9" t="s">
        <v>366</v>
      </c>
      <c r="C166" s="10" t="s">
        <v>7</v>
      </c>
      <c r="D166" s="40">
        <v>8</v>
      </c>
      <c r="E166" s="79">
        <v>269.40000000000003</v>
      </c>
      <c r="F166" s="79">
        <f t="shared" si="51"/>
        <v>342.51516000000009</v>
      </c>
      <c r="G166" s="80">
        <f t="shared" si="59"/>
        <v>2740.1212800000008</v>
      </c>
      <c r="H166" s="35">
        <f t="shared" si="58"/>
        <v>0</v>
      </c>
      <c r="I166" s="20">
        <f>H166+'BM 01'!I166</f>
        <v>0</v>
      </c>
      <c r="J166" s="134">
        <f t="shared" si="60"/>
        <v>0</v>
      </c>
      <c r="K166" s="42">
        <f>J166+'BM 01'!K166</f>
        <v>0</v>
      </c>
      <c r="L166" s="43">
        <f t="shared" si="38"/>
        <v>2740.1212800000008</v>
      </c>
      <c r="M166" s="11">
        <f t="shared" si="39"/>
        <v>1</v>
      </c>
      <c r="N166" s="21">
        <f t="shared" si="40"/>
        <v>0</v>
      </c>
      <c r="O166" s="22">
        <f t="shared" si="57"/>
        <v>0</v>
      </c>
      <c r="P166" s="21">
        <f t="shared" si="41"/>
        <v>1</v>
      </c>
    </row>
    <row r="167" spans="1:25" s="19" customFormat="1" x14ac:dyDescent="0.25">
      <c r="A167" s="26" t="s">
        <v>37</v>
      </c>
      <c r="B167" s="9" t="s">
        <v>367</v>
      </c>
      <c r="C167" s="10" t="s">
        <v>6</v>
      </c>
      <c r="D167" s="40">
        <v>4.5</v>
      </c>
      <c r="E167" s="79">
        <v>250.51999999999998</v>
      </c>
      <c r="F167" s="79">
        <f t="shared" si="51"/>
        <v>318.51112799999999</v>
      </c>
      <c r="G167" s="80">
        <f t="shared" si="59"/>
        <v>1433.300076</v>
      </c>
      <c r="H167" s="35">
        <f t="shared" si="58"/>
        <v>0</v>
      </c>
      <c r="I167" s="20">
        <f>H167+'BM 01'!I167</f>
        <v>0</v>
      </c>
      <c r="J167" s="134">
        <f t="shared" si="60"/>
        <v>0</v>
      </c>
      <c r="K167" s="42">
        <f>J167+'BM 01'!K167</f>
        <v>0</v>
      </c>
      <c r="L167" s="43">
        <f t="shared" si="38"/>
        <v>1433.300076</v>
      </c>
      <c r="M167" s="11">
        <f t="shared" si="39"/>
        <v>1</v>
      </c>
      <c r="N167" s="21">
        <f t="shared" si="40"/>
        <v>0</v>
      </c>
      <c r="O167" s="22">
        <f t="shared" si="57"/>
        <v>0</v>
      </c>
      <c r="P167" s="21">
        <f t="shared" si="41"/>
        <v>1</v>
      </c>
    </row>
    <row r="168" spans="1:25" s="19" customFormat="1" x14ac:dyDescent="0.25">
      <c r="A168" s="26" t="s">
        <v>38</v>
      </c>
      <c r="B168" s="9" t="s">
        <v>368</v>
      </c>
      <c r="C168" s="10" t="s">
        <v>369</v>
      </c>
      <c r="D168" s="40">
        <v>1</v>
      </c>
      <c r="E168" s="79">
        <v>1673.7600000000002</v>
      </c>
      <c r="F168" s="79">
        <f t="shared" si="51"/>
        <v>2128.0184640000002</v>
      </c>
      <c r="G168" s="80">
        <f t="shared" si="59"/>
        <v>2128.0184640000002</v>
      </c>
      <c r="H168" s="35">
        <f t="shared" si="58"/>
        <v>0</v>
      </c>
      <c r="I168" s="20">
        <f>H168+'BM 01'!I168</f>
        <v>0</v>
      </c>
      <c r="J168" s="134">
        <f t="shared" si="60"/>
        <v>0</v>
      </c>
      <c r="K168" s="42">
        <f>J168+'BM 01'!K168</f>
        <v>0</v>
      </c>
      <c r="L168" s="43">
        <f t="shared" si="38"/>
        <v>2128.0184640000002</v>
      </c>
      <c r="M168" s="11">
        <f t="shared" si="39"/>
        <v>1</v>
      </c>
      <c r="N168" s="21">
        <f t="shared" si="40"/>
        <v>0</v>
      </c>
      <c r="O168" s="22">
        <f t="shared" si="57"/>
        <v>0</v>
      </c>
      <c r="P168" s="21">
        <f t="shared" si="41"/>
        <v>1</v>
      </c>
    </row>
    <row r="169" spans="1:25" s="19" customFormat="1" x14ac:dyDescent="0.25">
      <c r="A169" s="26" t="s">
        <v>356</v>
      </c>
      <c r="B169" s="9" t="s">
        <v>370</v>
      </c>
      <c r="C169" s="10" t="s">
        <v>369</v>
      </c>
      <c r="D169" s="40">
        <v>1</v>
      </c>
      <c r="E169" s="79">
        <v>1400</v>
      </c>
      <c r="F169" s="79">
        <f t="shared" si="51"/>
        <v>1779.96</v>
      </c>
      <c r="G169" s="80">
        <f t="shared" si="59"/>
        <v>1779.96</v>
      </c>
      <c r="H169" s="35">
        <f t="shared" si="58"/>
        <v>0</v>
      </c>
      <c r="I169" s="20">
        <f>H169+'BM 01'!I169</f>
        <v>0</v>
      </c>
      <c r="J169" s="134">
        <f t="shared" si="60"/>
        <v>0</v>
      </c>
      <c r="K169" s="42">
        <f>J169+'BM 01'!K169</f>
        <v>0</v>
      </c>
      <c r="L169" s="43">
        <f t="shared" si="38"/>
        <v>1779.96</v>
      </c>
      <c r="M169" s="11">
        <f t="shared" si="39"/>
        <v>1</v>
      </c>
      <c r="N169" s="21">
        <f t="shared" si="40"/>
        <v>0</v>
      </c>
      <c r="O169" s="22">
        <f t="shared" si="57"/>
        <v>0</v>
      </c>
      <c r="P169" s="21">
        <f t="shared" si="41"/>
        <v>1</v>
      </c>
    </row>
    <row r="170" spans="1:25" s="19" customFormat="1" x14ac:dyDescent="0.25">
      <c r="A170" s="26" t="s">
        <v>357</v>
      </c>
      <c r="B170" s="9" t="s">
        <v>371</v>
      </c>
      <c r="C170" s="10" t="s">
        <v>369</v>
      </c>
      <c r="D170" s="40">
        <v>1</v>
      </c>
      <c r="E170" s="79">
        <v>574</v>
      </c>
      <c r="F170" s="79">
        <f t="shared" si="51"/>
        <v>729.78360000000009</v>
      </c>
      <c r="G170" s="80">
        <f t="shared" si="59"/>
        <v>729.78360000000009</v>
      </c>
      <c r="H170" s="35">
        <f t="shared" si="58"/>
        <v>0</v>
      </c>
      <c r="I170" s="20">
        <f>H170+'BM 01'!I170</f>
        <v>0</v>
      </c>
      <c r="J170" s="134">
        <f t="shared" si="60"/>
        <v>0</v>
      </c>
      <c r="K170" s="42">
        <f>J170+'BM 01'!K170</f>
        <v>0</v>
      </c>
      <c r="L170" s="43">
        <f t="shared" si="38"/>
        <v>729.78360000000009</v>
      </c>
      <c r="M170" s="11">
        <f t="shared" si="39"/>
        <v>1</v>
      </c>
      <c r="N170" s="21">
        <f t="shared" si="40"/>
        <v>0</v>
      </c>
      <c r="O170" s="22">
        <f t="shared" si="57"/>
        <v>0</v>
      </c>
      <c r="P170" s="21">
        <f t="shared" si="41"/>
        <v>1</v>
      </c>
    </row>
    <row r="171" spans="1:25" s="19" customFormat="1" x14ac:dyDescent="0.25">
      <c r="A171" s="26" t="s">
        <v>358</v>
      </c>
      <c r="B171" s="9" t="s">
        <v>372</v>
      </c>
      <c r="C171" s="10" t="s">
        <v>4</v>
      </c>
      <c r="D171" s="40">
        <v>2.9</v>
      </c>
      <c r="E171" s="79">
        <v>45.5</v>
      </c>
      <c r="F171" s="79">
        <f t="shared" si="51"/>
        <v>57.848700000000001</v>
      </c>
      <c r="G171" s="80">
        <f t="shared" si="59"/>
        <v>167.76122999999998</v>
      </c>
      <c r="H171" s="35">
        <f t="shared" si="58"/>
        <v>0</v>
      </c>
      <c r="I171" s="20">
        <f>H171+'BM 01'!I171</f>
        <v>0</v>
      </c>
      <c r="J171" s="134">
        <f t="shared" si="60"/>
        <v>0</v>
      </c>
      <c r="K171" s="42">
        <f>J171+'BM 01'!K171</f>
        <v>0</v>
      </c>
      <c r="L171" s="43">
        <f t="shared" si="38"/>
        <v>167.76122999999998</v>
      </c>
      <c r="M171" s="11">
        <f t="shared" si="39"/>
        <v>1</v>
      </c>
      <c r="N171" s="21">
        <f t="shared" si="40"/>
        <v>0</v>
      </c>
      <c r="O171" s="22">
        <f t="shared" si="57"/>
        <v>0</v>
      </c>
      <c r="P171" s="21">
        <f t="shared" si="41"/>
        <v>1</v>
      </c>
    </row>
    <row r="172" spans="1:25" s="19" customFormat="1" x14ac:dyDescent="0.25">
      <c r="A172" s="26" t="s">
        <v>359</v>
      </c>
      <c r="B172" s="9" t="s">
        <v>390</v>
      </c>
      <c r="C172" s="10" t="s">
        <v>6</v>
      </c>
      <c r="D172" s="40">
        <v>211.56</v>
      </c>
      <c r="E172" s="79">
        <v>1.48</v>
      </c>
      <c r="F172" s="79">
        <f t="shared" si="51"/>
        <v>1.881672</v>
      </c>
      <c r="G172" s="80">
        <f t="shared" si="56"/>
        <v>398.08652832000001</v>
      </c>
      <c r="H172" s="35">
        <f t="shared" si="58"/>
        <v>0</v>
      </c>
      <c r="I172" s="20">
        <f>H172+'BM 01'!I172</f>
        <v>0</v>
      </c>
      <c r="J172" s="134">
        <f>F172*H172</f>
        <v>0</v>
      </c>
      <c r="K172" s="42">
        <f>J172+'BM 01'!K172</f>
        <v>0</v>
      </c>
      <c r="L172" s="43">
        <f t="shared" si="38"/>
        <v>398.08652832000001</v>
      </c>
      <c r="M172" s="11">
        <f t="shared" si="39"/>
        <v>1</v>
      </c>
      <c r="N172" s="21">
        <f t="shared" si="40"/>
        <v>0</v>
      </c>
      <c r="O172" s="22">
        <f t="shared" si="57"/>
        <v>0</v>
      </c>
      <c r="P172" s="21">
        <f t="shared" si="41"/>
        <v>1</v>
      </c>
    </row>
    <row r="173" spans="1:25" s="25" customFormat="1" ht="47.25" customHeight="1" x14ac:dyDescent="0.25">
      <c r="A173" s="76" t="s">
        <v>373</v>
      </c>
      <c r="B173" s="77" t="s">
        <v>374</v>
      </c>
      <c r="C173" s="168" t="s">
        <v>375</v>
      </c>
      <c r="D173" s="168"/>
      <c r="E173" s="168"/>
      <c r="F173" s="168"/>
      <c r="G173" s="81">
        <f>G174+G181</f>
        <v>19463.305726800001</v>
      </c>
      <c r="H173" s="35"/>
      <c r="I173" s="24"/>
      <c r="J173" s="81">
        <f t="shared" ref="J173" si="61">J174+J181</f>
        <v>0</v>
      </c>
      <c r="K173" s="102">
        <f>J173+'BM 01'!K173</f>
        <v>19029.504046800001</v>
      </c>
      <c r="L173" s="39">
        <f t="shared" si="38"/>
        <v>433.80168000000049</v>
      </c>
      <c r="M173" s="5">
        <f t="shared" si="39"/>
        <v>1</v>
      </c>
      <c r="N173" s="17">
        <f t="shared" si="40"/>
        <v>0</v>
      </c>
      <c r="O173" s="18">
        <f t="shared" ref="O173:O180" si="62">K173/G173</f>
        <v>0.97771181904609983</v>
      </c>
      <c r="P173" s="17">
        <f t="shared" si="41"/>
        <v>2.2288180953900172E-2</v>
      </c>
    </row>
    <row r="174" spans="1:25" s="72" customFormat="1" ht="31.5" customHeight="1" x14ac:dyDescent="0.25">
      <c r="A174" s="100" t="s">
        <v>39</v>
      </c>
      <c r="B174" s="65" t="s">
        <v>3</v>
      </c>
      <c r="C174" s="166" t="s">
        <v>61</v>
      </c>
      <c r="D174" s="166"/>
      <c r="E174" s="166"/>
      <c r="F174" s="166"/>
      <c r="G174" s="113">
        <f>SUM(G175:G180)</f>
        <v>19029.504046800001</v>
      </c>
      <c r="H174" s="66"/>
      <c r="I174" s="67"/>
      <c r="J174" s="133">
        <f>SUM(J175:J180)</f>
        <v>0</v>
      </c>
      <c r="K174" s="102">
        <f>J174+'BM 01'!K174</f>
        <v>19029.504046800001</v>
      </c>
      <c r="L174" s="39">
        <f t="shared" si="38"/>
        <v>0</v>
      </c>
      <c r="M174" s="70">
        <f>G174/G174</f>
        <v>1</v>
      </c>
      <c r="N174" s="71">
        <f t="shared" si="40"/>
        <v>0</v>
      </c>
      <c r="O174" s="18">
        <f t="shared" si="62"/>
        <v>1</v>
      </c>
      <c r="P174" s="71">
        <f t="shared" si="41"/>
        <v>0</v>
      </c>
      <c r="R174" s="73"/>
    </row>
    <row r="175" spans="1:25" s="97" customFormat="1" x14ac:dyDescent="0.25">
      <c r="A175" s="101" t="s">
        <v>376</v>
      </c>
      <c r="B175" s="84" t="s">
        <v>383</v>
      </c>
      <c r="C175" s="85" t="s">
        <v>6</v>
      </c>
      <c r="D175" s="86">
        <v>12</v>
      </c>
      <c r="E175" s="87">
        <v>507.40000000000003</v>
      </c>
      <c r="F175" s="87">
        <f t="shared" ref="F175:F180" si="63">E175*1.2714</f>
        <v>645.10836000000006</v>
      </c>
      <c r="G175" s="88">
        <f t="shared" ref="G175:G180" si="64">D175*F175</f>
        <v>7741.3003200000003</v>
      </c>
      <c r="H175" s="89">
        <f>D175*0</f>
        <v>0</v>
      </c>
      <c r="I175" s="20">
        <f>H175+'BM 01'!I175</f>
        <v>12</v>
      </c>
      <c r="J175" s="135">
        <f t="shared" ref="J175:J182" si="65">F175*H175</f>
        <v>0</v>
      </c>
      <c r="K175" s="42">
        <f>J175+'BM 01'!K175</f>
        <v>7741.3003200000003</v>
      </c>
      <c r="L175" s="93">
        <f t="shared" si="38"/>
        <v>0</v>
      </c>
      <c r="M175" s="94">
        <f t="shared" ref="M175:M177" si="66">G175/G175</f>
        <v>1</v>
      </c>
      <c r="N175" s="95">
        <f t="shared" si="40"/>
        <v>0</v>
      </c>
      <c r="O175" s="22">
        <f t="shared" si="62"/>
        <v>1</v>
      </c>
      <c r="P175" s="95">
        <f t="shared" si="41"/>
        <v>0</v>
      </c>
      <c r="R175" s="98"/>
      <c r="V175" s="97">
        <v>5.5</v>
      </c>
      <c r="W175" s="97">
        <v>8</v>
      </c>
      <c r="X175" s="97">
        <f>W175*V175</f>
        <v>44</v>
      </c>
      <c r="Y175" s="97">
        <f>X175*2</f>
        <v>88</v>
      </c>
    </row>
    <row r="176" spans="1:25" s="97" customFormat="1" x14ac:dyDescent="0.25">
      <c r="A176" s="101" t="s">
        <v>377</v>
      </c>
      <c r="B176" s="84" t="s">
        <v>384</v>
      </c>
      <c r="C176" s="85" t="s">
        <v>6</v>
      </c>
      <c r="D176" s="86">
        <v>3</v>
      </c>
      <c r="E176" s="87">
        <v>195.32</v>
      </c>
      <c r="F176" s="87">
        <f t="shared" si="63"/>
        <v>248.329848</v>
      </c>
      <c r="G176" s="88">
        <f t="shared" si="64"/>
        <v>744.98954400000002</v>
      </c>
      <c r="H176" s="89">
        <f t="shared" ref="H176:H180" si="67">D176*0</f>
        <v>0</v>
      </c>
      <c r="I176" s="20">
        <f>H176+'BM 01'!I176</f>
        <v>3</v>
      </c>
      <c r="J176" s="135">
        <f t="shared" si="65"/>
        <v>0</v>
      </c>
      <c r="K176" s="42">
        <f>J176+'BM 01'!K176</f>
        <v>744.98954400000002</v>
      </c>
      <c r="L176" s="93">
        <f t="shared" si="38"/>
        <v>0</v>
      </c>
      <c r="M176" s="94">
        <f t="shared" si="66"/>
        <v>1</v>
      </c>
      <c r="N176" s="95">
        <f t="shared" si="40"/>
        <v>0</v>
      </c>
      <c r="O176" s="22">
        <f t="shared" si="62"/>
        <v>1</v>
      </c>
      <c r="P176" s="95">
        <f t="shared" si="41"/>
        <v>0</v>
      </c>
    </row>
    <row r="177" spans="1:25" s="97" customFormat="1" x14ac:dyDescent="0.25">
      <c r="A177" s="101" t="s">
        <v>378</v>
      </c>
      <c r="B177" s="84" t="s">
        <v>385</v>
      </c>
      <c r="C177" s="85" t="s">
        <v>7</v>
      </c>
      <c r="D177" s="86">
        <v>1</v>
      </c>
      <c r="E177" s="87">
        <v>329.49</v>
      </c>
      <c r="F177" s="87">
        <f t="shared" si="63"/>
        <v>418.91358600000007</v>
      </c>
      <c r="G177" s="88">
        <f t="shared" si="64"/>
        <v>418.91358600000007</v>
      </c>
      <c r="H177" s="89">
        <f t="shared" si="67"/>
        <v>0</v>
      </c>
      <c r="I177" s="20">
        <f>H177+'BM 01'!I177</f>
        <v>1</v>
      </c>
      <c r="J177" s="135">
        <f t="shared" si="65"/>
        <v>0</v>
      </c>
      <c r="K177" s="42">
        <f>J177+'BM 01'!K177</f>
        <v>418.91358600000007</v>
      </c>
      <c r="L177" s="93">
        <f t="shared" si="38"/>
        <v>0</v>
      </c>
      <c r="M177" s="94">
        <f t="shared" si="66"/>
        <v>1</v>
      </c>
      <c r="N177" s="95">
        <f t="shared" si="40"/>
        <v>0</v>
      </c>
      <c r="O177" s="22">
        <f t="shared" si="62"/>
        <v>1</v>
      </c>
      <c r="P177" s="95">
        <f t="shared" si="41"/>
        <v>0</v>
      </c>
    </row>
    <row r="178" spans="1:25" s="97" customFormat="1" x14ac:dyDescent="0.25">
      <c r="A178" s="101" t="s">
        <v>380</v>
      </c>
      <c r="B178" s="84" t="s">
        <v>386</v>
      </c>
      <c r="C178" s="85" t="s">
        <v>7</v>
      </c>
      <c r="D178" s="86">
        <v>1</v>
      </c>
      <c r="E178" s="87">
        <v>1035.7</v>
      </c>
      <c r="F178" s="87">
        <f t="shared" si="63"/>
        <v>1316.78898</v>
      </c>
      <c r="G178" s="88">
        <f t="shared" si="64"/>
        <v>1316.78898</v>
      </c>
      <c r="H178" s="89">
        <f t="shared" si="67"/>
        <v>0</v>
      </c>
      <c r="I178" s="20">
        <f>H178+'BM 01'!I178</f>
        <v>1</v>
      </c>
      <c r="J178" s="135">
        <f t="shared" si="65"/>
        <v>0</v>
      </c>
      <c r="K178" s="42">
        <f>J178+'BM 01'!K178</f>
        <v>1316.78898</v>
      </c>
      <c r="L178" s="93">
        <f t="shared" si="38"/>
        <v>0</v>
      </c>
      <c r="M178" s="94">
        <f t="shared" si="39"/>
        <v>1</v>
      </c>
      <c r="N178" s="95">
        <f t="shared" si="40"/>
        <v>0</v>
      </c>
      <c r="O178" s="22">
        <f t="shared" si="62"/>
        <v>1</v>
      </c>
      <c r="P178" s="95">
        <f t="shared" si="41"/>
        <v>0</v>
      </c>
      <c r="R178" s="98"/>
      <c r="V178" s="97">
        <v>5.5</v>
      </c>
      <c r="W178" s="97">
        <v>8</v>
      </c>
      <c r="X178" s="97">
        <f>W178*V178</f>
        <v>44</v>
      </c>
      <c r="Y178" s="97">
        <f>X178*2</f>
        <v>88</v>
      </c>
    </row>
    <row r="179" spans="1:25" s="97" customFormat="1" x14ac:dyDescent="0.25">
      <c r="A179" s="101" t="s">
        <v>381</v>
      </c>
      <c r="B179" s="84" t="s">
        <v>387</v>
      </c>
      <c r="C179" s="85" t="s">
        <v>7</v>
      </c>
      <c r="D179" s="86">
        <v>1</v>
      </c>
      <c r="E179" s="87">
        <v>396.58</v>
      </c>
      <c r="F179" s="87">
        <f t="shared" si="63"/>
        <v>504.21181200000001</v>
      </c>
      <c r="G179" s="88">
        <f t="shared" si="64"/>
        <v>504.21181200000001</v>
      </c>
      <c r="H179" s="89">
        <f t="shared" si="67"/>
        <v>0</v>
      </c>
      <c r="I179" s="20">
        <f>H179+'BM 01'!I179</f>
        <v>1</v>
      </c>
      <c r="J179" s="135">
        <f t="shared" si="65"/>
        <v>0</v>
      </c>
      <c r="K179" s="42">
        <f>J179+'BM 01'!K179</f>
        <v>504.21181200000001</v>
      </c>
      <c r="L179" s="93">
        <f t="shared" si="38"/>
        <v>0</v>
      </c>
      <c r="M179" s="94">
        <f t="shared" si="39"/>
        <v>1</v>
      </c>
      <c r="N179" s="95">
        <f t="shared" si="40"/>
        <v>0</v>
      </c>
      <c r="O179" s="22">
        <f t="shared" si="62"/>
        <v>1</v>
      </c>
      <c r="P179" s="95">
        <f t="shared" si="41"/>
        <v>0</v>
      </c>
    </row>
    <row r="180" spans="1:25" s="19" customFormat="1" ht="31.5" x14ac:dyDescent="0.25">
      <c r="A180" s="101" t="s">
        <v>382</v>
      </c>
      <c r="B180" s="9" t="s">
        <v>388</v>
      </c>
      <c r="C180" s="10" t="s">
        <v>6</v>
      </c>
      <c r="D180" s="40">
        <v>184.8</v>
      </c>
      <c r="E180" s="79">
        <v>35.340000000000003</v>
      </c>
      <c r="F180" s="79">
        <f t="shared" si="63"/>
        <v>44.931276000000004</v>
      </c>
      <c r="G180" s="80">
        <f t="shared" si="64"/>
        <v>8303.2998048000009</v>
      </c>
      <c r="H180" s="89">
        <f t="shared" si="67"/>
        <v>0</v>
      </c>
      <c r="I180" s="20">
        <f>H180+'BM 01'!I180</f>
        <v>184.8</v>
      </c>
      <c r="J180" s="134">
        <f t="shared" si="65"/>
        <v>0</v>
      </c>
      <c r="K180" s="42">
        <f>J180+'BM 01'!K180</f>
        <v>8303.2998048000009</v>
      </c>
      <c r="L180" s="43">
        <f t="shared" si="38"/>
        <v>0</v>
      </c>
      <c r="M180" s="11">
        <f t="shared" si="39"/>
        <v>1</v>
      </c>
      <c r="N180" s="95">
        <f t="shared" si="40"/>
        <v>0</v>
      </c>
      <c r="O180" s="22">
        <f t="shared" si="62"/>
        <v>1</v>
      </c>
      <c r="P180" s="95">
        <f t="shared" si="41"/>
        <v>0</v>
      </c>
    </row>
    <row r="181" spans="1:25" s="19" customFormat="1" ht="31.5" customHeight="1" x14ac:dyDescent="0.25">
      <c r="A181" s="100" t="s">
        <v>40</v>
      </c>
      <c r="B181" s="65" t="s">
        <v>360</v>
      </c>
      <c r="C181" s="166" t="s">
        <v>361</v>
      </c>
      <c r="D181" s="166"/>
      <c r="E181" s="166"/>
      <c r="F181" s="166"/>
      <c r="G181" s="113">
        <f>SUM(G182)</f>
        <v>433.80168000000003</v>
      </c>
      <c r="H181" s="131"/>
      <c r="I181" s="24"/>
      <c r="J181" s="133">
        <f>SUM(J182)</f>
        <v>0</v>
      </c>
      <c r="K181" s="102">
        <f>J181+'BM 01'!K181</f>
        <v>0</v>
      </c>
      <c r="L181" s="39">
        <f t="shared" ref="L181:L182" si="68">G181-K181</f>
        <v>433.80168000000003</v>
      </c>
      <c r="M181" s="5">
        <f t="shared" ref="M181:M182" si="69">G181/G181</f>
        <v>1</v>
      </c>
      <c r="N181" s="17">
        <f t="shared" ref="N181:N182" si="70">J181/G181</f>
        <v>0</v>
      </c>
      <c r="O181" s="18">
        <f>K181/G181</f>
        <v>0</v>
      </c>
      <c r="P181" s="17">
        <f t="shared" ref="P181:P182" si="71">M181-O181</f>
        <v>1</v>
      </c>
      <c r="R181" s="28"/>
      <c r="V181" s="19">
        <v>5.5</v>
      </c>
      <c r="W181" s="19">
        <v>8</v>
      </c>
      <c r="X181" s="19">
        <f>W181*V181</f>
        <v>44</v>
      </c>
      <c r="Y181" s="19">
        <f>X181*2</f>
        <v>88</v>
      </c>
    </row>
    <row r="182" spans="1:25" s="19" customFormat="1" ht="31.5" x14ac:dyDescent="0.25">
      <c r="A182" s="26" t="s">
        <v>379</v>
      </c>
      <c r="B182" s="9" t="s">
        <v>389</v>
      </c>
      <c r="C182" s="10" t="s">
        <v>7</v>
      </c>
      <c r="D182" s="40">
        <v>8</v>
      </c>
      <c r="E182" s="79">
        <v>42.65</v>
      </c>
      <c r="F182" s="79">
        <f t="shared" ref="F182" si="72">E182*1.2714</f>
        <v>54.225210000000004</v>
      </c>
      <c r="G182" s="80">
        <f t="shared" ref="G182" si="73">D182*F182</f>
        <v>433.80168000000003</v>
      </c>
      <c r="H182" s="89">
        <f t="shared" ref="H182" si="74">D182*0</f>
        <v>0</v>
      </c>
      <c r="I182" s="20">
        <f>H182+'BM 01'!I182</f>
        <v>0</v>
      </c>
      <c r="J182" s="134">
        <f t="shared" si="65"/>
        <v>0</v>
      </c>
      <c r="K182" s="42">
        <f>J182+'BM 01'!K182</f>
        <v>0</v>
      </c>
      <c r="L182" s="43">
        <f t="shared" si="68"/>
        <v>433.80168000000003</v>
      </c>
      <c r="M182" s="11">
        <f t="shared" si="69"/>
        <v>1</v>
      </c>
      <c r="N182" s="21">
        <f t="shared" si="70"/>
        <v>0</v>
      </c>
      <c r="O182" s="22">
        <f t="shared" ref="O182" si="75">K182/G182</f>
        <v>0</v>
      </c>
      <c r="P182" s="21">
        <f t="shared" si="71"/>
        <v>1</v>
      </c>
    </row>
    <row r="183" spans="1:25" s="19" customFormat="1" x14ac:dyDescent="0.25">
      <c r="A183" s="14"/>
      <c r="B183" s="14"/>
      <c r="C183" s="29"/>
      <c r="D183" s="121"/>
      <c r="E183" s="103"/>
      <c r="F183" s="103"/>
      <c r="G183" s="103"/>
      <c r="H183" s="122"/>
      <c r="I183" s="123"/>
      <c r="J183" s="136"/>
      <c r="K183" s="124"/>
      <c r="L183" s="48"/>
      <c r="M183" s="47"/>
      <c r="N183" s="30"/>
      <c r="O183" s="30"/>
      <c r="P183" s="30"/>
    </row>
    <row r="184" spans="1:25" s="19" customFormat="1" x14ac:dyDescent="0.25">
      <c r="A184" s="14"/>
      <c r="B184" s="14"/>
      <c r="C184" s="29"/>
      <c r="D184" s="121"/>
      <c r="E184" s="103"/>
      <c r="F184" s="103"/>
      <c r="G184" s="103"/>
      <c r="H184" s="122"/>
      <c r="I184" s="123"/>
      <c r="J184" s="136"/>
      <c r="K184" s="124"/>
      <c r="L184" s="48"/>
      <c r="M184" s="47"/>
      <c r="N184" s="30"/>
      <c r="O184" s="30"/>
      <c r="P184" s="30"/>
    </row>
    <row r="185" spans="1:25" x14ac:dyDescent="0.25">
      <c r="D185" s="125"/>
      <c r="H185" s="126"/>
      <c r="I185" s="127"/>
    </row>
    <row r="186" spans="1:25" s="55" customFormat="1" x14ac:dyDescent="0.25">
      <c r="A186" s="170" t="s">
        <v>63</v>
      </c>
      <c r="B186" s="170"/>
      <c r="C186" s="170"/>
      <c r="D186" s="170"/>
      <c r="E186" s="170"/>
      <c r="F186" s="170"/>
      <c r="G186" s="170"/>
      <c r="H186" s="128"/>
      <c r="I186" s="172" t="s">
        <v>41</v>
      </c>
      <c r="J186" s="172"/>
      <c r="K186" s="172"/>
      <c r="L186" s="172"/>
      <c r="M186" s="172"/>
      <c r="N186" s="172"/>
      <c r="O186" s="172"/>
      <c r="P186" s="172"/>
      <c r="Q186" s="54"/>
      <c r="R186" s="54"/>
      <c r="S186" s="54"/>
    </row>
    <row r="187" spans="1:25" s="55" customFormat="1" ht="16.5" x14ac:dyDescent="0.25">
      <c r="A187" s="173" t="s">
        <v>42</v>
      </c>
      <c r="B187" s="173"/>
      <c r="C187" s="173"/>
      <c r="D187" s="173"/>
      <c r="E187" s="173"/>
      <c r="F187" s="173"/>
      <c r="G187" s="173"/>
      <c r="H187" s="129"/>
      <c r="I187" s="173" t="s">
        <v>73</v>
      </c>
      <c r="J187" s="173"/>
      <c r="K187" s="173"/>
      <c r="L187" s="173"/>
      <c r="M187" s="173"/>
      <c r="N187" s="173"/>
      <c r="O187" s="173"/>
      <c r="P187" s="173"/>
      <c r="Q187" s="52"/>
      <c r="R187" s="57"/>
      <c r="S187" s="57"/>
    </row>
    <row r="188" spans="1:25" s="55" customFormat="1" ht="15.75" customHeight="1" x14ac:dyDescent="0.25">
      <c r="A188" s="171" t="s">
        <v>43</v>
      </c>
      <c r="B188" s="171"/>
      <c r="C188" s="171"/>
      <c r="D188" s="171"/>
      <c r="E188" s="171"/>
      <c r="F188" s="171"/>
      <c r="G188" s="171"/>
      <c r="H188" s="58"/>
      <c r="I188" s="174" t="s">
        <v>64</v>
      </c>
      <c r="J188" s="174"/>
      <c r="K188" s="174"/>
      <c r="L188" s="174"/>
      <c r="M188" s="174"/>
      <c r="N188" s="174"/>
      <c r="O188" s="174"/>
      <c r="P188" s="174"/>
      <c r="Q188" s="12"/>
      <c r="R188" s="59"/>
      <c r="S188" s="59"/>
    </row>
    <row r="189" spans="1:25" s="55" customFormat="1" x14ac:dyDescent="0.25">
      <c r="A189" s="171" t="s">
        <v>65</v>
      </c>
      <c r="B189" s="171"/>
      <c r="C189" s="171"/>
      <c r="D189" s="171"/>
      <c r="E189" s="171"/>
      <c r="F189" s="171"/>
      <c r="G189" s="171"/>
      <c r="H189" s="128"/>
      <c r="I189" s="172" t="s">
        <v>74</v>
      </c>
      <c r="J189" s="172"/>
      <c r="K189" s="172"/>
      <c r="L189" s="172"/>
      <c r="M189" s="172"/>
      <c r="N189" s="172"/>
      <c r="O189" s="172"/>
      <c r="P189" s="172"/>
      <c r="Q189" s="58"/>
      <c r="R189" s="59"/>
      <c r="S189" s="59"/>
    </row>
    <row r="190" spans="1:25" s="19" customFormat="1" x14ac:dyDescent="0.25">
      <c r="A190" s="14"/>
      <c r="B190" s="14"/>
      <c r="C190" s="29"/>
      <c r="D190" s="29"/>
      <c r="E190" s="103"/>
      <c r="F190" s="103"/>
      <c r="G190" s="103"/>
      <c r="H190" s="46"/>
      <c r="I190" s="47"/>
      <c r="J190" s="136"/>
      <c r="K190" s="48"/>
      <c r="L190" s="48"/>
      <c r="M190" s="47"/>
      <c r="N190" s="30"/>
      <c r="O190" s="30"/>
      <c r="P190" s="30"/>
    </row>
    <row r="191" spans="1:25" s="19" customFormat="1" x14ac:dyDescent="0.25">
      <c r="A191" s="14"/>
      <c r="B191" s="14"/>
      <c r="C191" s="29"/>
      <c r="D191" s="29"/>
      <c r="E191" s="103"/>
      <c r="F191" s="103"/>
      <c r="G191" s="103"/>
      <c r="H191" s="46"/>
      <c r="I191" s="47"/>
      <c r="J191" s="136"/>
      <c r="K191" s="48"/>
      <c r="L191" s="48"/>
      <c r="M191" s="47"/>
      <c r="N191" s="30"/>
      <c r="O191" s="30"/>
      <c r="P191" s="30"/>
    </row>
    <row r="193" spans="1:19" s="55" customFormat="1" x14ac:dyDescent="0.25">
      <c r="A193" s="53"/>
      <c r="B193" s="53"/>
      <c r="C193" s="128"/>
      <c r="D193" s="128"/>
      <c r="E193" s="128"/>
      <c r="F193" s="128"/>
      <c r="G193" s="104"/>
      <c r="H193" s="128"/>
      <c r="I193" s="128"/>
      <c r="J193" s="138"/>
      <c r="K193" s="128"/>
      <c r="L193" s="53"/>
      <c r="M193" s="53"/>
      <c r="N193" s="128"/>
      <c r="O193" s="128"/>
      <c r="P193" s="128"/>
      <c r="Q193" s="54"/>
      <c r="R193" s="54"/>
      <c r="S193" s="54"/>
    </row>
    <row r="194" spans="1:19" s="55" customFormat="1" ht="16.5" x14ac:dyDescent="0.25">
      <c r="A194" s="56"/>
      <c r="B194" s="56"/>
      <c r="C194" s="56"/>
      <c r="D194" s="56"/>
      <c r="E194" s="56"/>
      <c r="F194" s="56"/>
      <c r="G194" s="105"/>
      <c r="H194" s="129"/>
      <c r="I194" s="129"/>
      <c r="J194" s="139"/>
      <c r="K194" s="129"/>
      <c r="L194" s="56"/>
      <c r="M194" s="56"/>
      <c r="N194" s="129"/>
      <c r="O194" s="129"/>
      <c r="P194" s="129"/>
      <c r="Q194" s="52"/>
      <c r="R194" s="57"/>
      <c r="S194" s="57"/>
    </row>
    <row r="195" spans="1:19" s="55" customFormat="1" ht="15.75" customHeight="1" x14ac:dyDescent="0.25">
      <c r="A195" s="58"/>
      <c r="B195" s="58"/>
      <c r="C195" s="130"/>
      <c r="D195" s="130"/>
      <c r="E195" s="130"/>
      <c r="F195" s="130"/>
      <c r="G195" s="104"/>
      <c r="H195" s="58"/>
      <c r="I195" s="58"/>
      <c r="J195" s="140"/>
      <c r="K195" s="58"/>
      <c r="L195" s="58"/>
      <c r="M195" s="58"/>
      <c r="N195" s="58"/>
      <c r="O195" s="58"/>
      <c r="P195" s="58"/>
      <c r="Q195" s="12"/>
      <c r="R195" s="59"/>
      <c r="S195" s="59"/>
    </row>
    <row r="196" spans="1:19" s="55" customFormat="1" x14ac:dyDescent="0.25">
      <c r="A196" s="58"/>
      <c r="B196" s="58"/>
      <c r="C196" s="128"/>
      <c r="D196" s="128"/>
      <c r="E196" s="128"/>
      <c r="F196" s="128"/>
      <c r="G196" s="104"/>
      <c r="H196" s="128"/>
      <c r="I196" s="128"/>
      <c r="J196" s="138"/>
      <c r="K196" s="128"/>
      <c r="L196" s="58"/>
      <c r="M196" s="58"/>
      <c r="N196" s="12"/>
      <c r="O196" s="12"/>
      <c r="P196" s="12"/>
      <c r="Q196" s="58"/>
      <c r="R196" s="59"/>
      <c r="S196" s="59"/>
    </row>
    <row r="197" spans="1:19" x14ac:dyDescent="0.25">
      <c r="G197" s="106"/>
    </row>
  </sheetData>
  <mergeCells count="52">
    <mergeCell ref="R3:S4"/>
    <mergeCell ref="A4:I5"/>
    <mergeCell ref="J4:L5"/>
    <mergeCell ref="O5:P5"/>
    <mergeCell ref="R5:S5"/>
    <mergeCell ref="A1:L3"/>
    <mergeCell ref="N1:N2"/>
    <mergeCell ref="O1:P2"/>
    <mergeCell ref="N3:N4"/>
    <mergeCell ref="O3:P4"/>
    <mergeCell ref="A6:L6"/>
    <mergeCell ref="O6:P6"/>
    <mergeCell ref="R6:S7"/>
    <mergeCell ref="A7:G8"/>
    <mergeCell ref="H7:J8"/>
    <mergeCell ref="K7:L8"/>
    <mergeCell ref="O7:P7"/>
    <mergeCell ref="O8:P8"/>
    <mergeCell ref="C17:F17"/>
    <mergeCell ref="A9:A10"/>
    <mergeCell ref="B9:B10"/>
    <mergeCell ref="C9:C10"/>
    <mergeCell ref="D9:G9"/>
    <mergeCell ref="O9:P9"/>
    <mergeCell ref="S9:T9"/>
    <mergeCell ref="C11:F11"/>
    <mergeCell ref="C12:F12"/>
    <mergeCell ref="C15:F15"/>
    <mergeCell ref="H9:I9"/>
    <mergeCell ref="J9:L9"/>
    <mergeCell ref="C173:F173"/>
    <mergeCell ref="C23:F23"/>
    <mergeCell ref="C26:F26"/>
    <mergeCell ref="C31:F31"/>
    <mergeCell ref="C37:F37"/>
    <mergeCell ref="C43:F43"/>
    <mergeCell ref="C52:F52"/>
    <mergeCell ref="C94:F94"/>
    <mergeCell ref="C116:F116"/>
    <mergeCell ref="C122:F122"/>
    <mergeCell ref="C153:F153"/>
    <mergeCell ref="C160:F160"/>
    <mergeCell ref="A188:G188"/>
    <mergeCell ref="I188:P188"/>
    <mergeCell ref="A189:G189"/>
    <mergeCell ref="I189:P189"/>
    <mergeCell ref="C174:F174"/>
    <mergeCell ref="C181:F181"/>
    <mergeCell ref="A186:G186"/>
    <mergeCell ref="I186:P186"/>
    <mergeCell ref="A187:G187"/>
    <mergeCell ref="I187:P187"/>
  </mergeCells>
  <printOptions horizontalCentered="1"/>
  <pageMargins left="0.47244094488188981" right="0.47244094488188981" top="1.1417322834645669" bottom="0.62992125984251968" header="0.31496062992125984" footer="0.27559055118110237"/>
  <pageSetup paperSize="9" scale="47" fitToHeight="0" orientation="landscape" horizontalDpi="360" verticalDpi="360" r:id="rId1"/>
  <headerFooter scaleWithDoc="0">
    <oddHeader>&amp;L&amp;G&amp;C
CNPJ: 12.239.466/0001-23&amp;R &amp;P / &amp;N</oddHeader>
    <oddFooter>&amp;CRua David Bueno, nº 117, Sala 201 – Bairro Juscelino Kubitschek, Barreiras/Bahia – CEP: 47.800-364
CNPJ: 12.239.466/0001-23   |   kgn4@outlook.com   |   (77) 3613-0146</oddFooter>
  </headerFooter>
  <rowBreaks count="5" manualBreakCount="5">
    <brk id="36" max="15" man="1"/>
    <brk id="75" max="15" man="1"/>
    <brk id="117" max="15" man="1"/>
    <brk id="149" max="15" man="1"/>
    <brk id="180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01</vt:lpstr>
      <vt:lpstr>BM 02</vt:lpstr>
      <vt:lpstr>'BM 01'!Area_de_impressao</vt:lpstr>
      <vt:lpstr>'BM 02'!Area_de_impressao</vt:lpstr>
      <vt:lpstr>'BM 01'!Titulos_de_impressao</vt:lpstr>
      <vt:lpstr>'BM 02'!Titulos_de_impressao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Cliente Especial</cp:lastModifiedBy>
  <cp:lastPrinted>2020-03-19T16:19:07Z</cp:lastPrinted>
  <dcterms:created xsi:type="dcterms:W3CDTF">2019-04-12T15:56:49Z</dcterms:created>
  <dcterms:modified xsi:type="dcterms:W3CDTF">2020-03-29T14:01:32Z</dcterms:modified>
</cp:coreProperties>
</file>