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G:\Meu Drive\APrefeituras\Matina\FNDE\Escola do Pichico\Execução Pichico\Medições\BM 05\"/>
    </mc:Choice>
  </mc:AlternateContent>
  <xr:revisionPtr revIDLastSave="0" documentId="13_ncr:1_{A454E485-3348-4787-8C48-02C0D08637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ed escola 220V" sheetId="2" r:id="rId1"/>
    <sheet name="Med quadra 220 V" sheetId="11" r:id="rId2"/>
    <sheet name="CRONOGRAMA" sheetId="4" state="hidden" r:id="rId3"/>
    <sheet name="Plan da quadra 220V" sheetId="3" state="hidden" r:id="rId4"/>
    <sheet name="ENCARGOS SOCIAIS" sheetId="5" state="hidden" r:id="rId5"/>
    <sheet name="BDI" sheetId="7" state="hidden" r:id="rId6"/>
    <sheet name="COMPOSIÇÕES KPA 86" sheetId="10" state="hidden" r:id="rId7"/>
  </sheets>
  <externalReferences>
    <externalReference r:id="rId8"/>
    <externalReference r:id="rId9"/>
    <externalReference r:id="rId10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RE" hidden="1">#REF!</definedName>
    <definedName name="ademir" localSheetId="2" hidden="1">{#N/A,#N/A,FALSE,"Cronograma";#N/A,#N/A,FALSE,"Cronogr. 2"}</definedName>
    <definedName name="ademir" localSheetId="3" hidden="1">{#N/A,#N/A,FALSE,"Cronograma";#N/A,#N/A,FALSE,"Cronogr. 2"}</definedName>
    <definedName name="ademir" hidden="1">{#N/A,#N/A,FALSE,"Cronograma";#N/A,#N/A,FALSE,"Cronogr. 2"}</definedName>
    <definedName name="_xlnm.Print_Area" localSheetId="5">BDI!$A$1:$E$67</definedName>
    <definedName name="_xlnm.Print_Area" localSheetId="6">'COMPOSIÇÕES KPA 86'!$A$1:$K$4652</definedName>
    <definedName name="_xlnm.Print_Area" localSheetId="2">CRONOGRAMA!$A$1:$P$66</definedName>
    <definedName name="_xlnm.Print_Area" localSheetId="4">'ENCARGOS SOCIAIS'!$A$1:$F$59</definedName>
    <definedName name="_xlnm.Print_Area" localSheetId="0">'Med escola 220V'!$A$1:$R$361</definedName>
    <definedName name="_xlnm.Print_Area" localSheetId="3">'Plan da quadra 220V'!$A$1:$L$263</definedName>
    <definedName name="_xlnm.Database" localSheetId="5">TEXT(Import.DataBase,"mm-aaaa")</definedName>
    <definedName name="_xlnm.Database">TEXT(Import.DataBase,"mm-aaaa")</definedName>
    <definedName name="bosta" localSheetId="2" hidden="1">{#N/A,#N/A,FALSE,"Cronograma";#N/A,#N/A,FALSE,"Cronogr. 2"}</definedName>
    <definedName name="bosta" localSheetId="3" hidden="1">{#N/A,#N/A,FALSE,"Cronograma";#N/A,#N/A,FALSE,"Cronogr. 2"}</definedName>
    <definedName name="bosta" hidden="1">{#N/A,#N/A,FALSE,"Cronograma";#N/A,#N/A,FALSE,"Cronogr. 2"}</definedName>
    <definedName name="CA´L" localSheetId="2" hidden="1">{#N/A,#N/A,FALSE,"Cronograma";#N/A,#N/A,FALSE,"Cronogr. 2"}</definedName>
    <definedName name="CA´L" localSheetId="3" hidden="1">{#N/A,#N/A,FALSE,"Cronograma";#N/A,#N/A,FALSE,"Cronogr. 2"}</definedName>
    <definedName name="CA´L" hidden="1">{#N/A,#N/A,FALSE,"Cronograma";#N/A,#N/A,FALSE,"Cronogr. 2"}</definedName>
    <definedName name="concorrentes" localSheetId="2" hidden="1">{#N/A,#N/A,FALSE,"Cronograma";#N/A,#N/A,FALSE,"Cronogr. 2"}</definedName>
    <definedName name="concorrentes" localSheetId="3" hidden="1">{#N/A,#N/A,FALSE,"Cronograma";#N/A,#N/A,FALSE,"Cronogr. 2"}</definedName>
    <definedName name="concorrentes" hidden="1">{#N/A,#N/A,FALSE,"Cronograma";#N/A,#N/A,FALSE,"Cronogr. 2"}</definedName>
    <definedName name="Dados.Lista.BDI">[1]DADOS!$T$37:$X$37</definedName>
    <definedName name="Import.DataBase">[1]DADOS!$A$38</definedName>
    <definedName name="PO.CustoUnitario">ROUND([2]P.O!$R1,15-13*[2]P.O!$Y$4)</definedName>
    <definedName name="PO.PrecoUnitario">ROUND([2]P.O!$T1,15-13*[2]P.O!$Y$6)</definedName>
    <definedName name="PO.Quantidade">ROUND([2]P.O!$Q1,15-13*[2]P.O!$Y$3)</definedName>
    <definedName name="Popular" localSheetId="2" hidden="1">{#N/A,#N/A,FALSE,"Cronograma";#N/A,#N/A,FALSE,"Cronogr. 2"}</definedName>
    <definedName name="Popular" localSheetId="3" hidden="1">{#N/A,#N/A,FALSE,"Cronograma";#N/A,#N/A,FALSE,"Cronogr. 2"}</definedName>
    <definedName name="Popular" hidden="1">{#N/A,#N/A,FALSE,"Cronograma";#N/A,#N/A,FALSE,"Cronogr. 2"}</definedName>
    <definedName name="Referencia.Descricao" localSheetId="5">IF(ISNUMBER([1]PO!linhaSINAPIxls),INDEX(INDIRECT("'[Referência "&amp;BDI!_xlnm.Database&amp;".xls]Banco'!$b:$g"),[1]PO!linhaSINAPIxls,3),"")</definedName>
    <definedName name="Referencia.Descricao">IF(ISNUMBER([1]PO!linhaSINAPIxls),INDEX(INDIRECT("'[Referência "&amp;_xlnm.Database&amp;".xls]Banco'!$b:$g"),[1]PO!linhaSINAPIxls,3),"")</definedName>
    <definedName name="Referencia.Unidade" localSheetId="5">IF(ISNUMBER([1]PO!linhaSINAPIxls),INDEX(INDIRECT("'[Referência "&amp;BDI!_xlnm.Database&amp;".xls]Banco'!$b:$g"),[1]PO!linhaSINAPIxls,4),"")</definedName>
    <definedName name="Referencia.Unidade">IF(ISNUMBER([1]PO!linhaSINAPIxls),INDEX(INDIRECT("'[Referência "&amp;_xlnm.Database&amp;".xls]Banco'!$b:$g"),[1]PO!linhaSINAPIxls,4),"")</definedName>
    <definedName name="rio" localSheetId="2" hidden="1">{#N/A,#N/A,FALSE,"Cronograma";#N/A,#N/A,FALSE,"Cronogr. 2"}</definedName>
    <definedName name="rio" localSheetId="3" hidden="1">{#N/A,#N/A,FALSE,"Cronograma";#N/A,#N/A,FALSE,"Cronogr. 2"}</definedName>
    <definedName name="rio" hidden="1">{#N/A,#N/A,FALSE,"Cronograma";#N/A,#N/A,FALSE,"Cronogr. 2"}</definedName>
    <definedName name="SINAPI_AC" hidden="1">#REF!</definedName>
    <definedName name="SomaAgrup">SUMIF(OFFSET([2]P.O!$A1,1,0,[2]P.O!$B1),"S",OFFSET([2]P.O!A1,1,0,[2]P.O!$B1))</definedName>
    <definedName name="ss" localSheetId="2" hidden="1">{#N/A,#N/A,FALSE,"Cronograma";#N/A,#N/A,FALSE,"Cronogr. 2"}</definedName>
    <definedName name="ss" localSheetId="3" hidden="1">{#N/A,#N/A,FALSE,"Cronograma";#N/A,#N/A,FALSE,"Cronogr. 2"}</definedName>
    <definedName name="ss" hidden="1">{#N/A,#N/A,FALSE,"Cronograma";#N/A,#N/A,FALSE,"Cronogr. 2"}</definedName>
    <definedName name="TipoOrçamento">"BASE"</definedName>
    <definedName name="_xlnm.Print_Titles" localSheetId="0">'Med escola 220V'!$1:$11</definedName>
    <definedName name="_xlnm.Print_Titles" localSheetId="3">'Plan da quadra 220V'!$1:$12</definedName>
    <definedName name="VTOTAL1" localSheetId="5">ROUND(PO.Quantidade*PO.PrecoUnitario,15-13*[2]P.O!$Y$7)</definedName>
    <definedName name="VTOTAL1">ROUND(PO.Quantidade*PO.PrecoUnitario,15-13*[2]P.O!$Y$7)</definedName>
    <definedName name="wrn.Cronograma." localSheetId="2" hidden="1">{#N/A,#N/A,FALSE,"Cronograma";#N/A,#N/A,FALSE,"Cronogr. 2"}</definedName>
    <definedName name="wrn.Cronograma." localSheetId="3" hidden="1">{#N/A,#N/A,FALSE,"Cronograma";#N/A,#N/A,FALSE,"Cronogr. 2"}</definedName>
    <definedName name="wrn.Cronograma." hidden="1">{#N/A,#N/A,FALSE,"Cronograma";#N/A,#N/A,FALSE,"Cronogr. 2"}</definedName>
    <definedName name="wrn.GERAL." localSheetId="2" hidden="1">{#N/A,#N/A,FALSE,"ET-CAPA";#N/A,#N/A,FALSE,"ET-PAG1";#N/A,#N/A,FALSE,"ET-PAG2";#N/A,#N/A,FALSE,"ET-PAG3";#N/A,#N/A,FALSE,"ET-PAG4";#N/A,#N/A,FALSE,"ET-PAG5"}</definedName>
    <definedName name="wrn.GERAL." localSheetId="3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1" l="1"/>
  <c r="L12" i="2"/>
  <c r="G102" i="11" l="1"/>
  <c r="G69" i="11"/>
  <c r="G68" i="11"/>
  <c r="G67" i="11"/>
  <c r="G48" i="11"/>
  <c r="G47" i="11"/>
  <c r="G46" i="11"/>
  <c r="G45" i="11"/>
  <c r="G132" i="2" l="1"/>
  <c r="G39" i="11"/>
  <c r="G38" i="11"/>
  <c r="G34" i="11"/>
  <c r="G33" i="11"/>
  <c r="H245" i="11" l="1"/>
  <c r="H241" i="11"/>
  <c r="H240" i="11"/>
  <c r="H239" i="11"/>
  <c r="H238" i="11"/>
  <c r="H237" i="11"/>
  <c r="H236" i="11"/>
  <c r="H235" i="11"/>
  <c r="H231" i="11"/>
  <c r="H230" i="11"/>
  <c r="H229" i="11"/>
  <c r="H228" i="11"/>
  <c r="H224" i="11"/>
  <c r="H223" i="11"/>
  <c r="H222" i="11"/>
  <c r="H221" i="11"/>
  <c r="H220" i="11"/>
  <c r="H219" i="11"/>
  <c r="H218" i="11"/>
  <c r="H216" i="11"/>
  <c r="H215" i="11"/>
  <c r="H212" i="11"/>
  <c r="H211" i="11"/>
  <c r="H210" i="11"/>
  <c r="H209" i="11"/>
  <c r="H208" i="11"/>
  <c r="H207" i="11"/>
  <c r="H205" i="11"/>
  <c r="H204" i="11"/>
  <c r="H203" i="11"/>
  <c r="H198" i="11"/>
  <c r="H197" i="11"/>
  <c r="H196" i="11"/>
  <c r="H195" i="11"/>
  <c r="H194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1" i="11"/>
  <c r="H130" i="11"/>
  <c r="H129" i="11"/>
  <c r="H128" i="11"/>
  <c r="H127" i="11"/>
  <c r="H123" i="11"/>
  <c r="H122" i="11"/>
  <c r="H120" i="11"/>
  <c r="H119" i="11"/>
  <c r="H118" i="11"/>
  <c r="H117" i="11"/>
  <c r="H116" i="11"/>
  <c r="H115" i="11"/>
  <c r="H114" i="11"/>
  <c r="H113" i="11"/>
  <c r="H109" i="11"/>
  <c r="H108" i="11"/>
  <c r="H107" i="11"/>
  <c r="H106" i="11"/>
  <c r="H105" i="11"/>
  <c r="H104" i="11"/>
  <c r="H103" i="11"/>
  <c r="H102" i="11"/>
  <c r="H94" i="11"/>
  <c r="H93" i="11"/>
  <c r="H92" i="11"/>
  <c r="H91" i="11"/>
  <c r="H90" i="11"/>
  <c r="H89" i="11"/>
  <c r="H85" i="11"/>
  <c r="H84" i="11"/>
  <c r="H83" i="11"/>
  <c r="H82" i="11"/>
  <c r="H81" i="11"/>
  <c r="H80" i="11"/>
  <c r="H79" i="11"/>
  <c r="H78" i="11"/>
  <c r="H77" i="11"/>
  <c r="H76" i="11"/>
  <c r="H75" i="11"/>
  <c r="G98" i="11"/>
  <c r="G54" i="11"/>
  <c r="H54" i="11" s="1"/>
  <c r="G53" i="11"/>
  <c r="G52" i="11"/>
  <c r="G51" i="11"/>
  <c r="G50" i="11"/>
  <c r="H45" i="11"/>
  <c r="G40" i="11"/>
  <c r="G37" i="11"/>
  <c r="G35" i="11"/>
  <c r="G32" i="11"/>
  <c r="G31" i="11"/>
  <c r="G30" i="11"/>
  <c r="N121" i="11"/>
  <c r="N83" i="11"/>
  <c r="N81" i="11"/>
  <c r="N78" i="11"/>
  <c r="N60" i="11"/>
  <c r="M83" i="11"/>
  <c r="H60" i="11"/>
  <c r="H46" i="11"/>
  <c r="H47" i="11"/>
  <c r="H48" i="11"/>
  <c r="H50" i="11"/>
  <c r="H51" i="11"/>
  <c r="H52" i="11"/>
  <c r="H53" i="11"/>
  <c r="G25" i="11"/>
  <c r="G24" i="11"/>
  <c r="G22" i="11"/>
  <c r="K245" i="11" l="1"/>
  <c r="I245" i="11"/>
  <c r="K241" i="11"/>
  <c r="I241" i="11"/>
  <c r="K240" i="11"/>
  <c r="I240" i="11"/>
  <c r="K239" i="11"/>
  <c r="I239" i="11"/>
  <c r="K238" i="11"/>
  <c r="I238" i="11"/>
  <c r="L237" i="11"/>
  <c r="K237" i="11"/>
  <c r="I237" i="11"/>
  <c r="K236" i="11"/>
  <c r="I236" i="11"/>
  <c r="K235" i="11"/>
  <c r="I235" i="11"/>
  <c r="K231" i="11"/>
  <c r="I231" i="11"/>
  <c r="L230" i="11"/>
  <c r="K230" i="11"/>
  <c r="I230" i="11"/>
  <c r="K229" i="11"/>
  <c r="I229" i="11"/>
  <c r="K228" i="11"/>
  <c r="K232" i="11" s="1"/>
  <c r="I228" i="11"/>
  <c r="K227" i="11"/>
  <c r="K224" i="11"/>
  <c r="I224" i="11"/>
  <c r="K223" i="11"/>
  <c r="I223" i="11"/>
  <c r="L222" i="11"/>
  <c r="K222" i="11"/>
  <c r="I222" i="11"/>
  <c r="L221" i="11"/>
  <c r="K221" i="11"/>
  <c r="I221" i="11"/>
  <c r="K220" i="11"/>
  <c r="I220" i="11"/>
  <c r="K219" i="11"/>
  <c r="I219" i="11"/>
  <c r="L218" i="11"/>
  <c r="K218" i="11"/>
  <c r="I218" i="11"/>
  <c r="K216" i="11"/>
  <c r="I216" i="11"/>
  <c r="K215" i="11"/>
  <c r="I215" i="11"/>
  <c r="K212" i="11"/>
  <c r="I212" i="11"/>
  <c r="L211" i="11"/>
  <c r="K211" i="11"/>
  <c r="I211" i="11"/>
  <c r="K210" i="11"/>
  <c r="I210" i="11"/>
  <c r="K209" i="11"/>
  <c r="I209" i="11"/>
  <c r="K208" i="11"/>
  <c r="I208" i="11"/>
  <c r="K207" i="11"/>
  <c r="I207" i="11"/>
  <c r="K205" i="11"/>
  <c r="I205" i="11"/>
  <c r="K204" i="11"/>
  <c r="I204" i="11"/>
  <c r="K203" i="11"/>
  <c r="I203" i="11"/>
  <c r="K198" i="11"/>
  <c r="I198" i="11"/>
  <c r="M198" i="11" s="1"/>
  <c r="K197" i="11"/>
  <c r="I197" i="11"/>
  <c r="L196" i="11"/>
  <c r="K196" i="11"/>
  <c r="I196" i="11"/>
  <c r="K195" i="11"/>
  <c r="I195" i="11"/>
  <c r="K194" i="11"/>
  <c r="I194" i="11"/>
  <c r="M194" i="11" s="1"/>
  <c r="K190" i="11"/>
  <c r="I190" i="11"/>
  <c r="K189" i="11"/>
  <c r="I189" i="11"/>
  <c r="K188" i="11"/>
  <c r="I188" i="11"/>
  <c r="K187" i="11"/>
  <c r="I187" i="11"/>
  <c r="K186" i="11"/>
  <c r="I186" i="11"/>
  <c r="K185" i="11"/>
  <c r="I185" i="11"/>
  <c r="L184" i="11"/>
  <c r="K184" i="11"/>
  <c r="I184" i="11"/>
  <c r="K183" i="11"/>
  <c r="I183" i="11"/>
  <c r="K182" i="11"/>
  <c r="I182" i="11"/>
  <c r="K181" i="11"/>
  <c r="I181" i="11"/>
  <c r="K180" i="11"/>
  <c r="I180" i="11"/>
  <c r="L180" i="11" s="1"/>
  <c r="K179" i="11"/>
  <c r="I179" i="11"/>
  <c r="K178" i="11"/>
  <c r="I178" i="11"/>
  <c r="K177" i="11"/>
  <c r="I177" i="11"/>
  <c r="L176" i="11"/>
  <c r="K176" i="11"/>
  <c r="I176" i="11"/>
  <c r="K172" i="11"/>
  <c r="I172" i="11"/>
  <c r="K171" i="11"/>
  <c r="I171" i="11"/>
  <c r="K170" i="11"/>
  <c r="I170" i="11"/>
  <c r="K169" i="11"/>
  <c r="I169" i="11"/>
  <c r="K168" i="11"/>
  <c r="I168" i="11"/>
  <c r="K167" i="11"/>
  <c r="I167" i="11"/>
  <c r="K166" i="11"/>
  <c r="I166" i="11"/>
  <c r="K165" i="11"/>
  <c r="I165" i="11"/>
  <c r="K164" i="11"/>
  <c r="I164" i="11"/>
  <c r="K163" i="11"/>
  <c r="I163" i="11"/>
  <c r="K162" i="11"/>
  <c r="I162" i="11"/>
  <c r="K161" i="11"/>
  <c r="I161" i="11"/>
  <c r="K157" i="11"/>
  <c r="I157" i="11"/>
  <c r="L157" i="11" s="1"/>
  <c r="K156" i="11"/>
  <c r="I156" i="11"/>
  <c r="K155" i="11"/>
  <c r="I155" i="11"/>
  <c r="K154" i="11"/>
  <c r="I154" i="11"/>
  <c r="L153" i="11"/>
  <c r="K153" i="11"/>
  <c r="I153" i="11"/>
  <c r="K152" i="11"/>
  <c r="I152" i="11"/>
  <c r="K151" i="11"/>
  <c r="I151" i="11"/>
  <c r="K150" i="11"/>
  <c r="I150" i="11"/>
  <c r="K149" i="11"/>
  <c r="I149" i="11"/>
  <c r="L148" i="11"/>
  <c r="K148" i="11"/>
  <c r="I148" i="11"/>
  <c r="K147" i="11"/>
  <c r="I147" i="11"/>
  <c r="K146" i="11"/>
  <c r="I146" i="11"/>
  <c r="K145" i="11"/>
  <c r="I145" i="11"/>
  <c r="L144" i="11"/>
  <c r="K144" i="11"/>
  <c r="I144" i="11"/>
  <c r="K143" i="11"/>
  <c r="I143" i="11"/>
  <c r="K142" i="11"/>
  <c r="I142" i="11"/>
  <c r="K141" i="11"/>
  <c r="I141" i="11"/>
  <c r="L141" i="11" s="1"/>
  <c r="K140" i="11"/>
  <c r="I140" i="11"/>
  <c r="K139" i="11"/>
  <c r="I139" i="11"/>
  <c r="K138" i="11"/>
  <c r="I138" i="11"/>
  <c r="L137" i="11"/>
  <c r="K137" i="11"/>
  <c r="I137" i="11"/>
  <c r="K136" i="11"/>
  <c r="I136" i="11"/>
  <c r="K135" i="11"/>
  <c r="I135" i="11"/>
  <c r="K131" i="11"/>
  <c r="I131" i="11"/>
  <c r="K130" i="11"/>
  <c r="I130" i="11"/>
  <c r="K129" i="11"/>
  <c r="I129" i="11"/>
  <c r="L128" i="11"/>
  <c r="K128" i="11"/>
  <c r="I128" i="11"/>
  <c r="K127" i="11"/>
  <c r="I127" i="11"/>
  <c r="K123" i="11"/>
  <c r="I123" i="11"/>
  <c r="K122" i="11"/>
  <c r="I122" i="11"/>
  <c r="K120" i="11"/>
  <c r="I120" i="11"/>
  <c r="K119" i="11"/>
  <c r="I119" i="11"/>
  <c r="K118" i="11"/>
  <c r="I118" i="11"/>
  <c r="K117" i="11"/>
  <c r="I117" i="11"/>
  <c r="K116" i="11"/>
  <c r="I116" i="11"/>
  <c r="K115" i="11"/>
  <c r="I115" i="11"/>
  <c r="L115" i="11" s="1"/>
  <c r="K114" i="11"/>
  <c r="I114" i="11"/>
  <c r="K113" i="11"/>
  <c r="I113" i="11"/>
  <c r="K109" i="11"/>
  <c r="I109" i="11"/>
  <c r="L108" i="11"/>
  <c r="K108" i="11"/>
  <c r="I108" i="11"/>
  <c r="K107" i="11"/>
  <c r="I107" i="11"/>
  <c r="K106" i="11"/>
  <c r="I106" i="11"/>
  <c r="K105" i="11"/>
  <c r="I105" i="11"/>
  <c r="K104" i="11"/>
  <c r="I104" i="11"/>
  <c r="K103" i="11"/>
  <c r="I103" i="11"/>
  <c r="K102" i="11"/>
  <c r="I102" i="11"/>
  <c r="L102" i="11" s="1"/>
  <c r="K98" i="11"/>
  <c r="K99" i="11" s="1"/>
  <c r="K97" i="11" s="1"/>
  <c r="I98" i="11"/>
  <c r="M98" i="11" s="1"/>
  <c r="M99" i="11" s="1"/>
  <c r="H98" i="11"/>
  <c r="M97" i="11"/>
  <c r="K94" i="11"/>
  <c r="I94" i="11"/>
  <c r="L94" i="11" s="1"/>
  <c r="K93" i="11"/>
  <c r="I93" i="11"/>
  <c r="K92" i="11"/>
  <c r="I92" i="11"/>
  <c r="K91" i="11"/>
  <c r="I91" i="11"/>
  <c r="L90" i="11"/>
  <c r="K90" i="11"/>
  <c r="I90" i="11"/>
  <c r="K89" i="11"/>
  <c r="I89" i="11"/>
  <c r="K85" i="11"/>
  <c r="I85" i="11"/>
  <c r="K84" i="11"/>
  <c r="I84" i="11"/>
  <c r="K82" i="11"/>
  <c r="I82" i="11"/>
  <c r="K80" i="11"/>
  <c r="I80" i="11"/>
  <c r="K79" i="11"/>
  <c r="I79" i="11"/>
  <c r="K77" i="11"/>
  <c r="I77" i="11"/>
  <c r="K76" i="11"/>
  <c r="I76" i="11"/>
  <c r="K75" i="11"/>
  <c r="I75" i="11"/>
  <c r="K70" i="11"/>
  <c r="I70" i="11"/>
  <c r="N70" i="11" s="1"/>
  <c r="K69" i="11"/>
  <c r="I69" i="11"/>
  <c r="H69" i="11"/>
  <c r="M68" i="11"/>
  <c r="K68" i="11"/>
  <c r="K71" i="11" s="1"/>
  <c r="K66" i="11" s="1"/>
  <c r="I68" i="11"/>
  <c r="L68" i="11" s="1"/>
  <c r="H68" i="11"/>
  <c r="N68" i="11" s="1"/>
  <c r="O68" i="11" s="1"/>
  <c r="K67" i="11"/>
  <c r="I67" i="11"/>
  <c r="L67" i="11" s="1"/>
  <c r="H67" i="11"/>
  <c r="K63" i="11"/>
  <c r="I63" i="11"/>
  <c r="M63" i="11" s="1"/>
  <c r="K62" i="11"/>
  <c r="I62" i="11"/>
  <c r="K61" i="11"/>
  <c r="I61" i="11"/>
  <c r="M61" i="11" s="1"/>
  <c r="K59" i="11"/>
  <c r="I59" i="11"/>
  <c r="M59" i="11" s="1"/>
  <c r="K58" i="11"/>
  <c r="I58" i="11"/>
  <c r="M58" i="11" s="1"/>
  <c r="K57" i="11"/>
  <c r="I57" i="11"/>
  <c r="M57" i="11" s="1"/>
  <c r="K56" i="11"/>
  <c r="I56" i="11"/>
  <c r="L54" i="11"/>
  <c r="K54" i="11"/>
  <c r="I54" i="11"/>
  <c r="K53" i="11"/>
  <c r="I53" i="11"/>
  <c r="K52" i="11"/>
  <c r="I52" i="11"/>
  <c r="K51" i="11"/>
  <c r="I51" i="11"/>
  <c r="L50" i="11"/>
  <c r="K50" i="11"/>
  <c r="I50" i="11"/>
  <c r="K48" i="11"/>
  <c r="I48" i="11"/>
  <c r="K47" i="11"/>
  <c r="I47" i="11"/>
  <c r="L46" i="11"/>
  <c r="K46" i="11"/>
  <c r="I46" i="11"/>
  <c r="L45" i="11"/>
  <c r="K45" i="11"/>
  <c r="I45" i="11"/>
  <c r="L40" i="11"/>
  <c r="K40" i="11"/>
  <c r="I40" i="11"/>
  <c r="M40" i="11" s="1"/>
  <c r="H40" i="11"/>
  <c r="N40" i="11" s="1"/>
  <c r="O40" i="11" s="1"/>
  <c r="K39" i="11"/>
  <c r="I39" i="11"/>
  <c r="M39" i="11" s="1"/>
  <c r="H39" i="11"/>
  <c r="N39" i="11" s="1"/>
  <c r="K38" i="11"/>
  <c r="I38" i="11"/>
  <c r="H38" i="11"/>
  <c r="K37" i="11"/>
  <c r="I37" i="11"/>
  <c r="H37" i="11"/>
  <c r="L35" i="11"/>
  <c r="K35" i="11"/>
  <c r="I35" i="11"/>
  <c r="M35" i="11" s="1"/>
  <c r="H35" i="11"/>
  <c r="N35" i="11" s="1"/>
  <c r="O35" i="11" s="1"/>
  <c r="K34" i="11"/>
  <c r="I34" i="11"/>
  <c r="M34" i="11" s="1"/>
  <c r="H34" i="11"/>
  <c r="N34" i="11" s="1"/>
  <c r="K33" i="11"/>
  <c r="I33" i="11"/>
  <c r="H33" i="11"/>
  <c r="N33" i="11" s="1"/>
  <c r="K32" i="11"/>
  <c r="I32" i="11"/>
  <c r="H32" i="11"/>
  <c r="L31" i="11"/>
  <c r="K31" i="11"/>
  <c r="I31" i="11"/>
  <c r="M31" i="11" s="1"/>
  <c r="H31" i="11"/>
  <c r="N31" i="11" s="1"/>
  <c r="O31" i="11" s="1"/>
  <c r="K30" i="11"/>
  <c r="I30" i="11"/>
  <c r="H30" i="11"/>
  <c r="N30" i="11" s="1"/>
  <c r="K25" i="11"/>
  <c r="I25" i="11"/>
  <c r="H25" i="11"/>
  <c r="N25" i="11" s="1"/>
  <c r="K24" i="11"/>
  <c r="I24" i="11"/>
  <c r="H24" i="11"/>
  <c r="N24" i="11" s="1"/>
  <c r="K23" i="11"/>
  <c r="I23" i="11"/>
  <c r="H23" i="11"/>
  <c r="K22" i="11"/>
  <c r="K26" i="11" s="1"/>
  <c r="K21" i="11" s="1"/>
  <c r="I22" i="11"/>
  <c r="H22" i="11"/>
  <c r="K18" i="11"/>
  <c r="I18" i="11"/>
  <c r="K17" i="11"/>
  <c r="I17" i="11"/>
  <c r="A10" i="11"/>
  <c r="G193" i="2"/>
  <c r="G189" i="2"/>
  <c r="G188" i="2"/>
  <c r="G187" i="2"/>
  <c r="G147" i="2"/>
  <c r="H147" i="2" s="1"/>
  <c r="G146" i="2"/>
  <c r="H146" i="2" s="1"/>
  <c r="G145" i="2"/>
  <c r="H145" i="2" s="1"/>
  <c r="G144" i="2"/>
  <c r="H144" i="2" s="1"/>
  <c r="H150" i="2"/>
  <c r="H149" i="2"/>
  <c r="H148" i="2"/>
  <c r="G123" i="2"/>
  <c r="L79" i="11" l="1"/>
  <c r="M79" i="11"/>
  <c r="N79" i="11"/>
  <c r="L122" i="11"/>
  <c r="M122" i="11"/>
  <c r="N122" i="11"/>
  <c r="O122" i="11" s="1"/>
  <c r="N170" i="11"/>
  <c r="M170" i="11"/>
  <c r="L25" i="11"/>
  <c r="M25" i="11"/>
  <c r="L51" i="11"/>
  <c r="M51" i="11"/>
  <c r="N51" i="11"/>
  <c r="O51" i="11" s="1"/>
  <c r="N75" i="11"/>
  <c r="M75" i="11"/>
  <c r="L91" i="11"/>
  <c r="M91" i="11"/>
  <c r="N91" i="11"/>
  <c r="O91" i="11" s="1"/>
  <c r="N135" i="11"/>
  <c r="M135" i="11"/>
  <c r="L138" i="11"/>
  <c r="M138" i="11"/>
  <c r="N138" i="11"/>
  <c r="M148" i="11"/>
  <c r="N148" i="11"/>
  <c r="O148" i="11" s="1"/>
  <c r="N151" i="11"/>
  <c r="M151" i="11"/>
  <c r="L154" i="11"/>
  <c r="M154" i="11"/>
  <c r="N154" i="11"/>
  <c r="O154" i="11" s="1"/>
  <c r="M167" i="11"/>
  <c r="N167" i="11"/>
  <c r="M184" i="11"/>
  <c r="N184" i="11"/>
  <c r="O184" i="11" s="1"/>
  <c r="N204" i="11"/>
  <c r="M204" i="11"/>
  <c r="L212" i="11"/>
  <c r="M212" i="11"/>
  <c r="N212" i="11"/>
  <c r="O212" i="11" s="1"/>
  <c r="M222" i="11"/>
  <c r="N222" i="11"/>
  <c r="O222" i="11" s="1"/>
  <c r="M228" i="11"/>
  <c r="N228" i="11"/>
  <c r="L231" i="11"/>
  <c r="M231" i="11"/>
  <c r="N231" i="11"/>
  <c r="O231" i="11" s="1"/>
  <c r="N241" i="11"/>
  <c r="M241" i="11"/>
  <c r="M22" i="11"/>
  <c r="L22" i="11"/>
  <c r="M85" i="11"/>
  <c r="N85" i="11"/>
  <c r="N23" i="11"/>
  <c r="N32" i="11"/>
  <c r="O32" i="11" s="1"/>
  <c r="N38" i="11"/>
  <c r="O38" i="11" s="1"/>
  <c r="M47" i="11"/>
  <c r="N47" i="11"/>
  <c r="L56" i="11"/>
  <c r="M56" i="11"/>
  <c r="L59" i="11"/>
  <c r="N67" i="11"/>
  <c r="N69" i="11"/>
  <c r="O69" i="11" s="1"/>
  <c r="K86" i="11"/>
  <c r="K73" i="11" s="1"/>
  <c r="M80" i="11"/>
  <c r="N80" i="11"/>
  <c r="L85" i="11"/>
  <c r="M106" i="11"/>
  <c r="N106" i="11"/>
  <c r="N109" i="11"/>
  <c r="M109" i="11"/>
  <c r="M119" i="11"/>
  <c r="N119" i="11"/>
  <c r="M129" i="11"/>
  <c r="N129" i="11"/>
  <c r="N145" i="11"/>
  <c r="M145" i="11"/>
  <c r="M164" i="11"/>
  <c r="N164" i="11"/>
  <c r="O164" i="11" s="1"/>
  <c r="N171" i="11"/>
  <c r="M171" i="11"/>
  <c r="L177" i="11"/>
  <c r="M177" i="11"/>
  <c r="N177" i="11"/>
  <c r="M188" i="11"/>
  <c r="N188" i="11"/>
  <c r="N197" i="11"/>
  <c r="O197" i="11" s="1"/>
  <c r="M197" i="11"/>
  <c r="M209" i="11"/>
  <c r="N209" i="11"/>
  <c r="L219" i="11"/>
  <c r="M219" i="11"/>
  <c r="N219" i="11"/>
  <c r="M238" i="11"/>
  <c r="N238" i="11"/>
  <c r="O238" i="11" s="1"/>
  <c r="O25" i="11"/>
  <c r="N180" i="11"/>
  <c r="O180" i="11" s="1"/>
  <c r="M180" i="11"/>
  <c r="M187" i="11"/>
  <c r="N187" i="11"/>
  <c r="L38" i="11"/>
  <c r="M38" i="11"/>
  <c r="M52" i="11"/>
  <c r="N52" i="11"/>
  <c r="N76" i="11"/>
  <c r="M76" i="11"/>
  <c r="M89" i="11"/>
  <c r="N89" i="11"/>
  <c r="M92" i="11"/>
  <c r="N92" i="11"/>
  <c r="M103" i="11"/>
  <c r="N103" i="11"/>
  <c r="M116" i="11"/>
  <c r="N116" i="11"/>
  <c r="N123" i="11"/>
  <c r="M123" i="11"/>
  <c r="M136" i="11"/>
  <c r="N136" i="11"/>
  <c r="N139" i="11"/>
  <c r="O139" i="11" s="1"/>
  <c r="M139" i="11"/>
  <c r="L142" i="11"/>
  <c r="M142" i="11"/>
  <c r="N142" i="11"/>
  <c r="O142" i="11" s="1"/>
  <c r="M152" i="11"/>
  <c r="N152" i="11"/>
  <c r="M155" i="11"/>
  <c r="N155" i="11"/>
  <c r="O155" i="11" s="1"/>
  <c r="N161" i="11"/>
  <c r="M161" i="11"/>
  <c r="M168" i="11"/>
  <c r="N168" i="11"/>
  <c r="L181" i="11"/>
  <c r="N181" i="11"/>
  <c r="M181" i="11"/>
  <c r="K199" i="11"/>
  <c r="K193" i="11" s="1"/>
  <c r="N205" i="11"/>
  <c r="M205" i="11"/>
  <c r="N215" i="11"/>
  <c r="M215" i="11"/>
  <c r="N229" i="11"/>
  <c r="M229" i="11"/>
  <c r="L235" i="11"/>
  <c r="M235" i="11"/>
  <c r="N235" i="11"/>
  <c r="O235" i="11" s="1"/>
  <c r="L241" i="11"/>
  <c r="L37" i="11"/>
  <c r="M37" i="11"/>
  <c r="L105" i="11"/>
  <c r="M105" i="11"/>
  <c r="N105" i="11"/>
  <c r="O105" i="11" s="1"/>
  <c r="O30" i="11"/>
  <c r="L32" i="11"/>
  <c r="M32" i="11"/>
  <c r="K19" i="11"/>
  <c r="K16" i="11" s="1"/>
  <c r="L30" i="11"/>
  <c r="M30" i="11"/>
  <c r="M45" i="11"/>
  <c r="N45" i="11"/>
  <c r="M48" i="11"/>
  <c r="N48" i="11"/>
  <c r="M82" i="11"/>
  <c r="N82" i="11"/>
  <c r="K95" i="11"/>
  <c r="K88" i="11" s="1"/>
  <c r="N98" i="11"/>
  <c r="M107" i="11"/>
  <c r="N107" i="11"/>
  <c r="O107" i="11" s="1"/>
  <c r="L113" i="11"/>
  <c r="M113" i="11"/>
  <c r="N113" i="11"/>
  <c r="L119" i="11"/>
  <c r="L129" i="11"/>
  <c r="K158" i="11"/>
  <c r="K134" i="11" s="1"/>
  <c r="L145" i="11"/>
  <c r="M149" i="11"/>
  <c r="N149" i="11"/>
  <c r="K173" i="11"/>
  <c r="K160" i="11" s="1"/>
  <c r="L164" i="11"/>
  <c r="M172" i="11"/>
  <c r="N172" i="11"/>
  <c r="M178" i="11"/>
  <c r="N178" i="11"/>
  <c r="L185" i="11"/>
  <c r="M185" i="11"/>
  <c r="N185" i="11"/>
  <c r="L188" i="11"/>
  <c r="N194" i="11"/>
  <c r="L197" i="11"/>
  <c r="M210" i="11"/>
  <c r="N210" i="11"/>
  <c r="M220" i="11"/>
  <c r="N220" i="11"/>
  <c r="L223" i="11"/>
  <c r="N223" i="11"/>
  <c r="O223" i="11" s="1"/>
  <c r="M223" i="11"/>
  <c r="L238" i="11"/>
  <c r="M102" i="11"/>
  <c r="N102" i="11"/>
  <c r="M163" i="11"/>
  <c r="N163" i="11"/>
  <c r="K64" i="11"/>
  <c r="K43" i="11" s="1"/>
  <c r="M53" i="11"/>
  <c r="N53" i="11"/>
  <c r="L61" i="11"/>
  <c r="L76" i="11"/>
  <c r="L89" i="11"/>
  <c r="M93" i="11"/>
  <c r="N93" i="11"/>
  <c r="M104" i="11"/>
  <c r="N104" i="11"/>
  <c r="K124" i="11"/>
  <c r="K112" i="11" s="1"/>
  <c r="L116" i="11"/>
  <c r="N120" i="11"/>
  <c r="M120" i="11"/>
  <c r="N127" i="11"/>
  <c r="M127" i="11"/>
  <c r="L130" i="11"/>
  <c r="M130" i="11"/>
  <c r="N130" i="11"/>
  <c r="O130" i="11" s="1"/>
  <c r="L136" i="11"/>
  <c r="M140" i="11"/>
  <c r="N140" i="11"/>
  <c r="N143" i="11"/>
  <c r="M143" i="11"/>
  <c r="L146" i="11"/>
  <c r="M146" i="11"/>
  <c r="N146" i="11"/>
  <c r="O146" i="11" s="1"/>
  <c r="L152" i="11"/>
  <c r="M156" i="11"/>
  <c r="N156" i="11"/>
  <c r="L161" i="11"/>
  <c r="L165" i="11"/>
  <c r="M165" i="11"/>
  <c r="N165" i="11"/>
  <c r="O165" i="11" s="1"/>
  <c r="L168" i="11"/>
  <c r="M182" i="11"/>
  <c r="N182" i="11"/>
  <c r="L189" i="11"/>
  <c r="N189" i="11"/>
  <c r="O189" i="11" s="1"/>
  <c r="M189" i="11"/>
  <c r="N195" i="11"/>
  <c r="M195" i="11"/>
  <c r="M207" i="11"/>
  <c r="N207" i="11"/>
  <c r="O207" i="11" s="1"/>
  <c r="M216" i="11"/>
  <c r="N216" i="11"/>
  <c r="L229" i="11"/>
  <c r="M236" i="11"/>
  <c r="N236" i="11"/>
  <c r="L239" i="11"/>
  <c r="M239" i="11"/>
  <c r="N239" i="11"/>
  <c r="O239" i="11" s="1"/>
  <c r="N245" i="11"/>
  <c r="M245" i="11"/>
  <c r="N115" i="11"/>
  <c r="O115" i="11" s="1"/>
  <c r="M115" i="11"/>
  <c r="M23" i="11"/>
  <c r="L23" i="11"/>
  <c r="L24" i="11"/>
  <c r="O24" i="11" s="1"/>
  <c r="M24" i="11"/>
  <c r="L33" i="11"/>
  <c r="M33" i="11"/>
  <c r="M50" i="11"/>
  <c r="N50" i="11"/>
  <c r="O50" i="11" s="1"/>
  <c r="L62" i="11"/>
  <c r="M62" i="11"/>
  <c r="L77" i="11"/>
  <c r="M77" i="11"/>
  <c r="N77" i="11"/>
  <c r="O77" i="11" s="1"/>
  <c r="N84" i="11"/>
  <c r="M84" i="11"/>
  <c r="M90" i="11"/>
  <c r="N90" i="11"/>
  <c r="O90" i="11" s="1"/>
  <c r="L107" i="11"/>
  <c r="N114" i="11"/>
  <c r="M114" i="11"/>
  <c r="L117" i="11"/>
  <c r="M117" i="11"/>
  <c r="N117" i="11"/>
  <c r="N137" i="11"/>
  <c r="O137" i="11" s="1"/>
  <c r="M137" i="11"/>
  <c r="L149" i="11"/>
  <c r="M153" i="11"/>
  <c r="N153" i="11"/>
  <c r="O153" i="11" s="1"/>
  <c r="N162" i="11"/>
  <c r="M162" i="11"/>
  <c r="L169" i="11"/>
  <c r="N169" i="11"/>
  <c r="M169" i="11"/>
  <c r="L172" i="11"/>
  <c r="M179" i="11"/>
  <c r="N179" i="11"/>
  <c r="O179" i="11" s="1"/>
  <c r="M186" i="11"/>
  <c r="N186" i="11"/>
  <c r="M211" i="11"/>
  <c r="N211" i="11"/>
  <c r="O211" i="11" s="1"/>
  <c r="M221" i="11"/>
  <c r="N221" i="11"/>
  <c r="O221" i="11" s="1"/>
  <c r="N224" i="11"/>
  <c r="M224" i="11"/>
  <c r="N230" i="11"/>
  <c r="O230" i="11" s="1"/>
  <c r="M230" i="11"/>
  <c r="N94" i="11"/>
  <c r="O94" i="11" s="1"/>
  <c r="M94" i="11"/>
  <c r="M118" i="11"/>
  <c r="N118" i="11"/>
  <c r="M141" i="11"/>
  <c r="N141" i="11"/>
  <c r="O141" i="11" s="1"/>
  <c r="M157" i="11"/>
  <c r="N157" i="11"/>
  <c r="O157" i="11" s="1"/>
  <c r="L208" i="11"/>
  <c r="M208" i="11"/>
  <c r="N208" i="11"/>
  <c r="L17" i="11"/>
  <c r="M17" i="11"/>
  <c r="M18" i="11"/>
  <c r="L18" i="11"/>
  <c r="N22" i="11"/>
  <c r="N37" i="11"/>
  <c r="O37" i="11" s="1"/>
  <c r="M46" i="11"/>
  <c r="N46" i="11"/>
  <c r="O46" i="11" s="1"/>
  <c r="M54" i="11"/>
  <c r="N54" i="11"/>
  <c r="O54" i="11" s="1"/>
  <c r="L70" i="11"/>
  <c r="O70" i="11" s="1"/>
  <c r="L93" i="11"/>
  <c r="L98" i="11"/>
  <c r="L99" i="11" s="1"/>
  <c r="L97" i="11" s="1"/>
  <c r="L104" i="11"/>
  <c r="N108" i="11"/>
  <c r="O108" i="11" s="1"/>
  <c r="M108" i="11"/>
  <c r="L120" i="11"/>
  <c r="M128" i="11"/>
  <c r="N128" i="11"/>
  <c r="O128" i="11" s="1"/>
  <c r="M131" i="11"/>
  <c r="N131" i="11"/>
  <c r="L140" i="11"/>
  <c r="M144" i="11"/>
  <c r="N144" i="11"/>
  <c r="O144" i="11" s="1"/>
  <c r="N147" i="11"/>
  <c r="M147" i="11"/>
  <c r="L150" i="11"/>
  <c r="M150" i="11"/>
  <c r="N150" i="11"/>
  <c r="L156" i="11"/>
  <c r="M166" i="11"/>
  <c r="N166" i="11"/>
  <c r="M176" i="11"/>
  <c r="N176" i="11"/>
  <c r="O176" i="11" s="1"/>
  <c r="M183" i="11"/>
  <c r="N183" i="11"/>
  <c r="M190" i="11"/>
  <c r="N190" i="11"/>
  <c r="N196" i="11"/>
  <c r="O196" i="11" s="1"/>
  <c r="M196" i="11"/>
  <c r="L203" i="11"/>
  <c r="N203" i="11"/>
  <c r="O203" i="11" s="1"/>
  <c r="M203" i="11"/>
  <c r="L207" i="11"/>
  <c r="N218" i="11"/>
  <c r="O218" i="11" s="1"/>
  <c r="M218" i="11"/>
  <c r="N237" i="11"/>
  <c r="O237" i="11" s="1"/>
  <c r="M237" i="11"/>
  <c r="N240" i="11"/>
  <c r="M240" i="11"/>
  <c r="L245" i="11"/>
  <c r="O67" i="11"/>
  <c r="O33" i="11"/>
  <c r="L19" i="11"/>
  <c r="L16" i="11" s="1"/>
  <c r="K41" i="11"/>
  <c r="K28" i="11" s="1"/>
  <c r="L52" i="11"/>
  <c r="M69" i="11"/>
  <c r="L69" i="11"/>
  <c r="L80" i="11"/>
  <c r="L82" i="11"/>
  <c r="L84" i="11"/>
  <c r="L47" i="11"/>
  <c r="L92" i="11"/>
  <c r="L95" i="11" s="1"/>
  <c r="L88" i="11" s="1"/>
  <c r="L103" i="11"/>
  <c r="L110" i="11" s="1"/>
  <c r="L101" i="11" s="1"/>
  <c r="L57" i="11"/>
  <c r="L63" i="11"/>
  <c r="L109" i="11"/>
  <c r="L34" i="11"/>
  <c r="O34" i="11" s="1"/>
  <c r="L39" i="11"/>
  <c r="O39" i="11" s="1"/>
  <c r="L48" i="11"/>
  <c r="L64" i="11" s="1"/>
  <c r="L43" i="11" s="1"/>
  <c r="L53" i="11"/>
  <c r="L58" i="11"/>
  <c r="M67" i="11"/>
  <c r="M70" i="11"/>
  <c r="L75" i="11"/>
  <c r="L118" i="11"/>
  <c r="L127" i="11"/>
  <c r="L135" i="11"/>
  <c r="L143" i="11"/>
  <c r="L151" i="11"/>
  <c r="L162" i="11"/>
  <c r="L106" i="11"/>
  <c r="K132" i="11"/>
  <c r="K126" i="11" s="1"/>
  <c r="L166" i="11"/>
  <c r="L170" i="11"/>
  <c r="K191" i="11"/>
  <c r="K175" i="11" s="1"/>
  <c r="L182" i="11"/>
  <c r="L186" i="11"/>
  <c r="L204" i="11"/>
  <c r="L220" i="11"/>
  <c r="K244" i="11"/>
  <c r="K246" i="11"/>
  <c r="K110" i="11"/>
  <c r="K101" i="11" s="1"/>
  <c r="L114" i="11"/>
  <c r="L123" i="11"/>
  <c r="O123" i="11" s="1"/>
  <c r="L131" i="11"/>
  <c r="L139" i="11"/>
  <c r="L147" i="11"/>
  <c r="L155" i="11"/>
  <c r="L198" i="11"/>
  <c r="N198" i="11"/>
  <c r="O198" i="11" s="1"/>
  <c r="L236" i="11"/>
  <c r="L190" i="11"/>
  <c r="L194" i="11"/>
  <c r="L209" i="11"/>
  <c r="L224" i="11"/>
  <c r="L228" i="11"/>
  <c r="L232" i="11" s="1"/>
  <c r="L227" i="11" s="1"/>
  <c r="L178" i="11"/>
  <c r="K225" i="11"/>
  <c r="K201" i="11" s="1"/>
  <c r="L215" i="11"/>
  <c r="K242" i="11"/>
  <c r="K234" i="11" s="1"/>
  <c r="L240" i="11"/>
  <c r="L163" i="11"/>
  <c r="L167" i="11"/>
  <c r="L171" i="11"/>
  <c r="L179" i="11"/>
  <c r="L183" i="11"/>
  <c r="L187" i="11"/>
  <c r="L195" i="11"/>
  <c r="L205" i="11"/>
  <c r="L210" i="11"/>
  <c r="L216" i="11"/>
  <c r="M244" i="11"/>
  <c r="O183" i="11" l="1"/>
  <c r="O162" i="11"/>
  <c r="O245" i="11"/>
  <c r="O182" i="11"/>
  <c r="O120" i="11"/>
  <c r="O163" i="11"/>
  <c r="O220" i="11"/>
  <c r="O149" i="11"/>
  <c r="N28" i="11"/>
  <c r="O205" i="11"/>
  <c r="O161" i="11"/>
  <c r="O103" i="11"/>
  <c r="O52" i="11"/>
  <c r="O171" i="11"/>
  <c r="O241" i="11"/>
  <c r="O138" i="11"/>
  <c r="M73" i="11"/>
  <c r="O170" i="11"/>
  <c r="M19" i="11"/>
  <c r="O224" i="11"/>
  <c r="O114" i="11"/>
  <c r="N110" i="11"/>
  <c r="O110" i="11" s="1"/>
  <c r="O102" i="11"/>
  <c r="N101" i="11"/>
  <c r="O210" i="11"/>
  <c r="O178" i="11"/>
  <c r="M64" i="11"/>
  <c r="O136" i="11"/>
  <c r="O92" i="11"/>
  <c r="O188" i="11"/>
  <c r="O109" i="11"/>
  <c r="O23" i="11"/>
  <c r="O240" i="11"/>
  <c r="O147" i="11"/>
  <c r="O118" i="11"/>
  <c r="O104" i="11"/>
  <c r="O53" i="11"/>
  <c r="M110" i="11"/>
  <c r="O98" i="11"/>
  <c r="O99" i="11" s="1"/>
  <c r="N97" i="11"/>
  <c r="N99" i="11"/>
  <c r="M41" i="11"/>
  <c r="O181" i="11"/>
  <c r="O152" i="11"/>
  <c r="O219" i="11"/>
  <c r="O106" i="11"/>
  <c r="O85" i="11"/>
  <c r="N41" i="11"/>
  <c r="O166" i="11"/>
  <c r="O208" i="11"/>
  <c r="O236" i="11"/>
  <c r="O195" i="11"/>
  <c r="O172" i="11"/>
  <c r="O229" i="11"/>
  <c r="O89" i="11"/>
  <c r="O187" i="11"/>
  <c r="O177" i="11"/>
  <c r="O145" i="11"/>
  <c r="O228" i="11"/>
  <c r="O204" i="11"/>
  <c r="O135" i="11"/>
  <c r="O79" i="11"/>
  <c r="L225" i="11"/>
  <c r="L201" i="11" s="1"/>
  <c r="M71" i="11"/>
  <c r="O169" i="11"/>
  <c r="O93" i="11"/>
  <c r="O194" i="11"/>
  <c r="O82" i="11"/>
  <c r="O168" i="11"/>
  <c r="O129" i="11"/>
  <c r="O151" i="11"/>
  <c r="L246" i="11"/>
  <c r="L244" i="11"/>
  <c r="O45" i="11"/>
  <c r="N73" i="11"/>
  <c r="O75" i="11"/>
  <c r="L71" i="11"/>
  <c r="L66" i="11" s="1"/>
  <c r="N71" i="11"/>
  <c r="O190" i="11"/>
  <c r="O117" i="11"/>
  <c r="O143" i="11"/>
  <c r="O127" i="11"/>
  <c r="O113" i="11"/>
  <c r="O215" i="11"/>
  <c r="O116" i="11"/>
  <c r="O209" i="11"/>
  <c r="O80" i="11"/>
  <c r="O47" i="11"/>
  <c r="M26" i="11"/>
  <c r="N66" i="11"/>
  <c r="O150" i="11"/>
  <c r="O131" i="11"/>
  <c r="N26" i="11"/>
  <c r="N21" i="11"/>
  <c r="O22" i="11"/>
  <c r="O186" i="11"/>
  <c r="O84" i="11"/>
  <c r="O216" i="11"/>
  <c r="O156" i="11"/>
  <c r="O140" i="11"/>
  <c r="O185" i="11"/>
  <c r="O48" i="11"/>
  <c r="O76" i="11"/>
  <c r="O119" i="11"/>
  <c r="O167" i="11"/>
  <c r="M112" i="11"/>
  <c r="M134" i="11"/>
  <c r="M160" i="11"/>
  <c r="M88" i="11"/>
  <c r="L191" i="11"/>
  <c r="L175" i="11" s="1"/>
  <c r="K248" i="11"/>
  <c r="L173" i="11"/>
  <c r="L160" i="11" s="1"/>
  <c r="L158" i="11"/>
  <c r="L134" i="11" s="1"/>
  <c r="L26" i="11"/>
  <c r="L21" i="11" s="1"/>
  <c r="M21" i="11"/>
  <c r="L242" i="11"/>
  <c r="L234" i="11" s="1"/>
  <c r="L199" i="11"/>
  <c r="L193" i="11" s="1"/>
  <c r="M126" i="11"/>
  <c r="M227" i="11"/>
  <c r="L124" i="11"/>
  <c r="L112" i="11" s="1"/>
  <c r="M66" i="11"/>
  <c r="M28" i="11"/>
  <c r="L41" i="11"/>
  <c r="L28" i="11" s="1"/>
  <c r="M234" i="11"/>
  <c r="M201" i="11"/>
  <c r="M175" i="11"/>
  <c r="L132" i="11"/>
  <c r="L126" i="11" s="1"/>
  <c r="L86" i="11"/>
  <c r="L73" i="11" s="1"/>
  <c r="M101" i="11"/>
  <c r="O71" i="11" l="1"/>
  <c r="O41" i="11"/>
  <c r="O26" i="11"/>
  <c r="M193" i="11"/>
  <c r="K250" i="11"/>
  <c r="K12" i="11"/>
  <c r="L248" i="11"/>
  <c r="L250" i="11" s="1"/>
  <c r="P298" i="2" l="1"/>
  <c r="H286" i="2"/>
  <c r="H285" i="2"/>
  <c r="H284" i="2"/>
  <c r="H274" i="2"/>
  <c r="H273" i="2"/>
  <c r="H189" i="2"/>
  <c r="H188" i="2"/>
  <c r="H187" i="2"/>
  <c r="H130" i="2"/>
  <c r="H129" i="2"/>
  <c r="H122" i="2" l="1"/>
  <c r="H121" i="2"/>
  <c r="H120" i="2"/>
  <c r="H119" i="2"/>
  <c r="H109" i="2"/>
  <c r="H108" i="2"/>
  <c r="H71" i="2"/>
  <c r="H70" i="2"/>
  <c r="H299" i="2" l="1"/>
  <c r="H300" i="2"/>
  <c r="H301" i="2"/>
  <c r="H302" i="2"/>
  <c r="H303" i="2"/>
  <c r="H304" i="2"/>
  <c r="H305" i="2"/>
  <c r="H306" i="2"/>
  <c r="H307" i="2"/>
  <c r="H308" i="2"/>
  <c r="H309" i="2"/>
  <c r="H290" i="2"/>
  <c r="H291" i="2"/>
  <c r="H292" i="2"/>
  <c r="H293" i="2"/>
  <c r="H294" i="2"/>
  <c r="H295" i="2"/>
  <c r="H296" i="2"/>
  <c r="H297" i="2"/>
  <c r="H275" i="2"/>
  <c r="H276" i="2"/>
  <c r="H277" i="2"/>
  <c r="H278" i="2"/>
  <c r="H279" i="2"/>
  <c r="H280" i="2"/>
  <c r="H281" i="2"/>
  <c r="H282" i="2"/>
  <c r="H283" i="2"/>
  <c r="H28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57" i="2"/>
  <c r="H118" i="2" l="1"/>
  <c r="H66" i="2"/>
  <c r="H65" i="2"/>
  <c r="H62" i="2"/>
  <c r="H60" i="2"/>
  <c r="H59" i="2"/>
  <c r="H58" i="2"/>
  <c r="H57" i="2"/>
  <c r="Q298" i="2" l="1"/>
  <c r="Q288" i="2"/>
  <c r="Q272" i="2"/>
  <c r="Q101" i="2"/>
  <c r="Q90" i="2"/>
  <c r="Q88" i="2"/>
  <c r="H123" i="2"/>
  <c r="H124" i="2"/>
  <c r="H125" i="2"/>
  <c r="H110" i="2"/>
  <c r="H72" i="2" l="1"/>
  <c r="M141" i="2" l="1"/>
  <c r="O141" i="2"/>
  <c r="M202" i="2"/>
  <c r="O202" i="2"/>
  <c r="H201" i="2" l="1"/>
  <c r="H200" i="2"/>
  <c r="H199" i="2"/>
  <c r="H198" i="2"/>
  <c r="H197" i="2"/>
  <c r="H196" i="2"/>
  <c r="H195" i="2"/>
  <c r="H194" i="2"/>
  <c r="H193" i="2"/>
  <c r="H192" i="2"/>
  <c r="H191" i="2"/>
  <c r="H190" i="2"/>
  <c r="H186" i="2"/>
  <c r="H185" i="2"/>
  <c r="H184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40" i="2"/>
  <c r="H139" i="2"/>
  <c r="H138" i="2"/>
  <c r="H137" i="2"/>
  <c r="H136" i="2"/>
  <c r="H135" i="2"/>
  <c r="H134" i="2"/>
  <c r="H133" i="2"/>
  <c r="H132" i="2"/>
  <c r="H131" i="2"/>
  <c r="H73" i="2" l="1"/>
  <c r="M322" i="2" l="1"/>
  <c r="O322" i="2"/>
  <c r="H315" i="2"/>
  <c r="H316" i="2"/>
  <c r="H317" i="2"/>
  <c r="H318" i="2"/>
  <c r="H319" i="2"/>
  <c r="H320" i="2"/>
  <c r="H321" i="2"/>
  <c r="H313" i="2"/>
  <c r="M115" i="2"/>
  <c r="O115" i="2"/>
  <c r="M74" i="2"/>
  <c r="O74" i="2"/>
  <c r="M76" i="2"/>
  <c r="O76" i="2"/>
  <c r="M67" i="2"/>
  <c r="O67" i="2"/>
  <c r="M34" i="2"/>
  <c r="O34" i="2"/>
  <c r="H48" i="2"/>
  <c r="H49" i="2"/>
  <c r="H50" i="2"/>
  <c r="H51" i="2"/>
  <c r="H52" i="2"/>
  <c r="M32" i="2"/>
  <c r="O32" i="2"/>
  <c r="M25" i="2"/>
  <c r="O25" i="2"/>
  <c r="H22" i="2"/>
  <c r="H23" i="2"/>
  <c r="K2243" i="10" l="1"/>
  <c r="K2242" i="10"/>
  <c r="K2241" i="10"/>
  <c r="K2236" i="10"/>
  <c r="K2235" i="10"/>
  <c r="K2234" i="10"/>
  <c r="K2233" i="10"/>
  <c r="K2228" i="10"/>
  <c r="K2227" i="10"/>
  <c r="K2226" i="10"/>
  <c r="K2221" i="10"/>
  <c r="K2220" i="10"/>
  <c r="K2219" i="10"/>
  <c r="K2218" i="10"/>
  <c r="K2217" i="10"/>
  <c r="K2216" i="10"/>
  <c r="K2215" i="10"/>
  <c r="K2210" i="10"/>
  <c r="K2209" i="10"/>
  <c r="K2203" i="10"/>
  <c r="K2202" i="10"/>
  <c r="K2201" i="10"/>
  <c r="K2204" i="10"/>
  <c r="K2196" i="10"/>
  <c r="K2195" i="10"/>
  <c r="K2194" i="10"/>
  <c r="K2189" i="10"/>
  <c r="K2188" i="10"/>
  <c r="K2187" i="10"/>
  <c r="K2186" i="10"/>
  <c r="K2185" i="10"/>
  <c r="K2184" i="10"/>
  <c r="K2183" i="10"/>
  <c r="K2169" i="10"/>
  <c r="K2168" i="10"/>
  <c r="K2167" i="10"/>
  <c r="K2166" i="10"/>
  <c r="K2165" i="10"/>
  <c r="K2160" i="10"/>
  <c r="K2159" i="10"/>
  <c r="K2158" i="10"/>
  <c r="K2157" i="10"/>
  <c r="K2156" i="10"/>
  <c r="K2155" i="10"/>
  <c r="K2154" i="10"/>
  <c r="K2153" i="10"/>
  <c r="K2152" i="10"/>
  <c r="K2151" i="10"/>
  <c r="E2279" i="10"/>
  <c r="E2280" i="10" s="1"/>
  <c r="E2275" i="10"/>
  <c r="E2276" i="10" s="1"/>
  <c r="E2271" i="10"/>
  <c r="E2272" i="10" s="1"/>
  <c r="E2267" i="10"/>
  <c r="E2268" i="10" s="1"/>
  <c r="E2263" i="10"/>
  <c r="E2264" i="10" s="1"/>
  <c r="E2259" i="10"/>
  <c r="E2260" i="10" s="1"/>
  <c r="E2255" i="10"/>
  <c r="E2256" i="10" s="1"/>
  <c r="K2107" i="10"/>
  <c r="K2106" i="10"/>
  <c r="K2105" i="10"/>
  <c r="E2100" i="10"/>
  <c r="E2101" i="10" s="1"/>
  <c r="K2078" i="10"/>
  <c r="K2077" i="10"/>
  <c r="K2076" i="10"/>
  <c r="E2071" i="10"/>
  <c r="E2072" i="10" s="1"/>
  <c r="E2067" i="10"/>
  <c r="E2068" i="10" s="1"/>
  <c r="K2047" i="10"/>
  <c r="K2046" i="10"/>
  <c r="K2045" i="10" s="1"/>
  <c r="G2049" i="10" s="1"/>
  <c r="K2040" i="10"/>
  <c r="K2039" i="10"/>
  <c r="K2033" i="10"/>
  <c r="K2032" i="10"/>
  <c r="K2026" i="10"/>
  <c r="K2025" i="10"/>
  <c r="K2019" i="10"/>
  <c r="K2018" i="10"/>
  <c r="E2006" i="10"/>
  <c r="E2007" i="10" s="1"/>
  <c r="K1991" i="10"/>
  <c r="K1994" i="10"/>
  <c r="K1993" i="10"/>
  <c r="K1992" i="10"/>
  <c r="K1985" i="10"/>
  <c r="K1984" i="10"/>
  <c r="K1983" i="10"/>
  <c r="K1982" i="10"/>
  <c r="K1976" i="10"/>
  <c r="K1975" i="10"/>
  <c r="K1974" i="10"/>
  <c r="K1973" i="10"/>
  <c r="E1941" i="10"/>
  <c r="E1942" i="10" s="1"/>
  <c r="E1881" i="10"/>
  <c r="E1882" i="10" s="1"/>
  <c r="E1877" i="10"/>
  <c r="E1878" i="10" s="1"/>
  <c r="E1873" i="10"/>
  <c r="E1874" i="10" s="1"/>
  <c r="K1816" i="10"/>
  <c r="K1815" i="10"/>
  <c r="K1814" i="10"/>
  <c r="K1813" i="10"/>
  <c r="E1812" i="10"/>
  <c r="E1815" i="10" s="1"/>
  <c r="J1806" i="10"/>
  <c r="K1806" i="10" s="1"/>
  <c r="K1805" i="10"/>
  <c r="E1800" i="10"/>
  <c r="E1801" i="10" s="1"/>
  <c r="I1801" i="10"/>
  <c r="E1740" i="10"/>
  <c r="E1736" i="10"/>
  <c r="E1732" i="10"/>
  <c r="E1728" i="10"/>
  <c r="I1741" i="10"/>
  <c r="I1737" i="10"/>
  <c r="I1733" i="10"/>
  <c r="I1729" i="10"/>
  <c r="K1724" i="10"/>
  <c r="K1723" i="10"/>
  <c r="K1722" i="10"/>
  <c r="K1721" i="10"/>
  <c r="K1720" i="10"/>
  <c r="K1719" i="10"/>
  <c r="K1718" i="10"/>
  <c r="K1712" i="10"/>
  <c r="K1711" i="10"/>
  <c r="K1710" i="10"/>
  <c r="K1709" i="10"/>
  <c r="E1686" i="10"/>
  <c r="E1687" i="10" s="1"/>
  <c r="E1682" i="10"/>
  <c r="E1683" i="10" s="1"/>
  <c r="I1687" i="10"/>
  <c r="I1683" i="10"/>
  <c r="I1679" i="10"/>
  <c r="E1679" i="10"/>
  <c r="E1678" i="10"/>
  <c r="I1675" i="10"/>
  <c r="E1674" i="10"/>
  <c r="E1675" i="10" s="1"/>
  <c r="I1671" i="10"/>
  <c r="E1670" i="10"/>
  <c r="E1671" i="10" s="1"/>
  <c r="I1667" i="10"/>
  <c r="E1666" i="10"/>
  <c r="E1667" i="10" s="1"/>
  <c r="I1663" i="10"/>
  <c r="E1663" i="10"/>
  <c r="I1659" i="10"/>
  <c r="E1659" i="10"/>
  <c r="K1625" i="10"/>
  <c r="K1624" i="10"/>
  <c r="K1623" i="10"/>
  <c r="K1622" i="10"/>
  <c r="K1616" i="10"/>
  <c r="K1615" i="10"/>
  <c r="K1614" i="10"/>
  <c r="K1613" i="10"/>
  <c r="K1607" i="10"/>
  <c r="K1606" i="10"/>
  <c r="K1605" i="10"/>
  <c r="K1604" i="10"/>
  <c r="E1607" i="10"/>
  <c r="J1597" i="10"/>
  <c r="K1597" i="10" s="1"/>
  <c r="K1598" i="10"/>
  <c r="K1596" i="10"/>
  <c r="K1590" i="10"/>
  <c r="K1589" i="10"/>
  <c r="K1588" i="10"/>
  <c r="K1587" i="10"/>
  <c r="J1581" i="10"/>
  <c r="K1581" i="10" s="1"/>
  <c r="K1580" i="10"/>
  <c r="K1579" i="10"/>
  <c r="K1573" i="10"/>
  <c r="K1572" i="10"/>
  <c r="K1571" i="10"/>
  <c r="K1570" i="10"/>
  <c r="K1564" i="10"/>
  <c r="K1563" i="10"/>
  <c r="K1561" i="10"/>
  <c r="K1555" i="10"/>
  <c r="K1554" i="10"/>
  <c r="K1548" i="10"/>
  <c r="K1547" i="10"/>
  <c r="E1548" i="10"/>
  <c r="E1537" i="10"/>
  <c r="E1541" i="10" s="1"/>
  <c r="K1541" i="10"/>
  <c r="K1540" i="10"/>
  <c r="K1539" i="10"/>
  <c r="K1538" i="10"/>
  <c r="K1532" i="10"/>
  <c r="K1531" i="10"/>
  <c r="K1530" i="10"/>
  <c r="K1529" i="10"/>
  <c r="E1532" i="10"/>
  <c r="K1523" i="10"/>
  <c r="K1522" i="10"/>
  <c r="K1515" i="10"/>
  <c r="K1514" i="10"/>
  <c r="K1513" i="10"/>
  <c r="K1512" i="10"/>
  <c r="K1506" i="10"/>
  <c r="K1505" i="10"/>
  <c r="K1504" i="10"/>
  <c r="K1503" i="10"/>
  <c r="K1502" i="10"/>
  <c r="K1496" i="10"/>
  <c r="K1495" i="10"/>
  <c r="K1494" i="10"/>
  <c r="K1493" i="10"/>
  <c r="K1492" i="10"/>
  <c r="K1491" i="10"/>
  <c r="K1490" i="10"/>
  <c r="E1485" i="10"/>
  <c r="E1486" i="10" s="1"/>
  <c r="I1486" i="10"/>
  <c r="K1481" i="10"/>
  <c r="K1480" i="10"/>
  <c r="K1479" i="10"/>
  <c r="K1478" i="10"/>
  <c r="K1477" i="10"/>
  <c r="K1476" i="10"/>
  <c r="K1470" i="10"/>
  <c r="K1469" i="10"/>
  <c r="K1468" i="10"/>
  <c r="K1467" i="10"/>
  <c r="K1466" i="10"/>
  <c r="K1460" i="10"/>
  <c r="K1459" i="10"/>
  <c r="K1458" i="10"/>
  <c r="K1457" i="10"/>
  <c r="K1456" i="10"/>
  <c r="K1455" i="10"/>
  <c r="E1447" i="10"/>
  <c r="K1450" i="10"/>
  <c r="K1449" i="10"/>
  <c r="K1448" i="10"/>
  <c r="K1447" i="10"/>
  <c r="K1446" i="10"/>
  <c r="K1445" i="10"/>
  <c r="K1439" i="10"/>
  <c r="K1438" i="10"/>
  <c r="K1404" i="10"/>
  <c r="K1403" i="10"/>
  <c r="K1402" i="10"/>
  <c r="K1401" i="10"/>
  <c r="K1400" i="10"/>
  <c r="K1399" i="10"/>
  <c r="K1398" i="10"/>
  <c r="K1196" i="10"/>
  <c r="K1195" i="10"/>
  <c r="K1194" i="10"/>
  <c r="K1193" i="10"/>
  <c r="K1192" i="10"/>
  <c r="K1191" i="10"/>
  <c r="K1180" i="10"/>
  <c r="K1185" i="10"/>
  <c r="K1184" i="10"/>
  <c r="K1183" i="10"/>
  <c r="K1182" i="10"/>
  <c r="K1181" i="10"/>
  <c r="K1097" i="10"/>
  <c r="K1096" i="10"/>
  <c r="K1095" i="10"/>
  <c r="K1094" i="10"/>
  <c r="K1088" i="10"/>
  <c r="K1087" i="10"/>
  <c r="K1086" i="10"/>
  <c r="K1085" i="10"/>
  <c r="K1079" i="10"/>
  <c r="K1078" i="10"/>
  <c r="K1077" i="10"/>
  <c r="K1076" i="10"/>
  <c r="K1070" i="10"/>
  <c r="K1069" i="10"/>
  <c r="K1068" i="10"/>
  <c r="K1035" i="10"/>
  <c r="K1034" i="10"/>
  <c r="K1033" i="10"/>
  <c r="K959" i="10"/>
  <c r="K958" i="10"/>
  <c r="K957" i="10"/>
  <c r="E918" i="10"/>
  <c r="K923" i="10"/>
  <c r="K924" i="10"/>
  <c r="K925" i="10"/>
  <c r="K922" i="10"/>
  <c r="K921" i="10"/>
  <c r="K920" i="10"/>
  <c r="K919" i="10"/>
  <c r="K873" i="10"/>
  <c r="E875" i="10"/>
  <c r="K875" i="10"/>
  <c r="K874" i="10"/>
  <c r="K872" i="10"/>
  <c r="E868" i="10"/>
  <c r="E864" i="10"/>
  <c r="K791" i="10"/>
  <c r="K790" i="10"/>
  <c r="K789" i="10"/>
  <c r="E791" i="10"/>
  <c r="E725" i="10"/>
  <c r="K720" i="10"/>
  <c r="K719" i="10"/>
  <c r="K718" i="10"/>
  <c r="K717" i="10"/>
  <c r="K609" i="10"/>
  <c r="K608" i="10"/>
  <c r="K607" i="10"/>
  <c r="K606" i="10"/>
  <c r="E609" i="10"/>
  <c r="E584" i="10"/>
  <c r="E574" i="10"/>
  <c r="K584" i="10"/>
  <c r="K583" i="10"/>
  <c r="K582" i="10"/>
  <c r="K581" i="10"/>
  <c r="K580" i="10"/>
  <c r="K554" i="10"/>
  <c r="K553" i="10"/>
  <c r="K552" i="10"/>
  <c r="K551" i="10"/>
  <c r="K550" i="10"/>
  <c r="K544" i="10"/>
  <c r="K543" i="10"/>
  <c r="K542" i="10"/>
  <c r="K541" i="10"/>
  <c r="K540" i="10"/>
  <c r="E544" i="10"/>
  <c r="K534" i="10"/>
  <c r="K533" i="10"/>
  <c r="K532" i="10"/>
  <c r="K531" i="10"/>
  <c r="E533" i="10"/>
  <c r="K525" i="10"/>
  <c r="K524" i="10"/>
  <c r="K523" i="10"/>
  <c r="K522" i="10"/>
  <c r="K521" i="10"/>
  <c r="K204" i="10"/>
  <c r="K203" i="10"/>
  <c r="K202" i="10"/>
  <c r="K201" i="10"/>
  <c r="G120" i="10"/>
  <c r="J120" i="10" s="1"/>
  <c r="G99" i="10"/>
  <c r="J99" i="10" s="1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3" i="10"/>
  <c r="K12" i="10"/>
  <c r="K11" i="10"/>
  <c r="K10" i="10"/>
  <c r="K9" i="10"/>
  <c r="K8" i="10"/>
  <c r="K7" i="10"/>
  <c r="K2104" i="10" l="1"/>
  <c r="G2109" i="10" s="1"/>
  <c r="J2109" i="10" s="1"/>
  <c r="K2193" i="10"/>
  <c r="G2198" i="10" s="1"/>
  <c r="J2198" i="10" s="1"/>
  <c r="K2240" i="10"/>
  <c r="L2241" i="10" s="1"/>
  <c r="L2242" i="10" s="1"/>
  <c r="K2164" i="10"/>
  <c r="K2182" i="10"/>
  <c r="G2191" i="10" s="1"/>
  <c r="J2191" i="10" s="1"/>
  <c r="K2038" i="10"/>
  <c r="J2038" i="10" s="1"/>
  <c r="K2208" i="10"/>
  <c r="G2212" i="10" s="1"/>
  <c r="J2212" i="10" s="1"/>
  <c r="K2225" i="10"/>
  <c r="G2230" i="10" s="1"/>
  <c r="J2230" i="10" s="1"/>
  <c r="K2232" i="10"/>
  <c r="L2234" i="10" s="1"/>
  <c r="L2235" i="10" s="1"/>
  <c r="K2214" i="10"/>
  <c r="K2200" i="10"/>
  <c r="J2182" i="10"/>
  <c r="K2150" i="10"/>
  <c r="G2162" i="10" s="1"/>
  <c r="J2162" i="10" s="1"/>
  <c r="J2104" i="10"/>
  <c r="K2075" i="10"/>
  <c r="G2080" i="10" s="1"/>
  <c r="J2075" i="10"/>
  <c r="G2042" i="10"/>
  <c r="J2042" i="10" s="1"/>
  <c r="J2049" i="10"/>
  <c r="K2050" i="10"/>
  <c r="K1981" i="10"/>
  <c r="J1981" i="10" s="1"/>
  <c r="K2017" i="10"/>
  <c r="J2045" i="10"/>
  <c r="K2024" i="10"/>
  <c r="J2024" i="10" s="1"/>
  <c r="K2031" i="10"/>
  <c r="K1972" i="10"/>
  <c r="K1990" i="10"/>
  <c r="G1996" i="10" s="1"/>
  <c r="J1996" i="10" s="1"/>
  <c r="K1812" i="10"/>
  <c r="K1804" i="10"/>
  <c r="K1708" i="10"/>
  <c r="G1714" i="10" s="1"/>
  <c r="J1714" i="10" s="1"/>
  <c r="K1717" i="10"/>
  <c r="K1546" i="10"/>
  <c r="G1550" i="10" s="1"/>
  <c r="J1550" i="10" s="1"/>
  <c r="K1553" i="10"/>
  <c r="K1603" i="10"/>
  <c r="J1603" i="10" s="1"/>
  <c r="K1528" i="10"/>
  <c r="K1586" i="10"/>
  <c r="J1586" i="10" s="1"/>
  <c r="K1569" i="10"/>
  <c r="G1575" i="10" s="1"/>
  <c r="J1575" i="10" s="1"/>
  <c r="K1595" i="10"/>
  <c r="G1600" i="10" s="1"/>
  <c r="J1600" i="10" s="1"/>
  <c r="K1612" i="10"/>
  <c r="G1618" i="10" s="1"/>
  <c r="J1618" i="10" s="1"/>
  <c r="K1093" i="10"/>
  <c r="G1099" i="10" s="1"/>
  <c r="J1099" i="10" s="1"/>
  <c r="K1489" i="10"/>
  <c r="G1498" i="10" s="1"/>
  <c r="J1498" i="10" s="1"/>
  <c r="K1521" i="10"/>
  <c r="K1621" i="10"/>
  <c r="K1578" i="10"/>
  <c r="K1537" i="10"/>
  <c r="K1501" i="10"/>
  <c r="K1444" i="10"/>
  <c r="G1452" i="10" s="1"/>
  <c r="K1511" i="10"/>
  <c r="K1475" i="10"/>
  <c r="G1483" i="10" s="1"/>
  <c r="J1483" i="10" s="1"/>
  <c r="K1454" i="10"/>
  <c r="G1462" i="10" s="1"/>
  <c r="J1462" i="10" s="1"/>
  <c r="K1465" i="10"/>
  <c r="K1067" i="10"/>
  <c r="K1084" i="10"/>
  <c r="G1090" i="10" s="1"/>
  <c r="J1090" i="10" s="1"/>
  <c r="K1437" i="10"/>
  <c r="G1441" i="10" s="1"/>
  <c r="J1441" i="10" s="1"/>
  <c r="K1397" i="10"/>
  <c r="K1190" i="10"/>
  <c r="K1179" i="10"/>
  <c r="K1075" i="10"/>
  <c r="G1081" i="10" s="1"/>
  <c r="J1081" i="10" s="1"/>
  <c r="K956" i="10"/>
  <c r="K918" i="10"/>
  <c r="K871" i="10"/>
  <c r="K788" i="10"/>
  <c r="K716" i="10"/>
  <c r="J716" i="10" s="1"/>
  <c r="K579" i="10"/>
  <c r="K530" i="10"/>
  <c r="G536" i="10" s="1"/>
  <c r="J536" i="10" s="1"/>
  <c r="K539" i="10"/>
  <c r="G546" i="10" s="1"/>
  <c r="J546" i="10" s="1"/>
  <c r="K549" i="10"/>
  <c r="K6" i="10"/>
  <c r="J6" i="10" s="1"/>
  <c r="K605" i="10"/>
  <c r="K520" i="10"/>
  <c r="K200" i="10"/>
  <c r="G206" i="10" s="1"/>
  <c r="J206" i="10" s="1"/>
  <c r="L298" i="2"/>
  <c r="I338" i="2"/>
  <c r="I334" i="2"/>
  <c r="I333" i="2"/>
  <c r="I332" i="2"/>
  <c r="I331" i="2"/>
  <c r="I330" i="2"/>
  <c r="I329" i="2"/>
  <c r="I328" i="2"/>
  <c r="I327" i="2"/>
  <c r="I326" i="2"/>
  <c r="I325" i="2"/>
  <c r="I321" i="2"/>
  <c r="P321" i="2" s="1"/>
  <c r="I320" i="2"/>
  <c r="P320" i="2" s="1"/>
  <c r="I319" i="2"/>
  <c r="P319" i="2" s="1"/>
  <c r="I318" i="2"/>
  <c r="P318" i="2" s="1"/>
  <c r="I317" i="2"/>
  <c r="P317" i="2" s="1"/>
  <c r="I316" i="2"/>
  <c r="P316" i="2" s="1"/>
  <c r="I315" i="2"/>
  <c r="P315" i="2" s="1"/>
  <c r="I314" i="2"/>
  <c r="P314" i="2" s="1"/>
  <c r="I313" i="2"/>
  <c r="P313" i="2" s="1"/>
  <c r="I309" i="2"/>
  <c r="I308" i="2"/>
  <c r="I307" i="2"/>
  <c r="I306" i="2"/>
  <c r="I305" i="2"/>
  <c r="I304" i="2"/>
  <c r="I303" i="2"/>
  <c r="I302" i="2"/>
  <c r="I301" i="2"/>
  <c r="I300" i="2"/>
  <c r="I299" i="2"/>
  <c r="I297" i="2"/>
  <c r="I296" i="2"/>
  <c r="I295" i="2"/>
  <c r="I294" i="2"/>
  <c r="I293" i="2"/>
  <c r="I292" i="2"/>
  <c r="I291" i="2"/>
  <c r="I290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2" i="2"/>
  <c r="I251" i="2"/>
  <c r="I250" i="2"/>
  <c r="I249" i="2"/>
  <c r="I248" i="2"/>
  <c r="I247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0" i="2"/>
  <c r="Q150" i="2" s="1"/>
  <c r="I149" i="2"/>
  <c r="Q149" i="2" s="1"/>
  <c r="I148" i="2"/>
  <c r="Q148" i="2" s="1"/>
  <c r="I147" i="2"/>
  <c r="I146" i="2"/>
  <c r="Q146" i="2" s="1"/>
  <c r="I145" i="2"/>
  <c r="Q145" i="2" s="1"/>
  <c r="I144" i="2"/>
  <c r="Q144" i="2" s="1"/>
  <c r="I140" i="2"/>
  <c r="Q140" i="2" s="1"/>
  <c r="I139" i="2"/>
  <c r="Q139" i="2" s="1"/>
  <c r="I138" i="2"/>
  <c r="Q138" i="2" s="1"/>
  <c r="I137" i="2"/>
  <c r="Q137" i="2" s="1"/>
  <c r="I135" i="2"/>
  <c r="I134" i="2"/>
  <c r="I133" i="2"/>
  <c r="I132" i="2"/>
  <c r="I131" i="2"/>
  <c r="I130" i="2"/>
  <c r="I129" i="2"/>
  <c r="I125" i="2"/>
  <c r="Q125" i="2" s="1"/>
  <c r="I124" i="2"/>
  <c r="Q124" i="2" s="1"/>
  <c r="I123" i="2"/>
  <c r="Q123" i="2" s="1"/>
  <c r="I122" i="2"/>
  <c r="I121" i="2"/>
  <c r="I120" i="2"/>
  <c r="I119" i="2"/>
  <c r="I118" i="2"/>
  <c r="I114" i="2"/>
  <c r="I110" i="2"/>
  <c r="I109" i="2"/>
  <c r="I108" i="2"/>
  <c r="I104" i="2"/>
  <c r="I103" i="2"/>
  <c r="I102" i="2"/>
  <c r="I100" i="2"/>
  <c r="I99" i="2"/>
  <c r="I98" i="2"/>
  <c r="I97" i="2"/>
  <c r="I96" i="2"/>
  <c r="I95" i="2"/>
  <c r="I94" i="2"/>
  <c r="I93" i="2"/>
  <c r="I92" i="2"/>
  <c r="I91" i="2"/>
  <c r="I89" i="2"/>
  <c r="I87" i="2"/>
  <c r="I86" i="2"/>
  <c r="I84" i="2"/>
  <c r="I83" i="2"/>
  <c r="I82" i="2"/>
  <c r="I81" i="2"/>
  <c r="I80" i="2"/>
  <c r="I79" i="2"/>
  <c r="I78" i="2"/>
  <c r="I73" i="2"/>
  <c r="I72" i="2"/>
  <c r="I71" i="2"/>
  <c r="I70" i="2"/>
  <c r="I66" i="2"/>
  <c r="I65" i="2"/>
  <c r="I64" i="2"/>
  <c r="I63" i="2"/>
  <c r="I62" i="2"/>
  <c r="I60" i="2"/>
  <c r="I59" i="2"/>
  <c r="I58" i="2"/>
  <c r="I57" i="2"/>
  <c r="I52" i="2"/>
  <c r="I51" i="2"/>
  <c r="I50" i="2"/>
  <c r="I49" i="2"/>
  <c r="I48" i="2"/>
  <c r="I46" i="2"/>
  <c r="I45" i="2"/>
  <c r="I44" i="2"/>
  <c r="I43" i="2"/>
  <c r="I41" i="2"/>
  <c r="I40" i="2"/>
  <c r="I39" i="2"/>
  <c r="I38" i="2"/>
  <c r="I37" i="2"/>
  <c r="I36" i="2"/>
  <c r="I31" i="2"/>
  <c r="I30" i="2"/>
  <c r="I29" i="2"/>
  <c r="I28" i="2"/>
  <c r="I24" i="2"/>
  <c r="I23" i="2"/>
  <c r="I22" i="2"/>
  <c r="I21" i="2"/>
  <c r="I20" i="2"/>
  <c r="I19" i="2"/>
  <c r="I18" i="2"/>
  <c r="I17" i="2"/>
  <c r="J206" i="3"/>
  <c r="G245" i="3"/>
  <c r="J245" i="3" s="1"/>
  <c r="G241" i="3"/>
  <c r="J241" i="3" s="1"/>
  <c r="G240" i="3"/>
  <c r="J240" i="3" s="1"/>
  <c r="G239" i="3"/>
  <c r="J239" i="3" s="1"/>
  <c r="G238" i="3"/>
  <c r="J238" i="3" s="1"/>
  <c r="G237" i="3"/>
  <c r="J237" i="3" s="1"/>
  <c r="G236" i="3"/>
  <c r="J236" i="3" s="1"/>
  <c r="G235" i="3"/>
  <c r="J235" i="3" s="1"/>
  <c r="G231" i="3"/>
  <c r="J231" i="3" s="1"/>
  <c r="G230" i="3"/>
  <c r="J230" i="3" s="1"/>
  <c r="G229" i="3"/>
  <c r="J229" i="3" s="1"/>
  <c r="G228" i="3"/>
  <c r="J228" i="3" s="1"/>
  <c r="G224" i="3"/>
  <c r="J224" i="3" s="1"/>
  <c r="G223" i="3"/>
  <c r="J223" i="3" s="1"/>
  <c r="G222" i="3"/>
  <c r="J222" i="3" s="1"/>
  <c r="G221" i="3"/>
  <c r="J221" i="3" s="1"/>
  <c r="G220" i="3"/>
  <c r="J220" i="3" s="1"/>
  <c r="G219" i="3"/>
  <c r="J219" i="3" s="1"/>
  <c r="G218" i="3"/>
  <c r="J218" i="3" s="1"/>
  <c r="G216" i="3"/>
  <c r="J216" i="3" s="1"/>
  <c r="G215" i="3"/>
  <c r="J215" i="3" s="1"/>
  <c r="G212" i="3"/>
  <c r="J212" i="3" s="1"/>
  <c r="G211" i="3"/>
  <c r="J211" i="3" s="1"/>
  <c r="G210" i="3"/>
  <c r="J210" i="3" s="1"/>
  <c r="G209" i="3"/>
  <c r="J209" i="3" s="1"/>
  <c r="G208" i="3"/>
  <c r="J208" i="3" s="1"/>
  <c r="G207" i="3"/>
  <c r="J207" i="3" s="1"/>
  <c r="G205" i="3"/>
  <c r="J205" i="3" s="1"/>
  <c r="G204" i="3"/>
  <c r="J204" i="3" s="1"/>
  <c r="G203" i="3"/>
  <c r="J203" i="3" s="1"/>
  <c r="G198" i="3"/>
  <c r="J198" i="3" s="1"/>
  <c r="G197" i="3"/>
  <c r="J197" i="3" s="1"/>
  <c r="G196" i="3"/>
  <c r="J196" i="3" s="1"/>
  <c r="G195" i="3"/>
  <c r="J195" i="3" s="1"/>
  <c r="G194" i="3"/>
  <c r="J194" i="3" s="1"/>
  <c r="G190" i="3"/>
  <c r="J190" i="3" s="1"/>
  <c r="G189" i="3"/>
  <c r="J189" i="3" s="1"/>
  <c r="G188" i="3"/>
  <c r="J188" i="3" s="1"/>
  <c r="G187" i="3"/>
  <c r="J187" i="3" s="1"/>
  <c r="G186" i="3"/>
  <c r="J186" i="3" s="1"/>
  <c r="G185" i="3"/>
  <c r="J185" i="3" s="1"/>
  <c r="G184" i="3"/>
  <c r="J184" i="3" s="1"/>
  <c r="G183" i="3"/>
  <c r="J183" i="3" s="1"/>
  <c r="G182" i="3"/>
  <c r="J182" i="3" s="1"/>
  <c r="G181" i="3"/>
  <c r="J181" i="3" s="1"/>
  <c r="G180" i="3"/>
  <c r="J180" i="3" s="1"/>
  <c r="G179" i="3"/>
  <c r="J179" i="3" s="1"/>
  <c r="G178" i="3"/>
  <c r="J178" i="3" s="1"/>
  <c r="G177" i="3"/>
  <c r="J177" i="3" s="1"/>
  <c r="G176" i="3"/>
  <c r="J176" i="3" s="1"/>
  <c r="G172" i="3"/>
  <c r="J172" i="3" s="1"/>
  <c r="G171" i="3"/>
  <c r="J171" i="3" s="1"/>
  <c r="G170" i="3"/>
  <c r="J170" i="3" s="1"/>
  <c r="G169" i="3"/>
  <c r="J169" i="3" s="1"/>
  <c r="G168" i="3"/>
  <c r="J168" i="3" s="1"/>
  <c r="G167" i="3"/>
  <c r="J167" i="3" s="1"/>
  <c r="G166" i="3"/>
  <c r="J166" i="3" s="1"/>
  <c r="G165" i="3"/>
  <c r="J165" i="3" s="1"/>
  <c r="G164" i="3"/>
  <c r="J164" i="3" s="1"/>
  <c r="G163" i="3"/>
  <c r="J163" i="3" s="1"/>
  <c r="G162" i="3"/>
  <c r="J162" i="3" s="1"/>
  <c r="G161" i="3"/>
  <c r="J161" i="3" s="1"/>
  <c r="G157" i="3"/>
  <c r="J157" i="3" s="1"/>
  <c r="G156" i="3"/>
  <c r="J156" i="3" s="1"/>
  <c r="G155" i="3"/>
  <c r="J155" i="3" s="1"/>
  <c r="G154" i="3"/>
  <c r="J154" i="3" s="1"/>
  <c r="G153" i="3"/>
  <c r="J153" i="3" s="1"/>
  <c r="G152" i="3"/>
  <c r="J152" i="3" s="1"/>
  <c r="G151" i="3"/>
  <c r="J151" i="3" s="1"/>
  <c r="G150" i="3"/>
  <c r="G149" i="3"/>
  <c r="G148" i="3"/>
  <c r="G147" i="3"/>
  <c r="J147" i="3" s="1"/>
  <c r="G146" i="3"/>
  <c r="G145" i="3"/>
  <c r="G144" i="3"/>
  <c r="J144" i="3" s="1"/>
  <c r="G143" i="3"/>
  <c r="J143" i="3" s="1"/>
  <c r="G142" i="3"/>
  <c r="J142" i="3" s="1"/>
  <c r="G141" i="3"/>
  <c r="J141" i="3" s="1"/>
  <c r="G140" i="3"/>
  <c r="J140" i="3" s="1"/>
  <c r="G139" i="3"/>
  <c r="J139" i="3" s="1"/>
  <c r="G138" i="3"/>
  <c r="J138" i="3" s="1"/>
  <c r="G137" i="3"/>
  <c r="J137" i="3" s="1"/>
  <c r="G136" i="3"/>
  <c r="J136" i="3" s="1"/>
  <c r="G135" i="3"/>
  <c r="J135" i="3" s="1"/>
  <c r="G131" i="3"/>
  <c r="J131" i="3" s="1"/>
  <c r="G130" i="3"/>
  <c r="J130" i="3" s="1"/>
  <c r="G129" i="3"/>
  <c r="J129" i="3" s="1"/>
  <c r="G128" i="3"/>
  <c r="J128" i="3" s="1"/>
  <c r="G127" i="3"/>
  <c r="G123" i="3"/>
  <c r="J123" i="3" s="1"/>
  <c r="G122" i="3"/>
  <c r="J122" i="3" s="1"/>
  <c r="G120" i="3"/>
  <c r="J120" i="3" s="1"/>
  <c r="G119" i="3"/>
  <c r="J119" i="3" s="1"/>
  <c r="G118" i="3"/>
  <c r="J118" i="3" s="1"/>
  <c r="G117" i="3"/>
  <c r="J117" i="3" s="1"/>
  <c r="G116" i="3"/>
  <c r="J116" i="3" s="1"/>
  <c r="G115" i="3"/>
  <c r="J115" i="3" s="1"/>
  <c r="G114" i="3"/>
  <c r="J114" i="3" s="1"/>
  <c r="G113" i="3"/>
  <c r="J113" i="3" s="1"/>
  <c r="G109" i="3"/>
  <c r="J109" i="3" s="1"/>
  <c r="G108" i="3"/>
  <c r="J108" i="3" s="1"/>
  <c r="G107" i="3"/>
  <c r="J107" i="3" s="1"/>
  <c r="G106" i="3"/>
  <c r="J106" i="3" s="1"/>
  <c r="G105" i="3"/>
  <c r="J105" i="3" s="1"/>
  <c r="G104" i="3"/>
  <c r="J104" i="3" s="1"/>
  <c r="G103" i="3"/>
  <c r="J103" i="3" s="1"/>
  <c r="G102" i="3"/>
  <c r="J102" i="3" s="1"/>
  <c r="G98" i="3"/>
  <c r="J98" i="3" s="1"/>
  <c r="G94" i="3"/>
  <c r="J94" i="3" s="1"/>
  <c r="G93" i="3"/>
  <c r="J93" i="3" s="1"/>
  <c r="G92" i="3"/>
  <c r="J92" i="3" s="1"/>
  <c r="G91" i="3"/>
  <c r="J91" i="3" s="1"/>
  <c r="G90" i="3"/>
  <c r="G89" i="3"/>
  <c r="G85" i="3"/>
  <c r="J85" i="3" s="1"/>
  <c r="G84" i="3"/>
  <c r="J84" i="3" s="1"/>
  <c r="G82" i="3"/>
  <c r="J82" i="3" s="1"/>
  <c r="G80" i="3"/>
  <c r="J80" i="3" s="1"/>
  <c r="G79" i="3"/>
  <c r="J79" i="3" s="1"/>
  <c r="G77" i="3"/>
  <c r="J77" i="3" s="1"/>
  <c r="G76" i="3"/>
  <c r="G75" i="3"/>
  <c r="J75" i="3" s="1"/>
  <c r="G70" i="3"/>
  <c r="J70" i="3" s="1"/>
  <c r="G69" i="3"/>
  <c r="J69" i="3" s="1"/>
  <c r="G68" i="3"/>
  <c r="J68" i="3" s="1"/>
  <c r="G67" i="3"/>
  <c r="J67" i="3" s="1"/>
  <c r="G63" i="3"/>
  <c r="J63" i="3" s="1"/>
  <c r="G62" i="3"/>
  <c r="J62" i="3" s="1"/>
  <c r="G61" i="3"/>
  <c r="J61" i="3" s="1"/>
  <c r="G59" i="3"/>
  <c r="J59" i="3" s="1"/>
  <c r="G58" i="3"/>
  <c r="J58" i="3" s="1"/>
  <c r="G57" i="3"/>
  <c r="J57" i="3" s="1"/>
  <c r="G56" i="3"/>
  <c r="J56" i="3" s="1"/>
  <c r="G54" i="3"/>
  <c r="J54" i="3" s="1"/>
  <c r="G53" i="3"/>
  <c r="J53" i="3" s="1"/>
  <c r="G52" i="3"/>
  <c r="J52" i="3" s="1"/>
  <c r="G51" i="3"/>
  <c r="J51" i="3" s="1"/>
  <c r="G50" i="3"/>
  <c r="J50" i="3" s="1"/>
  <c r="G48" i="3"/>
  <c r="G47" i="3"/>
  <c r="J47" i="3" s="1"/>
  <c r="G46" i="3"/>
  <c r="J46" i="3" s="1"/>
  <c r="G45" i="3"/>
  <c r="J45" i="3" s="1"/>
  <c r="G40" i="3"/>
  <c r="J40" i="3" s="1"/>
  <c r="G39" i="3"/>
  <c r="J39" i="3" s="1"/>
  <c r="G38" i="3"/>
  <c r="J38" i="3" s="1"/>
  <c r="G37" i="3"/>
  <c r="J37" i="3" s="1"/>
  <c r="G35" i="3"/>
  <c r="J35" i="3" s="1"/>
  <c r="G34" i="3"/>
  <c r="J34" i="3" s="1"/>
  <c r="G33" i="3"/>
  <c r="J33" i="3" s="1"/>
  <c r="G32" i="3"/>
  <c r="J32" i="3" s="1"/>
  <c r="G31" i="3"/>
  <c r="J31" i="3" s="1"/>
  <c r="G30" i="3"/>
  <c r="J30" i="3" s="1"/>
  <c r="G25" i="3"/>
  <c r="J25" i="3" s="1"/>
  <c r="G24" i="3"/>
  <c r="J24" i="3" s="1"/>
  <c r="G23" i="3"/>
  <c r="J23" i="3" s="1"/>
  <c r="G22" i="3"/>
  <c r="J22" i="3" s="1"/>
  <c r="G18" i="3"/>
  <c r="G17" i="3"/>
  <c r="J17" i="3" s="1"/>
  <c r="J2193" i="10" l="1"/>
  <c r="P78" i="2"/>
  <c r="Q78" i="2"/>
  <c r="P87" i="2"/>
  <c r="Q87" i="2"/>
  <c r="P97" i="2"/>
  <c r="Q97" i="2"/>
  <c r="L207" i="2"/>
  <c r="P207" i="2"/>
  <c r="Q207" i="2"/>
  <c r="L215" i="2"/>
  <c r="P215" i="2"/>
  <c r="Q215" i="2"/>
  <c r="P223" i="2"/>
  <c r="Q223" i="2"/>
  <c r="P234" i="2"/>
  <c r="Q234" i="2"/>
  <c r="P242" i="2"/>
  <c r="Q242" i="2"/>
  <c r="P257" i="2"/>
  <c r="Q257" i="2"/>
  <c r="P265" i="2"/>
  <c r="Q265" i="2"/>
  <c r="P274" i="2"/>
  <c r="Q274" i="2"/>
  <c r="P282" i="2"/>
  <c r="Q282" i="2"/>
  <c r="P292" i="2"/>
  <c r="Q292" i="2"/>
  <c r="P301" i="2"/>
  <c r="Q301" i="2"/>
  <c r="P309" i="2"/>
  <c r="Q309" i="2"/>
  <c r="P338" i="2"/>
  <c r="P337" i="2" s="1"/>
  <c r="Q338" i="2"/>
  <c r="Q337" i="2" s="1"/>
  <c r="P79" i="2"/>
  <c r="Q79" i="2"/>
  <c r="P89" i="2"/>
  <c r="Q89" i="2"/>
  <c r="P98" i="2"/>
  <c r="Q98" i="2"/>
  <c r="L147" i="2"/>
  <c r="Q147" i="2"/>
  <c r="Q151" i="2" s="1"/>
  <c r="P212" i="2"/>
  <c r="Q212" i="2"/>
  <c r="P216" i="2"/>
  <c r="Q216" i="2"/>
  <c r="P224" i="2"/>
  <c r="Q224" i="2"/>
  <c r="P235" i="2"/>
  <c r="Q235" i="2"/>
  <c r="L243" i="2"/>
  <c r="P243" i="2"/>
  <c r="Q243" i="2"/>
  <c r="P258" i="2"/>
  <c r="Q258" i="2"/>
  <c r="L266" i="2"/>
  <c r="P266" i="2"/>
  <c r="Q266" i="2"/>
  <c r="P275" i="2"/>
  <c r="Q275" i="2"/>
  <c r="P283" i="2"/>
  <c r="Q283" i="2"/>
  <c r="P293" i="2"/>
  <c r="Q293" i="2"/>
  <c r="P302" i="2"/>
  <c r="Q302" i="2"/>
  <c r="L328" i="2"/>
  <c r="P328" i="2"/>
  <c r="Q328" i="2"/>
  <c r="P80" i="2"/>
  <c r="Q80" i="2"/>
  <c r="P84" i="2"/>
  <c r="Q84" i="2"/>
  <c r="P91" i="2"/>
  <c r="Q91" i="2"/>
  <c r="P95" i="2"/>
  <c r="Q95" i="2"/>
  <c r="P99" i="2"/>
  <c r="Q99" i="2"/>
  <c r="P104" i="2"/>
  <c r="Q104" i="2"/>
  <c r="P121" i="2"/>
  <c r="Q121" i="2"/>
  <c r="P205" i="2"/>
  <c r="Q205" i="2"/>
  <c r="P209" i="2"/>
  <c r="Q209" i="2"/>
  <c r="P213" i="2"/>
  <c r="Q213" i="2"/>
  <c r="P217" i="2"/>
  <c r="Q217" i="2"/>
  <c r="P221" i="2"/>
  <c r="Q221" i="2"/>
  <c r="P225" i="2"/>
  <c r="Q225" i="2"/>
  <c r="P232" i="2"/>
  <c r="Q232" i="2"/>
  <c r="P236" i="2"/>
  <c r="Q236" i="2"/>
  <c r="P240" i="2"/>
  <c r="Q240" i="2"/>
  <c r="P247" i="2"/>
  <c r="Q247" i="2"/>
  <c r="P251" i="2"/>
  <c r="Q251" i="2"/>
  <c r="P259" i="2"/>
  <c r="Q259" i="2"/>
  <c r="P263" i="2"/>
  <c r="Q263" i="2"/>
  <c r="L267" i="2"/>
  <c r="P267" i="2"/>
  <c r="Q267" i="2"/>
  <c r="P271" i="2"/>
  <c r="Q271" i="2"/>
  <c r="P276" i="2"/>
  <c r="Q276" i="2"/>
  <c r="P280" i="2"/>
  <c r="Q280" i="2"/>
  <c r="P284" i="2"/>
  <c r="Q284" i="2"/>
  <c r="P290" i="2"/>
  <c r="Q290" i="2"/>
  <c r="P294" i="2"/>
  <c r="Q294" i="2"/>
  <c r="P299" i="2"/>
  <c r="Q299" i="2"/>
  <c r="P303" i="2"/>
  <c r="Q303" i="2"/>
  <c r="P307" i="2"/>
  <c r="Q307" i="2"/>
  <c r="L325" i="2"/>
  <c r="P325" i="2"/>
  <c r="Q325" i="2"/>
  <c r="Q324" i="2" s="1"/>
  <c r="L329" i="2"/>
  <c r="P329" i="2"/>
  <c r="Q329" i="2"/>
  <c r="P333" i="2"/>
  <c r="Q333" i="2"/>
  <c r="L82" i="2"/>
  <c r="P82" i="2"/>
  <c r="Q82" i="2"/>
  <c r="P93" i="2"/>
  <c r="Q93" i="2"/>
  <c r="P102" i="2"/>
  <c r="Q102" i="2"/>
  <c r="P109" i="2"/>
  <c r="Q109" i="2"/>
  <c r="P119" i="2"/>
  <c r="Q119" i="2"/>
  <c r="P211" i="2"/>
  <c r="Q211" i="2"/>
  <c r="P219" i="2"/>
  <c r="Q219" i="2"/>
  <c r="P227" i="2"/>
  <c r="Q227" i="2"/>
  <c r="P238" i="2"/>
  <c r="Q238" i="2"/>
  <c r="P249" i="2"/>
  <c r="Q249" i="2"/>
  <c r="P261" i="2"/>
  <c r="Q261" i="2"/>
  <c r="L269" i="2"/>
  <c r="P269" i="2"/>
  <c r="Q269" i="2"/>
  <c r="P278" i="2"/>
  <c r="Q278" i="2"/>
  <c r="P286" i="2"/>
  <c r="Q286" i="2"/>
  <c r="P296" i="2"/>
  <c r="Q296" i="2"/>
  <c r="L305" i="2"/>
  <c r="P305" i="2"/>
  <c r="Q305" i="2"/>
  <c r="L327" i="2"/>
  <c r="P327" i="2"/>
  <c r="Q327" i="2"/>
  <c r="L331" i="2"/>
  <c r="P331" i="2"/>
  <c r="Q331" i="2"/>
  <c r="P83" i="2"/>
  <c r="Q83" i="2"/>
  <c r="P94" i="2"/>
  <c r="Q94" i="2"/>
  <c r="P103" i="2"/>
  <c r="Q103" i="2"/>
  <c r="P110" i="2"/>
  <c r="Q110" i="2"/>
  <c r="P120" i="2"/>
  <c r="Q120" i="2"/>
  <c r="P208" i="2"/>
  <c r="Q208" i="2"/>
  <c r="P220" i="2"/>
  <c r="Q220" i="2"/>
  <c r="P228" i="2"/>
  <c r="Q228" i="2"/>
  <c r="P239" i="2"/>
  <c r="Q239" i="2"/>
  <c r="P250" i="2"/>
  <c r="Q250" i="2"/>
  <c r="P262" i="2"/>
  <c r="Q262" i="2"/>
  <c r="L270" i="2"/>
  <c r="P270" i="2"/>
  <c r="Q270" i="2"/>
  <c r="P279" i="2"/>
  <c r="Q279" i="2"/>
  <c r="P287" i="2"/>
  <c r="Q287" i="2"/>
  <c r="P297" i="2"/>
  <c r="Q297" i="2"/>
  <c r="P306" i="2"/>
  <c r="Q306" i="2"/>
  <c r="P332" i="2"/>
  <c r="Q332" i="2"/>
  <c r="P81" i="2"/>
  <c r="Q81" i="2"/>
  <c r="P86" i="2"/>
  <c r="Q86" i="2"/>
  <c r="P92" i="2"/>
  <c r="Q92" i="2"/>
  <c r="P96" i="2"/>
  <c r="Q96" i="2"/>
  <c r="P100" i="2"/>
  <c r="Q100" i="2"/>
  <c r="P108" i="2"/>
  <c r="P111" i="2" s="1"/>
  <c r="P107" i="2" s="1"/>
  <c r="Q108" i="2"/>
  <c r="P118" i="2"/>
  <c r="Q118" i="2"/>
  <c r="P122" i="2"/>
  <c r="Q122" i="2"/>
  <c r="P206" i="2"/>
  <c r="Q206" i="2"/>
  <c r="P210" i="2"/>
  <c r="Q210" i="2"/>
  <c r="P214" i="2"/>
  <c r="Q214" i="2"/>
  <c r="P218" i="2"/>
  <c r="Q218" i="2"/>
  <c r="P222" i="2"/>
  <c r="Q222" i="2"/>
  <c r="P226" i="2"/>
  <c r="Q226" i="2"/>
  <c r="P233" i="2"/>
  <c r="Q233" i="2"/>
  <c r="P237" i="2"/>
  <c r="Q237" i="2"/>
  <c r="L241" i="2"/>
  <c r="P241" i="2"/>
  <c r="Q241" i="2"/>
  <c r="P248" i="2"/>
  <c r="Q248" i="2"/>
  <c r="P252" i="2"/>
  <c r="Q252" i="2"/>
  <c r="P260" i="2"/>
  <c r="Q260" i="2"/>
  <c r="P264" i="2"/>
  <c r="Q264" i="2"/>
  <c r="L268" i="2"/>
  <c r="P268" i="2"/>
  <c r="Q268" i="2"/>
  <c r="P273" i="2"/>
  <c r="Q273" i="2"/>
  <c r="P277" i="2"/>
  <c r="Q277" i="2"/>
  <c r="P281" i="2"/>
  <c r="Q281" i="2"/>
  <c r="P285" i="2"/>
  <c r="Q285" i="2"/>
  <c r="P291" i="2"/>
  <c r="Q291" i="2"/>
  <c r="P295" i="2"/>
  <c r="Q295" i="2"/>
  <c r="P300" i="2"/>
  <c r="Q300" i="2"/>
  <c r="P304" i="2"/>
  <c r="Q304" i="2"/>
  <c r="P308" i="2"/>
  <c r="Q308" i="2"/>
  <c r="L326" i="2"/>
  <c r="P326" i="2"/>
  <c r="Q326" i="2"/>
  <c r="L330" i="2"/>
  <c r="P330" i="2"/>
  <c r="Q330" i="2"/>
  <c r="P334" i="2"/>
  <c r="Q334" i="2"/>
  <c r="P17" i="2"/>
  <c r="Q17" i="2"/>
  <c r="P28" i="2"/>
  <c r="Q28" i="2"/>
  <c r="P40" i="2"/>
  <c r="Q40" i="2"/>
  <c r="P50" i="2"/>
  <c r="Q50" i="2"/>
  <c r="Q63" i="2"/>
  <c r="P63" i="2"/>
  <c r="P134" i="2"/>
  <c r="Q134" i="2"/>
  <c r="P161" i="2"/>
  <c r="Q161" i="2"/>
  <c r="P169" i="2"/>
  <c r="Q169" i="2"/>
  <c r="P177" i="2"/>
  <c r="Q177" i="2"/>
  <c r="P188" i="2"/>
  <c r="Q188" i="2"/>
  <c r="P196" i="2"/>
  <c r="Q196" i="2"/>
  <c r="L200" i="2"/>
  <c r="P200" i="2"/>
  <c r="Q200" i="2"/>
  <c r="Q316" i="2"/>
  <c r="Q320" i="2"/>
  <c r="L18" i="2"/>
  <c r="P18" i="2"/>
  <c r="Q18" i="2"/>
  <c r="P22" i="2"/>
  <c r="Q22" i="2"/>
  <c r="Q29" i="2"/>
  <c r="P29" i="2"/>
  <c r="P37" i="2"/>
  <c r="Q37" i="2"/>
  <c r="Q41" i="2"/>
  <c r="P41" i="2"/>
  <c r="P46" i="2"/>
  <c r="Q46" i="2"/>
  <c r="P51" i="2"/>
  <c r="Q51" i="2"/>
  <c r="Q59" i="2"/>
  <c r="P59" i="2"/>
  <c r="P64" i="2"/>
  <c r="Q64" i="2"/>
  <c r="P71" i="2"/>
  <c r="Q71" i="2"/>
  <c r="P131" i="2"/>
  <c r="Q131" i="2"/>
  <c r="P135" i="2"/>
  <c r="Q135" i="2"/>
  <c r="P154" i="2"/>
  <c r="Q154" i="2"/>
  <c r="P158" i="2"/>
  <c r="Q158" i="2"/>
  <c r="P162" i="2"/>
  <c r="Q162" i="2"/>
  <c r="L166" i="2"/>
  <c r="P166" i="2"/>
  <c r="Q166" i="2"/>
  <c r="P170" i="2"/>
  <c r="Q170" i="2"/>
  <c r="P174" i="2"/>
  <c r="Q174" i="2"/>
  <c r="P178" i="2"/>
  <c r="Q178" i="2"/>
  <c r="P185" i="2"/>
  <c r="Q185" i="2"/>
  <c r="P189" i="2"/>
  <c r="Q189" i="2"/>
  <c r="P193" i="2"/>
  <c r="Q193" i="2"/>
  <c r="P197" i="2"/>
  <c r="Q197" i="2"/>
  <c r="Q201" i="2"/>
  <c r="P201" i="2"/>
  <c r="Q313" i="2"/>
  <c r="Q317" i="2"/>
  <c r="Q321" i="2"/>
  <c r="Q38" i="2"/>
  <c r="P38" i="2"/>
  <c r="P60" i="2"/>
  <c r="Q60" i="2"/>
  <c r="P132" i="2"/>
  <c r="Q132" i="2"/>
  <c r="P155" i="2"/>
  <c r="Q155" i="2"/>
  <c r="Q159" i="2"/>
  <c r="P159" i="2"/>
  <c r="P163" i="2"/>
  <c r="Q163" i="2"/>
  <c r="P167" i="2"/>
  <c r="Q167" i="2"/>
  <c r="P171" i="2"/>
  <c r="Q171" i="2"/>
  <c r="Q175" i="2"/>
  <c r="P175" i="2"/>
  <c r="P179" i="2"/>
  <c r="Q179" i="2"/>
  <c r="L186" i="2"/>
  <c r="P186" i="2"/>
  <c r="Q186" i="2"/>
  <c r="P190" i="2"/>
  <c r="Q190" i="2"/>
  <c r="P194" i="2"/>
  <c r="Q194" i="2"/>
  <c r="P198" i="2"/>
  <c r="Q198" i="2"/>
  <c r="Q314" i="2"/>
  <c r="Q318" i="2"/>
  <c r="P21" i="2"/>
  <c r="Q21" i="2"/>
  <c r="Q36" i="2"/>
  <c r="P36" i="2"/>
  <c r="P45" i="2"/>
  <c r="Q45" i="2"/>
  <c r="P58" i="2"/>
  <c r="Q58" i="2"/>
  <c r="Q70" i="2"/>
  <c r="P70" i="2"/>
  <c r="P130" i="2"/>
  <c r="Q130" i="2"/>
  <c r="P157" i="2"/>
  <c r="Q157" i="2"/>
  <c r="P165" i="2"/>
  <c r="Q165" i="2"/>
  <c r="P173" i="2"/>
  <c r="Q173" i="2"/>
  <c r="P184" i="2"/>
  <c r="Q184" i="2"/>
  <c r="P192" i="2"/>
  <c r="Q192" i="2"/>
  <c r="P19" i="2"/>
  <c r="Q19" i="2"/>
  <c r="L23" i="2"/>
  <c r="P23" i="2"/>
  <c r="Q23" i="2"/>
  <c r="Q30" i="2"/>
  <c r="P30" i="2"/>
  <c r="Q43" i="2"/>
  <c r="P43" i="2"/>
  <c r="P48" i="2"/>
  <c r="Q48" i="2"/>
  <c r="P52" i="2"/>
  <c r="Q52" i="2"/>
  <c r="P65" i="2"/>
  <c r="Q65" i="2"/>
  <c r="Q72" i="2"/>
  <c r="P72" i="2"/>
  <c r="Q114" i="2"/>
  <c r="P114" i="2"/>
  <c r="P115" i="2" s="1"/>
  <c r="P113" i="2" s="1"/>
  <c r="P20" i="2"/>
  <c r="Q20" i="2"/>
  <c r="P24" i="2"/>
  <c r="Q24" i="2"/>
  <c r="P31" i="2"/>
  <c r="Q31" i="2"/>
  <c r="P39" i="2"/>
  <c r="Q39" i="2"/>
  <c r="Q44" i="2"/>
  <c r="P44" i="2"/>
  <c r="P49" i="2"/>
  <c r="Q49" i="2"/>
  <c r="P57" i="2"/>
  <c r="Q57" i="2"/>
  <c r="P62" i="2"/>
  <c r="Q62" i="2"/>
  <c r="P66" i="2"/>
  <c r="Q66" i="2"/>
  <c r="P73" i="2"/>
  <c r="Q73" i="2"/>
  <c r="P129" i="2"/>
  <c r="Q129" i="2"/>
  <c r="P133" i="2"/>
  <c r="Q133" i="2"/>
  <c r="P156" i="2"/>
  <c r="Q156" i="2"/>
  <c r="P160" i="2"/>
  <c r="Q160" i="2"/>
  <c r="Q164" i="2"/>
  <c r="P164" i="2"/>
  <c r="P168" i="2"/>
  <c r="Q168" i="2"/>
  <c r="P172" i="2"/>
  <c r="Q172" i="2"/>
  <c r="P176" i="2"/>
  <c r="Q176" i="2"/>
  <c r="Q180" i="2"/>
  <c r="P180" i="2"/>
  <c r="P187" i="2"/>
  <c r="Q187" i="2"/>
  <c r="P191" i="2"/>
  <c r="Q191" i="2"/>
  <c r="P195" i="2"/>
  <c r="Q195" i="2"/>
  <c r="P199" i="2"/>
  <c r="Q199" i="2"/>
  <c r="Q315" i="2"/>
  <c r="Q319" i="2"/>
  <c r="J2225" i="10"/>
  <c r="G2028" i="10"/>
  <c r="J2028" i="10" s="1"/>
  <c r="J2208" i="10"/>
  <c r="J2240" i="10"/>
  <c r="G2245" i="10"/>
  <c r="J2245" i="10" s="1"/>
  <c r="J99" i="3"/>
  <c r="J97" i="3" s="1"/>
  <c r="L19" i="2"/>
  <c r="L91" i="10"/>
  <c r="L30" i="2"/>
  <c r="L185" i="10"/>
  <c r="L43" i="2"/>
  <c r="L264" i="10"/>
  <c r="L52" i="2"/>
  <c r="L358" i="10"/>
  <c r="L65" i="2"/>
  <c r="L449" i="10"/>
  <c r="L80" i="2"/>
  <c r="L539" i="10"/>
  <c r="L541" i="10" s="1"/>
  <c r="L91" i="2"/>
  <c r="L614" i="10"/>
  <c r="L99" i="2"/>
  <c r="L686" i="10"/>
  <c r="L114" i="2"/>
  <c r="L749" i="10"/>
  <c r="L125" i="2"/>
  <c r="R125" i="2" s="1"/>
  <c r="P125" i="2" s="1"/>
  <c r="L816" i="10"/>
  <c r="L137" i="2"/>
  <c r="L880" i="10"/>
  <c r="L148" i="2"/>
  <c r="R148" i="2" s="1"/>
  <c r="L964" i="10"/>
  <c r="L159" i="2"/>
  <c r="L1041" i="10"/>
  <c r="L167" i="2"/>
  <c r="L1102" i="10"/>
  <c r="L175" i="2"/>
  <c r="L1190" i="10"/>
  <c r="L1196" i="10" s="1"/>
  <c r="L194" i="2"/>
  <c r="L1355" i="10"/>
  <c r="L205" i="2"/>
  <c r="L1437" i="10"/>
  <c r="L1438" i="10" s="1"/>
  <c r="L213" i="2"/>
  <c r="L1501" i="10"/>
  <c r="L1504" i="10" s="1"/>
  <c r="L221" i="2"/>
  <c r="L1560" i="10"/>
  <c r="L232" i="2"/>
  <c r="L1630" i="10"/>
  <c r="L240" i="2"/>
  <c r="J1679" i="10"/>
  <c r="K1679" i="10" s="1"/>
  <c r="K1678" i="10" s="1"/>
  <c r="G1680" i="10" s="1"/>
  <c r="J1680" i="10" s="1"/>
  <c r="L251" i="2"/>
  <c r="J1737" i="10"/>
  <c r="K1737" i="10" s="1"/>
  <c r="K1736" i="10" s="1"/>
  <c r="G1738" i="10" s="1"/>
  <c r="J1738" i="10" s="1"/>
  <c r="L263" i="2"/>
  <c r="L1793" i="10"/>
  <c r="L271" i="2"/>
  <c r="L1812" i="10"/>
  <c r="L1815" i="10" s="1"/>
  <c r="L280" i="2"/>
  <c r="J1878" i="10"/>
  <c r="K1878" i="10" s="1"/>
  <c r="K1877" i="10" s="1"/>
  <c r="L290" i="2"/>
  <c r="L1945" i="10"/>
  <c r="L299" i="2"/>
  <c r="L2010" i="10"/>
  <c r="L307" i="2"/>
  <c r="L2060" i="10"/>
  <c r="L318" i="2"/>
  <c r="L2112" i="10"/>
  <c r="L20" i="2"/>
  <c r="L102" i="10"/>
  <c r="L31" i="2"/>
  <c r="L194" i="10"/>
  <c r="L44" i="2"/>
  <c r="L279" i="10"/>
  <c r="L57" i="2"/>
  <c r="L367" i="10"/>
  <c r="L66" i="2"/>
  <c r="L461" i="10"/>
  <c r="L81" i="2"/>
  <c r="L549" i="10"/>
  <c r="L554" i="10" s="1"/>
  <c r="L92" i="2"/>
  <c r="L623" i="10"/>
  <c r="L100" i="2"/>
  <c r="J695" i="10"/>
  <c r="K695" i="10" s="1"/>
  <c r="K694" i="10" s="1"/>
  <c r="L118" i="2"/>
  <c r="L756" i="10"/>
  <c r="L129" i="2"/>
  <c r="L826" i="10"/>
  <c r="L138" i="2"/>
  <c r="R138" i="2" s="1"/>
  <c r="L893" i="10"/>
  <c r="L149" i="2"/>
  <c r="R149" i="2" s="1"/>
  <c r="L975" i="10"/>
  <c r="L160" i="2"/>
  <c r="L1050" i="10"/>
  <c r="L168" i="2"/>
  <c r="L1113" i="10"/>
  <c r="L176" i="2"/>
  <c r="L1201" i="10"/>
  <c r="L187" i="2"/>
  <c r="L1280" i="10"/>
  <c r="L195" i="2"/>
  <c r="L1365" i="10"/>
  <c r="L206" i="2"/>
  <c r="L1444" i="10"/>
  <c r="L1446" i="10" s="1"/>
  <c r="L214" i="2"/>
  <c r="L1511" i="10"/>
  <c r="L1514" i="10" s="1"/>
  <c r="L222" i="2"/>
  <c r="L1569" i="10"/>
  <c r="L1570" i="10" s="1"/>
  <c r="L233" i="2"/>
  <c r="L1641" i="10"/>
  <c r="L252" i="2"/>
  <c r="J1741" i="10"/>
  <c r="K1741" i="10" s="1"/>
  <c r="K1740" i="10" s="1"/>
  <c r="G1742" i="10" s="1"/>
  <c r="J1742" i="10" s="1"/>
  <c r="L264" i="2"/>
  <c r="J1801" i="10"/>
  <c r="K1801" i="10" s="1"/>
  <c r="K1800" i="10" s="1"/>
  <c r="G1802" i="10" s="1"/>
  <c r="J1802" i="10" s="1"/>
  <c r="L273" i="2"/>
  <c r="L1821" i="10"/>
  <c r="L281" i="2"/>
  <c r="J1882" i="10"/>
  <c r="K1882" i="10" s="1"/>
  <c r="K1881" i="10" s="1"/>
  <c r="L291" i="2"/>
  <c r="L1954" i="10"/>
  <c r="L300" i="2"/>
  <c r="L2017" i="10"/>
  <c r="L2018" i="10" s="1"/>
  <c r="L308" i="2"/>
  <c r="J2068" i="10"/>
  <c r="K2068" i="10" s="1"/>
  <c r="K2067" i="10" s="1"/>
  <c r="J2067" i="10" s="1"/>
  <c r="G2069" i="10" s="1"/>
  <c r="J2069" i="10" s="1"/>
  <c r="L319" i="2"/>
  <c r="L2120" i="10"/>
  <c r="L21" i="2"/>
  <c r="L123" i="10"/>
  <c r="L45" i="2"/>
  <c r="L289" i="10"/>
  <c r="L58" i="2"/>
  <c r="L382" i="10"/>
  <c r="L70" i="2"/>
  <c r="L477" i="10"/>
  <c r="L93" i="2"/>
  <c r="L632" i="10"/>
  <c r="L102" i="2"/>
  <c r="L698" i="10"/>
  <c r="L119" i="2"/>
  <c r="L764" i="10"/>
  <c r="L130" i="2"/>
  <c r="L834" i="10"/>
  <c r="L139" i="2"/>
  <c r="R139" i="2" s="1"/>
  <c r="L905" i="10"/>
  <c r="L150" i="2"/>
  <c r="L985" i="10"/>
  <c r="L161" i="2"/>
  <c r="L1059" i="10"/>
  <c r="L169" i="2"/>
  <c r="L1124" i="10"/>
  <c r="L177" i="2"/>
  <c r="L1212" i="10"/>
  <c r="L188" i="2"/>
  <c r="L1291" i="10"/>
  <c r="L196" i="2"/>
  <c r="L1375" i="10"/>
  <c r="L223" i="2"/>
  <c r="L1578" i="10"/>
  <c r="L1580" i="10" s="1"/>
  <c r="L234" i="2"/>
  <c r="L1651" i="10"/>
  <c r="L242" i="2"/>
  <c r="J1683" i="10"/>
  <c r="L257" i="2"/>
  <c r="L1744" i="10"/>
  <c r="L265" i="2"/>
  <c r="L1804" i="10"/>
  <c r="L274" i="2"/>
  <c r="L1829" i="10"/>
  <c r="L282" i="2"/>
  <c r="L1885" i="10"/>
  <c r="L292" i="2"/>
  <c r="L1963" i="10"/>
  <c r="L301" i="2"/>
  <c r="L2024" i="10"/>
  <c r="L2026" i="10" s="1"/>
  <c r="L309" i="2"/>
  <c r="J2072" i="10"/>
  <c r="K2072" i="10" s="1"/>
  <c r="K2071" i="10" s="1"/>
  <c r="J2071" i="10" s="1"/>
  <c r="G2073" i="10" s="1"/>
  <c r="J2073" i="10" s="1"/>
  <c r="L320" i="2"/>
  <c r="L2128" i="10"/>
  <c r="L36" i="2"/>
  <c r="L200" i="10"/>
  <c r="L202" i="10" s="1"/>
  <c r="L203" i="10" s="1"/>
  <c r="L22" i="2"/>
  <c r="L145" i="10"/>
  <c r="L37" i="2"/>
  <c r="L209" i="10"/>
  <c r="L46" i="2"/>
  <c r="L299" i="10"/>
  <c r="L59" i="2"/>
  <c r="L392" i="10"/>
  <c r="L71" i="2"/>
  <c r="L488" i="10"/>
  <c r="L83" i="2"/>
  <c r="L569" i="10"/>
  <c r="L94" i="2"/>
  <c r="L641" i="10"/>
  <c r="L103" i="2"/>
  <c r="L707" i="10"/>
  <c r="L120" i="2"/>
  <c r="L772" i="10"/>
  <c r="L131" i="2"/>
  <c r="L844" i="10"/>
  <c r="L140" i="2"/>
  <c r="R140" i="2" s="1"/>
  <c r="L918" i="10"/>
  <c r="L925" i="10" s="1"/>
  <c r="L154" i="2"/>
  <c r="L996" i="10"/>
  <c r="L162" i="2"/>
  <c r="L1067" i="10"/>
  <c r="L1070" i="10" s="1"/>
  <c r="L170" i="2"/>
  <c r="L1135" i="10"/>
  <c r="L178" i="2"/>
  <c r="L1223" i="10"/>
  <c r="L189" i="2"/>
  <c r="L1300" i="10"/>
  <c r="L197" i="2"/>
  <c r="L1385" i="10"/>
  <c r="L208" i="2"/>
  <c r="L1454" i="10"/>
  <c r="L1457" i="10" s="1"/>
  <c r="L216" i="2"/>
  <c r="L1521" i="10"/>
  <c r="L1523" i="10" s="1"/>
  <c r="L224" i="2"/>
  <c r="L1586" i="10"/>
  <c r="L1588" i="10" s="1"/>
  <c r="L235" i="2"/>
  <c r="J1659" i="10"/>
  <c r="K1659" i="10" s="1"/>
  <c r="K1658" i="10" s="1"/>
  <c r="L258" i="2"/>
  <c r="L1752" i="10"/>
  <c r="L275" i="2"/>
  <c r="L1837" i="10"/>
  <c r="L283" i="2"/>
  <c r="L1901" i="10"/>
  <c r="L293" i="2"/>
  <c r="L1972" i="10"/>
  <c r="L1975" i="10" s="1"/>
  <c r="L302" i="2"/>
  <c r="L2031" i="10"/>
  <c r="L2033" i="10" s="1"/>
  <c r="L313" i="2"/>
  <c r="L2075" i="10"/>
  <c r="L2077" i="10" s="1"/>
  <c r="L321" i="2"/>
  <c r="L2139" i="10"/>
  <c r="L332" i="2"/>
  <c r="L2283" i="10"/>
  <c r="L60" i="2"/>
  <c r="L402" i="10"/>
  <c r="L72" i="2"/>
  <c r="L497" i="10"/>
  <c r="L84" i="2"/>
  <c r="L579" i="10"/>
  <c r="L580" i="10" s="1"/>
  <c r="L95" i="2"/>
  <c r="L650" i="10"/>
  <c r="L104" i="2"/>
  <c r="L716" i="10"/>
  <c r="L719" i="10" s="1"/>
  <c r="L121" i="2"/>
  <c r="L780" i="10"/>
  <c r="L132" i="2"/>
  <c r="L854" i="10"/>
  <c r="L144" i="2"/>
  <c r="R144" i="2" s="1"/>
  <c r="L930" i="10"/>
  <c r="L155" i="2"/>
  <c r="L1005" i="10"/>
  <c r="L163" i="2"/>
  <c r="L1075" i="10"/>
  <c r="L1079" i="10" s="1"/>
  <c r="L171" i="2"/>
  <c r="L1146" i="10"/>
  <c r="L179" i="2"/>
  <c r="L1234" i="10"/>
  <c r="L190" i="2"/>
  <c r="L1311" i="10"/>
  <c r="L198" i="2"/>
  <c r="L1397" i="10"/>
  <c r="L1402" i="10" s="1"/>
  <c r="L1403" i="10" s="1"/>
  <c r="L209" i="2"/>
  <c r="L1465" i="10"/>
  <c r="L1466" i="10" s="1"/>
  <c r="L217" i="2"/>
  <c r="L1528" i="10"/>
  <c r="L1529" i="10" s="1"/>
  <c r="L225" i="2"/>
  <c r="L1595" i="10"/>
  <c r="L1598" i="10" s="1"/>
  <c r="L236" i="2"/>
  <c r="J1663" i="10"/>
  <c r="K1663" i="10" s="1"/>
  <c r="K1662" i="10" s="1"/>
  <c r="G1664" i="10" s="1"/>
  <c r="J1664" i="10" s="1"/>
  <c r="L247" i="2"/>
  <c r="L1708" i="10"/>
  <c r="L1712" i="10" s="1"/>
  <c r="L259" i="2"/>
  <c r="L1760" i="10"/>
  <c r="L276" i="2"/>
  <c r="L1846" i="10"/>
  <c r="L284" i="2"/>
  <c r="L1916" i="10"/>
  <c r="L294" i="2"/>
  <c r="L1981" i="10"/>
  <c r="L1984" i="10" s="1"/>
  <c r="L303" i="2"/>
  <c r="L2038" i="10"/>
  <c r="L2040" i="10" s="1"/>
  <c r="L314" i="2"/>
  <c r="L2083" i="10"/>
  <c r="L333" i="2"/>
  <c r="L2294" i="10"/>
  <c r="L48" i="2"/>
  <c r="L311" i="10"/>
  <c r="L24" i="2"/>
  <c r="L161" i="10"/>
  <c r="L39" i="2"/>
  <c r="L232" i="10"/>
  <c r="L49" i="2"/>
  <c r="L326" i="10"/>
  <c r="L62" i="2"/>
  <c r="L414" i="10"/>
  <c r="L73" i="2"/>
  <c r="L510" i="10"/>
  <c r="L86" i="2"/>
  <c r="L589" i="10"/>
  <c r="L96" i="2"/>
  <c r="L659" i="10"/>
  <c r="L108" i="2"/>
  <c r="J725" i="10"/>
  <c r="K725" i="10" s="1"/>
  <c r="K724" i="10" s="1"/>
  <c r="L122" i="2"/>
  <c r="L788" i="10"/>
  <c r="L789" i="10" s="1"/>
  <c r="L790" i="10" s="1"/>
  <c r="L133" i="2"/>
  <c r="J864" i="10"/>
  <c r="K864" i="10" s="1"/>
  <c r="K863" i="10" s="1"/>
  <c r="L145" i="2"/>
  <c r="R145" i="2" s="1"/>
  <c r="L939" i="10"/>
  <c r="L156" i="2"/>
  <c r="L1014" i="10"/>
  <c r="L164" i="2"/>
  <c r="L1084" i="10"/>
  <c r="L1088" i="10" s="1"/>
  <c r="L172" i="2"/>
  <c r="L1157" i="10"/>
  <c r="L180" i="2"/>
  <c r="L1245" i="10"/>
  <c r="L191" i="2"/>
  <c r="L1322" i="10"/>
  <c r="L199" i="2"/>
  <c r="L1409" i="10"/>
  <c r="L210" i="2"/>
  <c r="L1475" i="10"/>
  <c r="L1476" i="10" s="1"/>
  <c r="L218" i="2"/>
  <c r="L1537" i="10"/>
  <c r="L1539" i="10" s="1"/>
  <c r="L226" i="2"/>
  <c r="L1603" i="10"/>
  <c r="L1607" i="10" s="1"/>
  <c r="L237" i="2"/>
  <c r="J1667" i="10"/>
  <c r="K1667" i="10" s="1"/>
  <c r="K1666" i="10" s="1"/>
  <c r="G1668" i="10" s="1"/>
  <c r="J1668" i="10" s="1"/>
  <c r="L248" i="2"/>
  <c r="L1717" i="10"/>
  <c r="L1721" i="10" s="1"/>
  <c r="L260" i="2"/>
  <c r="L1771" i="10"/>
  <c r="L277" i="2"/>
  <c r="L1854" i="10"/>
  <c r="L285" i="2"/>
  <c r="L1925" i="10"/>
  <c r="L295" i="2"/>
  <c r="L1990" i="10"/>
  <c r="L1993" i="10" s="1"/>
  <c r="L304" i="2"/>
  <c r="L2045" i="10"/>
  <c r="M2045" i="10" s="1"/>
  <c r="L315" i="2"/>
  <c r="L2093" i="10"/>
  <c r="L334" i="2"/>
  <c r="L2308" i="10"/>
  <c r="L38" i="2"/>
  <c r="L217" i="10"/>
  <c r="L17" i="2"/>
  <c r="L6" i="10"/>
  <c r="L7" i="10" s="1"/>
  <c r="L28" i="2"/>
  <c r="L168" i="10"/>
  <c r="L40" i="2"/>
  <c r="L242" i="10"/>
  <c r="L50" i="2"/>
  <c r="L336" i="10"/>
  <c r="L63" i="2"/>
  <c r="L429" i="10"/>
  <c r="L78" i="2"/>
  <c r="L520" i="10"/>
  <c r="L521" i="10" s="1"/>
  <c r="L87" i="2"/>
  <c r="L597" i="10"/>
  <c r="L97" i="2"/>
  <c r="L668" i="10"/>
  <c r="L109" i="2"/>
  <c r="L728" i="10"/>
  <c r="L123" i="2"/>
  <c r="R123" i="2" s="1"/>
  <c r="L796" i="10"/>
  <c r="L134" i="2"/>
  <c r="J868" i="10"/>
  <c r="K868" i="10" s="1"/>
  <c r="K867" i="10" s="1"/>
  <c r="J867" i="10" s="1"/>
  <c r="G869" i="10" s="1"/>
  <c r="J869" i="10" s="1"/>
  <c r="L146" i="2"/>
  <c r="L948" i="10"/>
  <c r="L157" i="2"/>
  <c r="L1023" i="10"/>
  <c r="L165" i="2"/>
  <c r="L1093" i="10"/>
  <c r="L1097" i="10" s="1"/>
  <c r="L173" i="2"/>
  <c r="L1168" i="10"/>
  <c r="L184" i="2"/>
  <c r="L1256" i="10"/>
  <c r="L192" i="2"/>
  <c r="L1333" i="10"/>
  <c r="L211" i="2"/>
  <c r="J1486" i="10"/>
  <c r="K1486" i="10" s="1"/>
  <c r="K1485" i="10" s="1"/>
  <c r="G1487" i="10" s="1"/>
  <c r="J1487" i="10" s="1"/>
  <c r="L219" i="2"/>
  <c r="L1546" i="10"/>
  <c r="L1548" i="10" s="1"/>
  <c r="L227" i="2"/>
  <c r="L1612" i="10"/>
  <c r="L1615" i="10" s="1"/>
  <c r="L238" i="2"/>
  <c r="J1671" i="10"/>
  <c r="K1671" i="10" s="1"/>
  <c r="K1670" i="10" s="1"/>
  <c r="J1670" i="10" s="1"/>
  <c r="L249" i="2"/>
  <c r="J1729" i="10"/>
  <c r="K1729" i="10" s="1"/>
  <c r="K1728" i="10" s="1"/>
  <c r="G1730" i="10" s="1"/>
  <c r="J1730" i="10" s="1"/>
  <c r="L261" i="2"/>
  <c r="L1779" i="10"/>
  <c r="L278" i="2"/>
  <c r="L1862" i="10"/>
  <c r="L286" i="2"/>
  <c r="L1934" i="10"/>
  <c r="L296" i="2"/>
  <c r="L1999" i="10"/>
  <c r="L316" i="2"/>
  <c r="J2101" i="10"/>
  <c r="K2101" i="10" s="1"/>
  <c r="K2100" i="10" s="1"/>
  <c r="L338" i="2"/>
  <c r="L2322" i="10"/>
  <c r="L29" i="2"/>
  <c r="L179" i="10"/>
  <c r="L41" i="2"/>
  <c r="L252" i="10"/>
  <c r="L51" i="2"/>
  <c r="L346" i="10"/>
  <c r="L64" i="2"/>
  <c r="L439" i="10"/>
  <c r="L79" i="2"/>
  <c r="L530" i="10"/>
  <c r="L531" i="10" s="1"/>
  <c r="L89" i="2"/>
  <c r="L605" i="10"/>
  <c r="L609" i="10" s="1"/>
  <c r="L98" i="2"/>
  <c r="L677" i="10"/>
  <c r="L110" i="2"/>
  <c r="L738" i="10"/>
  <c r="L124" i="2"/>
  <c r="R124" i="2" s="1"/>
  <c r="L806" i="10"/>
  <c r="L135" i="2"/>
  <c r="L871" i="10"/>
  <c r="L875" i="10" s="1"/>
  <c r="L158" i="2"/>
  <c r="L1032" i="10"/>
  <c r="L174" i="2"/>
  <c r="L1179" i="10"/>
  <c r="L1185" i="10" s="1"/>
  <c r="L185" i="2"/>
  <c r="L1269" i="10"/>
  <c r="L193" i="2"/>
  <c r="L1344" i="10"/>
  <c r="L201" i="2"/>
  <c r="L1427" i="10"/>
  <c r="L212" i="2"/>
  <c r="L1489" i="10"/>
  <c r="L1494" i="10" s="1"/>
  <c r="L220" i="2"/>
  <c r="L1553" i="10"/>
  <c r="L1555" i="10" s="1"/>
  <c r="L228" i="2"/>
  <c r="L1621" i="10"/>
  <c r="L1625" i="10" s="1"/>
  <c r="L239" i="2"/>
  <c r="J1675" i="10"/>
  <c r="K1675" i="10" s="1"/>
  <c r="K1674" i="10" s="1"/>
  <c r="G1676" i="10" s="1"/>
  <c r="J1676" i="10" s="1"/>
  <c r="L250" i="2"/>
  <c r="J1733" i="10"/>
  <c r="K1733" i="10" s="1"/>
  <c r="K1732" i="10" s="1"/>
  <c r="G1734" i="10" s="1"/>
  <c r="J1734" i="10" s="1"/>
  <c r="L262" i="2"/>
  <c r="L1786" i="10"/>
  <c r="L279" i="2"/>
  <c r="J1874" i="10"/>
  <c r="K1874" i="10" s="1"/>
  <c r="K1873" i="10" s="1"/>
  <c r="L287" i="2"/>
  <c r="J1942" i="10"/>
  <c r="K1942" i="10" s="1"/>
  <c r="K1941" i="10" s="1"/>
  <c r="J1941" i="10" s="1"/>
  <c r="L297" i="2"/>
  <c r="J2007" i="10"/>
  <c r="K2007" i="10" s="1"/>
  <c r="K2006" i="10" s="1"/>
  <c r="J2006" i="10" s="1"/>
  <c r="L306" i="2"/>
  <c r="L2052" i="10"/>
  <c r="L317" i="2"/>
  <c r="L2104" i="10"/>
  <c r="L2107" i="10" s="1"/>
  <c r="J89" i="3"/>
  <c r="J2252" i="10"/>
  <c r="K2252" i="10" s="1"/>
  <c r="K2251" i="10" s="1"/>
  <c r="J145" i="3"/>
  <c r="J2264" i="10"/>
  <c r="K2264" i="10" s="1"/>
  <c r="K2263" i="10" s="1"/>
  <c r="J90" i="3"/>
  <c r="L2193" i="10"/>
  <c r="L2196" i="10" s="1"/>
  <c r="J127" i="3"/>
  <c r="J132" i="3" s="1"/>
  <c r="J126" i="3" s="1"/>
  <c r="J2260" i="10"/>
  <c r="K2260" i="10" s="1"/>
  <c r="K2259" i="10" s="1"/>
  <c r="J146" i="3"/>
  <c r="J2268" i="10"/>
  <c r="K2268" i="10" s="1"/>
  <c r="K2267" i="10" s="1"/>
  <c r="J48" i="3"/>
  <c r="L2182" i="10"/>
  <c r="L2188" i="10" s="1"/>
  <c r="M2188" i="10" s="1"/>
  <c r="J148" i="3"/>
  <c r="J2272" i="10"/>
  <c r="K2272" i="10" s="1"/>
  <c r="K2271" i="10" s="1"/>
  <c r="J76" i="3"/>
  <c r="J2248" i="10"/>
  <c r="K2248" i="10" s="1"/>
  <c r="K2247" i="10" s="1"/>
  <c r="J149" i="3"/>
  <c r="J2276" i="10"/>
  <c r="K2276" i="10" s="1"/>
  <c r="K2275" i="10" s="1"/>
  <c r="J18" i="3"/>
  <c r="J19" i="3" s="1"/>
  <c r="J16" i="3" s="1"/>
  <c r="J2147" i="10"/>
  <c r="K2147" i="10" s="1"/>
  <c r="K2146" i="10" s="1"/>
  <c r="J2256" i="10"/>
  <c r="K2256" i="10" s="1"/>
  <c r="K2255" i="10" s="1"/>
  <c r="J150" i="3"/>
  <c r="J2280" i="10"/>
  <c r="K2280" i="10" s="1"/>
  <c r="K2279" i="10" s="1"/>
  <c r="L2166" i="10"/>
  <c r="L2167" i="10" s="1"/>
  <c r="G2171" i="10"/>
  <c r="J2171" i="10" s="1"/>
  <c r="J2164" i="10"/>
  <c r="L2227" i="10"/>
  <c r="L2228" i="10" s="1"/>
  <c r="L2209" i="10"/>
  <c r="L2210" i="10" s="1"/>
  <c r="G2238" i="10"/>
  <c r="J2238" i="10" s="1"/>
  <c r="J2232" i="10"/>
  <c r="G2223" i="10"/>
  <c r="J2223" i="10" s="1"/>
  <c r="L2215" i="10"/>
  <c r="L2216" i="10" s="1"/>
  <c r="J2214" i="10"/>
  <c r="J2200" i="10"/>
  <c r="L2204" i="10"/>
  <c r="G2206" i="10"/>
  <c r="J2206" i="10" s="1"/>
  <c r="J2150" i="10"/>
  <c r="L2153" i="10"/>
  <c r="M2153" i="10" s="1"/>
  <c r="G1987" i="10"/>
  <c r="J1987" i="10" s="1"/>
  <c r="J1708" i="10"/>
  <c r="J1990" i="10"/>
  <c r="G2035" i="10"/>
  <c r="J2035" i="10" s="1"/>
  <c r="J2031" i="10"/>
  <c r="G2021" i="10"/>
  <c r="J2021" i="10" s="1"/>
  <c r="J2017" i="10"/>
  <c r="J1972" i="10"/>
  <c r="G1978" i="10"/>
  <c r="J1978" i="10" s="1"/>
  <c r="G1525" i="10"/>
  <c r="J1525" i="10" s="1"/>
  <c r="G1818" i="10"/>
  <c r="J1812" i="10"/>
  <c r="J1804" i="10"/>
  <c r="G1808" i="10"/>
  <c r="J1808" i="10" s="1"/>
  <c r="J1595" i="10"/>
  <c r="J1612" i="10"/>
  <c r="J1546" i="10"/>
  <c r="J1489" i="10"/>
  <c r="G1557" i="10"/>
  <c r="J1557" i="10" s="1"/>
  <c r="J1475" i="10"/>
  <c r="J1553" i="10"/>
  <c r="J1444" i="10"/>
  <c r="J1717" i="10"/>
  <c r="G1726" i="10"/>
  <c r="J1726" i="10" s="1"/>
  <c r="J1521" i="10"/>
  <c r="J1569" i="10"/>
  <c r="G1592" i="10"/>
  <c r="J1592" i="10" s="1"/>
  <c r="G1609" i="10"/>
  <c r="J1609" i="10" s="1"/>
  <c r="J1537" i="10"/>
  <c r="G1543" i="10"/>
  <c r="J1543" i="10" s="1"/>
  <c r="G1583" i="10"/>
  <c r="J1583" i="10" s="1"/>
  <c r="J1578" i="10"/>
  <c r="J539" i="10"/>
  <c r="G793" i="10"/>
  <c r="J793" i="10" s="1"/>
  <c r="J1084" i="10"/>
  <c r="J1501" i="10"/>
  <c r="G1508" i="10"/>
  <c r="J1508" i="10" s="1"/>
  <c r="G1517" i="10"/>
  <c r="J1517" i="10" s="1"/>
  <c r="J1511" i="10"/>
  <c r="G1472" i="10"/>
  <c r="J1472" i="10" s="1"/>
  <c r="J788" i="10"/>
  <c r="J1465" i="10"/>
  <c r="G1072" i="10"/>
  <c r="J1072" i="10" s="1"/>
  <c r="J1067" i="10"/>
  <c r="J1437" i="10"/>
  <c r="G1406" i="10"/>
  <c r="J1406" i="10" s="1"/>
  <c r="J1397" i="10"/>
  <c r="G1198" i="10"/>
  <c r="J1198" i="10" s="1"/>
  <c r="J1179" i="10"/>
  <c r="G1187" i="10"/>
  <c r="J1187" i="10" s="1"/>
  <c r="J1075" i="10"/>
  <c r="G961" i="10"/>
  <c r="J961" i="10" s="1"/>
  <c r="J956" i="10"/>
  <c r="J918" i="10"/>
  <c r="G927" i="10"/>
  <c r="J927" i="10" s="1"/>
  <c r="J871" i="10"/>
  <c r="G877" i="10"/>
  <c r="J877" i="10" s="1"/>
  <c r="J530" i="10"/>
  <c r="G722" i="10"/>
  <c r="J722" i="10" s="1"/>
  <c r="G586" i="10"/>
  <c r="J586" i="10" s="1"/>
  <c r="J549" i="10"/>
  <c r="G556" i="10"/>
  <c r="J579" i="10"/>
  <c r="G15" i="10"/>
  <c r="J15" i="10" s="1"/>
  <c r="J605" i="10"/>
  <c r="G611" i="10"/>
  <c r="J611" i="10" s="1"/>
  <c r="J520" i="10"/>
  <c r="G527" i="10"/>
  <c r="J527" i="10" s="1"/>
  <c r="J200" i="10"/>
  <c r="J225" i="3"/>
  <c r="J201" i="3" s="1"/>
  <c r="J26" i="3"/>
  <c r="J21" i="3" s="1"/>
  <c r="J232" i="3"/>
  <c r="J227" i="3" s="1"/>
  <c r="J64" i="3"/>
  <c r="J43" i="3" s="1"/>
  <c r="J71" i="3"/>
  <c r="J66" i="3" s="1"/>
  <c r="J199" i="3"/>
  <c r="J193" i="3" s="1"/>
  <c r="J41" i="3"/>
  <c r="J28" i="3" s="1"/>
  <c r="J246" i="3"/>
  <c r="J244" i="3"/>
  <c r="J173" i="3"/>
  <c r="J160" i="3" s="1"/>
  <c r="J191" i="3"/>
  <c r="J175" i="3" s="1"/>
  <c r="J110" i="3"/>
  <c r="J101" i="3" s="1"/>
  <c r="J124" i="3"/>
  <c r="J112" i="3" s="1"/>
  <c r="J242" i="3"/>
  <c r="J234" i="3" s="1"/>
  <c r="Q117" i="2" l="1"/>
  <c r="P324" i="2"/>
  <c r="Q246" i="2"/>
  <c r="Q143" i="2"/>
  <c r="J1736" i="10"/>
  <c r="R109" i="2"/>
  <c r="R93" i="2"/>
  <c r="R259" i="2"/>
  <c r="R247" i="2"/>
  <c r="R236" i="2"/>
  <c r="R225" i="2"/>
  <c r="R217" i="2"/>
  <c r="R209" i="2"/>
  <c r="R87" i="2"/>
  <c r="R326" i="2"/>
  <c r="R241" i="2"/>
  <c r="R262" i="2"/>
  <c r="R239" i="2"/>
  <c r="R220" i="2"/>
  <c r="R296" i="2"/>
  <c r="R278" i="2"/>
  <c r="R333" i="2"/>
  <c r="R307" i="2"/>
  <c r="R290" i="2"/>
  <c r="R271" i="2"/>
  <c r="R334" i="2"/>
  <c r="R308" i="2"/>
  <c r="R300" i="2"/>
  <c r="R291" i="2"/>
  <c r="R281" i="2"/>
  <c r="R273" i="2"/>
  <c r="R237" i="2"/>
  <c r="R226" i="2"/>
  <c r="R218" i="2"/>
  <c r="R210" i="2"/>
  <c r="R92" i="2"/>
  <c r="R270" i="2"/>
  <c r="R120" i="2"/>
  <c r="R305" i="2"/>
  <c r="R293" i="2"/>
  <c r="R275" i="2"/>
  <c r="R224" i="2"/>
  <c r="R212" i="2"/>
  <c r="R207" i="2"/>
  <c r="R264" i="2"/>
  <c r="R121" i="2"/>
  <c r="R99" i="2"/>
  <c r="R80" i="2"/>
  <c r="R215" i="2"/>
  <c r="P139" i="2"/>
  <c r="P181" i="2"/>
  <c r="P153" i="2" s="1"/>
  <c r="R252" i="2"/>
  <c r="R118" i="2"/>
  <c r="Q126" i="2"/>
  <c r="R100" i="2"/>
  <c r="R81" i="2"/>
  <c r="R306" i="2"/>
  <c r="R287" i="2"/>
  <c r="R103" i="2"/>
  <c r="R83" i="2"/>
  <c r="R261" i="2"/>
  <c r="R238" i="2"/>
  <c r="R219" i="2"/>
  <c r="R146" i="2"/>
  <c r="P146" i="2" s="1"/>
  <c r="R299" i="2"/>
  <c r="R280" i="2"/>
  <c r="R91" i="2"/>
  <c r="R258" i="2"/>
  <c r="R98" i="2"/>
  <c r="R79" i="2"/>
  <c r="R309" i="2"/>
  <c r="R292" i="2"/>
  <c r="R274" i="2"/>
  <c r="R257" i="2"/>
  <c r="Q310" i="2"/>
  <c r="Q255" i="2"/>
  <c r="R234" i="2"/>
  <c r="R23" i="2"/>
  <c r="R313" i="2"/>
  <c r="R18" i="2"/>
  <c r="R330" i="2"/>
  <c r="R304" i="2"/>
  <c r="R295" i="2"/>
  <c r="R285" i="2"/>
  <c r="R277" i="2"/>
  <c r="R268" i="2"/>
  <c r="R233" i="2"/>
  <c r="R222" i="2"/>
  <c r="R214" i="2"/>
  <c r="R206" i="2"/>
  <c r="R250" i="2"/>
  <c r="R228" i="2"/>
  <c r="R208" i="2"/>
  <c r="R327" i="2"/>
  <c r="R286" i="2"/>
  <c r="R269" i="2"/>
  <c r="R119" i="2"/>
  <c r="R102" i="2"/>
  <c r="Q105" i="2"/>
  <c r="R82" i="2"/>
  <c r="R325" i="2"/>
  <c r="R263" i="2"/>
  <c r="R251" i="2"/>
  <c r="R240" i="2"/>
  <c r="R232" i="2"/>
  <c r="R221" i="2"/>
  <c r="R213" i="2"/>
  <c r="R205" i="2"/>
  <c r="Q204" i="2"/>
  <c r="R302" i="2"/>
  <c r="R283" i="2"/>
  <c r="R266" i="2"/>
  <c r="R235" i="2"/>
  <c r="R216" i="2"/>
  <c r="R147" i="2"/>
  <c r="P147" i="2" s="1"/>
  <c r="R97" i="2"/>
  <c r="R78" i="2"/>
  <c r="Q181" i="2"/>
  <c r="P123" i="2"/>
  <c r="P117" i="2" s="1"/>
  <c r="P149" i="2"/>
  <c r="P124" i="2"/>
  <c r="P145" i="2"/>
  <c r="P144" i="2"/>
  <c r="P140" i="2"/>
  <c r="P138" i="2"/>
  <c r="P148" i="2"/>
  <c r="R166" i="2"/>
  <c r="R260" i="2"/>
  <c r="R248" i="2"/>
  <c r="R122" i="2"/>
  <c r="R108" i="2"/>
  <c r="Q111" i="2"/>
  <c r="R96" i="2"/>
  <c r="R86" i="2"/>
  <c r="R332" i="2"/>
  <c r="R297" i="2"/>
  <c r="R279" i="2"/>
  <c r="R110" i="2"/>
  <c r="R94" i="2"/>
  <c r="R331" i="2"/>
  <c r="R249" i="2"/>
  <c r="R227" i="2"/>
  <c r="R211" i="2"/>
  <c r="P105" i="2"/>
  <c r="P76" i="2" s="1"/>
  <c r="R329" i="2"/>
  <c r="R303" i="2"/>
  <c r="R294" i="2"/>
  <c r="R284" i="2"/>
  <c r="R276" i="2"/>
  <c r="R267" i="2"/>
  <c r="R137" i="2"/>
  <c r="P137" i="2" s="1"/>
  <c r="P128" i="2" s="1"/>
  <c r="R104" i="2"/>
  <c r="R95" i="2"/>
  <c r="R84" i="2"/>
  <c r="R328" i="2"/>
  <c r="R243" i="2"/>
  <c r="R89" i="2"/>
  <c r="R338" i="2"/>
  <c r="R301" i="2"/>
  <c r="R282" i="2"/>
  <c r="R265" i="2"/>
  <c r="R242" i="2"/>
  <c r="R223" i="2"/>
  <c r="R150" i="2"/>
  <c r="P150" i="2" s="1"/>
  <c r="P183" i="2"/>
  <c r="P310" i="2"/>
  <c r="P255" i="2"/>
  <c r="Q141" i="2"/>
  <c r="Q128" i="2"/>
  <c r="P202" i="2"/>
  <c r="Q183" i="2"/>
  <c r="Q202" i="2"/>
  <c r="L25" i="2"/>
  <c r="L16" i="2" s="1"/>
  <c r="R200" i="2"/>
  <c r="R319" i="2"/>
  <c r="R180" i="2"/>
  <c r="R164" i="2"/>
  <c r="P67" i="2"/>
  <c r="P55" i="2" s="1"/>
  <c r="R44" i="2"/>
  <c r="R72" i="2"/>
  <c r="R43" i="2"/>
  <c r="R192" i="2"/>
  <c r="R173" i="2"/>
  <c r="R157" i="2"/>
  <c r="P74" i="2"/>
  <c r="P69" i="2" s="1"/>
  <c r="R45" i="2"/>
  <c r="R21" i="2"/>
  <c r="Q322" i="2"/>
  <c r="R314" i="2"/>
  <c r="R194" i="2"/>
  <c r="R186" i="2"/>
  <c r="R162" i="2"/>
  <c r="R154" i="2"/>
  <c r="R131" i="2"/>
  <c r="R64" i="2"/>
  <c r="R51" i="2"/>
  <c r="R320" i="2"/>
  <c r="R188" i="2"/>
  <c r="R169" i="2"/>
  <c r="R134" i="2"/>
  <c r="R50" i="2"/>
  <c r="R28" i="2"/>
  <c r="Q32" i="2"/>
  <c r="R195" i="2"/>
  <c r="R187" i="2"/>
  <c r="R176" i="2"/>
  <c r="R168" i="2"/>
  <c r="R160" i="2"/>
  <c r="R133" i="2"/>
  <c r="R73" i="2"/>
  <c r="R62" i="2"/>
  <c r="R49" i="2"/>
  <c r="R39" i="2"/>
  <c r="R24" i="2"/>
  <c r="R65" i="2"/>
  <c r="R48" i="2"/>
  <c r="R70" i="2"/>
  <c r="Q74" i="2"/>
  <c r="P322" i="2"/>
  <c r="P312" i="2" s="1"/>
  <c r="R167" i="2"/>
  <c r="R132" i="2"/>
  <c r="R317" i="2"/>
  <c r="R193" i="2"/>
  <c r="R185" i="2"/>
  <c r="R174" i="2"/>
  <c r="R41" i="2"/>
  <c r="R29" i="2"/>
  <c r="P32" i="2"/>
  <c r="P27" i="2" s="1"/>
  <c r="R315" i="2"/>
  <c r="R114" i="2"/>
  <c r="Q115" i="2"/>
  <c r="R30" i="2"/>
  <c r="R19" i="2"/>
  <c r="R184" i="2"/>
  <c r="R165" i="2"/>
  <c r="R130" i="2"/>
  <c r="R58" i="2"/>
  <c r="P53" i="2"/>
  <c r="P34" i="2" s="1"/>
  <c r="R318" i="2"/>
  <c r="R198" i="2"/>
  <c r="R190" i="2"/>
  <c r="R175" i="2"/>
  <c r="R159" i="2"/>
  <c r="R38" i="2"/>
  <c r="R201" i="2"/>
  <c r="R158" i="2"/>
  <c r="R135" i="2"/>
  <c r="R71" i="2"/>
  <c r="R46" i="2"/>
  <c r="R37" i="2"/>
  <c r="R22" i="2"/>
  <c r="R316" i="2"/>
  <c r="R196" i="2"/>
  <c r="R177" i="2"/>
  <c r="R161" i="2"/>
  <c r="R40" i="2"/>
  <c r="R17" i="2"/>
  <c r="Q25" i="2"/>
  <c r="Q16" i="2"/>
  <c r="R199" i="2"/>
  <c r="R191" i="2"/>
  <c r="R172" i="2"/>
  <c r="R156" i="2"/>
  <c r="R129" i="2"/>
  <c r="R66" i="2"/>
  <c r="R57" i="2"/>
  <c r="Q67" i="2"/>
  <c r="R31" i="2"/>
  <c r="R20" i="2"/>
  <c r="R52" i="2"/>
  <c r="R36" i="2"/>
  <c r="Q53" i="2"/>
  <c r="R179" i="2"/>
  <c r="R171" i="2"/>
  <c r="R163" i="2"/>
  <c r="R155" i="2"/>
  <c r="R60" i="2"/>
  <c r="R321" i="2"/>
  <c r="R197" i="2"/>
  <c r="R189" i="2"/>
  <c r="R178" i="2"/>
  <c r="R170" i="2"/>
  <c r="R59" i="2"/>
  <c r="R63" i="2"/>
  <c r="P25" i="2"/>
  <c r="J1666" i="10"/>
  <c r="J1740" i="10"/>
  <c r="P204" i="2"/>
  <c r="L337" i="2"/>
  <c r="P16" i="2"/>
  <c r="P231" i="2"/>
  <c r="J1678" i="10"/>
  <c r="L115" i="2"/>
  <c r="L113" i="2" s="1"/>
  <c r="J1662" i="10"/>
  <c r="J1800" i="10"/>
  <c r="L335" i="2"/>
  <c r="L324" i="2" s="1"/>
  <c r="L244" i="2"/>
  <c r="L231" i="2" s="1"/>
  <c r="L339" i="2"/>
  <c r="L253" i="2"/>
  <c r="L246" i="2" s="1"/>
  <c r="L111" i="2"/>
  <c r="L107" i="2" s="1"/>
  <c r="L32" i="2"/>
  <c r="L27" i="2" s="1"/>
  <c r="L67" i="2"/>
  <c r="L55" i="2" s="1"/>
  <c r="L74" i="2"/>
  <c r="L69" i="2" s="1"/>
  <c r="L202" i="2"/>
  <c r="L183" i="2" s="1"/>
  <c r="L310" i="2"/>
  <c r="L255" i="2" s="1"/>
  <c r="L229" i="2"/>
  <c r="L204" i="2" s="1"/>
  <c r="L141" i="2"/>
  <c r="L128" i="2" s="1"/>
  <c r="L105" i="2"/>
  <c r="L76" i="2" s="1"/>
  <c r="L53" i="2"/>
  <c r="L34" i="2" s="1"/>
  <c r="J1485" i="10"/>
  <c r="G1672" i="10"/>
  <c r="J1672" i="10" s="1"/>
  <c r="J95" i="3"/>
  <c r="J88" i="3" s="1"/>
  <c r="J86" i="3"/>
  <c r="J73" i="3" s="1"/>
  <c r="J158" i="3"/>
  <c r="J134" i="3" s="1"/>
  <c r="L151" i="2"/>
  <c r="L143" i="2" s="1"/>
  <c r="L322" i="2"/>
  <c r="L312" i="2" s="1"/>
  <c r="J1732" i="10"/>
  <c r="L126" i="2"/>
  <c r="L117" i="2" s="1"/>
  <c r="L181" i="2"/>
  <c r="L153" i="2" s="1"/>
  <c r="J1674" i="10"/>
  <c r="G2008" i="10"/>
  <c r="J2008" i="10" s="1"/>
  <c r="J863" i="10"/>
  <c r="G865" i="10"/>
  <c r="J865" i="10" s="1"/>
  <c r="G1883" i="10"/>
  <c r="J1883" i="10" s="1"/>
  <c r="J1881" i="10"/>
  <c r="G2102" i="10"/>
  <c r="J2102" i="10" s="1"/>
  <c r="J2100" i="10"/>
  <c r="K1683" i="10"/>
  <c r="K1682" i="10" s="1"/>
  <c r="J1687" i="10"/>
  <c r="K1687" i="10" s="1"/>
  <c r="K1686" i="10" s="1"/>
  <c r="G696" i="10"/>
  <c r="J696" i="10" s="1"/>
  <c r="J694" i="10"/>
  <c r="C19" i="4"/>
  <c r="G726" i="10"/>
  <c r="J726" i="10" s="1"/>
  <c r="J724" i="10"/>
  <c r="G1943" i="10"/>
  <c r="J1943" i="10" s="1"/>
  <c r="G1660" i="10"/>
  <c r="J1660" i="10" s="1"/>
  <c r="J1658" i="10"/>
  <c r="J1728" i="10"/>
  <c r="G1875" i="10"/>
  <c r="J1875" i="10" s="1"/>
  <c r="J1873" i="10"/>
  <c r="G1879" i="10"/>
  <c r="J1879" i="10" s="1"/>
  <c r="J1877" i="10"/>
  <c r="G2281" i="10"/>
  <c r="J2281" i="10" s="1"/>
  <c r="J2279" i="10"/>
  <c r="G2273" i="10"/>
  <c r="J2273" i="10" s="1"/>
  <c r="J2271" i="10"/>
  <c r="G2257" i="10"/>
  <c r="J2257" i="10" s="1"/>
  <c r="J2255" i="10"/>
  <c r="G2249" i="10"/>
  <c r="J2249" i="10" s="1"/>
  <c r="J2247" i="10"/>
  <c r="G2148" i="10"/>
  <c r="J2148" i="10" s="1"/>
  <c r="J2146" i="10"/>
  <c r="G2265" i="10"/>
  <c r="J2265" i="10" s="1"/>
  <c r="J2263" i="10"/>
  <c r="G2277" i="10"/>
  <c r="J2277" i="10" s="1"/>
  <c r="J2275" i="10"/>
  <c r="G2269" i="10"/>
  <c r="J2269" i="10" s="1"/>
  <c r="J2267" i="10"/>
  <c r="G2253" i="10"/>
  <c r="J2253" i="10" s="1"/>
  <c r="J2251" i="10"/>
  <c r="G2261" i="10"/>
  <c r="J2261" i="10" s="1"/>
  <c r="J2259" i="10"/>
  <c r="J556" i="10"/>
  <c r="J566" i="10" s="1"/>
  <c r="G566" i="10"/>
  <c r="E30" i="7"/>
  <c r="E29" i="7"/>
  <c r="E28" i="7"/>
  <c r="E27" i="7"/>
  <c r="P143" i="2" l="1"/>
  <c r="P151" i="2"/>
  <c r="C29" i="4"/>
  <c r="R151" i="2"/>
  <c r="P126" i="2"/>
  <c r="P141" i="2"/>
  <c r="C17" i="4"/>
  <c r="C23" i="4"/>
  <c r="R202" i="2"/>
  <c r="R141" i="2"/>
  <c r="R105" i="2"/>
  <c r="Q76" i="2"/>
  <c r="R126" i="2"/>
  <c r="C47" i="4"/>
  <c r="C43" i="4"/>
  <c r="C49" i="4"/>
  <c r="C45" i="4"/>
  <c r="C51" i="4"/>
  <c r="C41" i="4"/>
  <c r="C53" i="4"/>
  <c r="C31" i="4"/>
  <c r="R181" i="2"/>
  <c r="Q153" i="2"/>
  <c r="C33" i="4"/>
  <c r="C21" i="4"/>
  <c r="C37" i="4"/>
  <c r="C35" i="4"/>
  <c r="C25" i="4"/>
  <c r="R25" i="2"/>
  <c r="Q107" i="2"/>
  <c r="R111" i="2"/>
  <c r="R310" i="2"/>
  <c r="Q55" i="2"/>
  <c r="R67" i="2"/>
  <c r="R74" i="2"/>
  <c r="Q69" i="2"/>
  <c r="L340" i="2"/>
  <c r="L341" i="2" s="1"/>
  <c r="Q34" i="2"/>
  <c r="R53" i="2"/>
  <c r="Q312" i="2"/>
  <c r="R322" i="2"/>
  <c r="R115" i="2"/>
  <c r="Q113" i="2"/>
  <c r="R32" i="2"/>
  <c r="Q27" i="2"/>
  <c r="C55" i="4"/>
  <c r="C39" i="4"/>
  <c r="C27" i="4"/>
  <c r="J248" i="3"/>
  <c r="J250" i="3" s="1"/>
  <c r="G1684" i="10"/>
  <c r="J1684" i="10" s="1"/>
  <c r="J1682" i="10"/>
  <c r="G1688" i="10"/>
  <c r="J1688" i="10" s="1"/>
  <c r="J1686" i="10"/>
  <c r="F49" i="5"/>
  <c r="E49" i="5"/>
  <c r="D49" i="5"/>
  <c r="C49" i="5"/>
  <c r="F45" i="5"/>
  <c r="E45" i="5"/>
  <c r="D45" i="5"/>
  <c r="C45" i="5"/>
  <c r="F38" i="5"/>
  <c r="E38" i="5"/>
  <c r="D38" i="5"/>
  <c r="C38" i="5"/>
  <c r="F26" i="5"/>
  <c r="E26" i="5"/>
  <c r="D26" i="5"/>
  <c r="C26" i="5"/>
  <c r="Q341" i="2" l="1"/>
  <c r="J12" i="3"/>
  <c r="D50" i="5"/>
  <c r="E50" i="5"/>
  <c r="F50" i="5"/>
  <c r="C50" i="5"/>
  <c r="A10" i="4"/>
  <c r="A9" i="4"/>
  <c r="A6" i="5" s="1"/>
  <c r="K18" i="2"/>
  <c r="K19" i="2"/>
  <c r="K20" i="2"/>
  <c r="K21" i="2"/>
  <c r="K22" i="2"/>
  <c r="K23" i="2"/>
  <c r="K24" i="2"/>
  <c r="A10" i="3"/>
  <c r="A9" i="3"/>
  <c r="I245" i="3" l="1"/>
  <c r="I244" i="3" s="1"/>
  <c r="I241" i="3"/>
  <c r="I240" i="3"/>
  <c r="I239" i="3"/>
  <c r="I238" i="3"/>
  <c r="I237" i="3"/>
  <c r="I236" i="3"/>
  <c r="I235" i="3"/>
  <c r="I231" i="3"/>
  <c r="I230" i="3"/>
  <c r="I229" i="3"/>
  <c r="I228" i="3"/>
  <c r="I224" i="3"/>
  <c r="I223" i="3"/>
  <c r="I222" i="3"/>
  <c r="I221" i="3"/>
  <c r="I220" i="3"/>
  <c r="I219" i="3"/>
  <c r="I218" i="3"/>
  <c r="I216" i="3"/>
  <c r="I215" i="3"/>
  <c r="I212" i="3"/>
  <c r="I211" i="3"/>
  <c r="I210" i="3"/>
  <c r="I209" i="3"/>
  <c r="I208" i="3"/>
  <c r="I207" i="3"/>
  <c r="I205" i="3"/>
  <c r="I204" i="3"/>
  <c r="I203" i="3"/>
  <c r="I198" i="3"/>
  <c r="I197" i="3"/>
  <c r="I196" i="3"/>
  <c r="I195" i="3"/>
  <c r="I194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1" i="3"/>
  <c r="I130" i="3"/>
  <c r="I129" i="3"/>
  <c r="I128" i="3"/>
  <c r="I127" i="3"/>
  <c r="I123" i="3"/>
  <c r="I122" i="3"/>
  <c r="I120" i="3"/>
  <c r="I119" i="3"/>
  <c r="I118" i="3"/>
  <c r="I117" i="3"/>
  <c r="I116" i="3"/>
  <c r="I115" i="3"/>
  <c r="I114" i="3"/>
  <c r="I113" i="3"/>
  <c r="I109" i="3"/>
  <c r="I108" i="3"/>
  <c r="I107" i="3"/>
  <c r="I106" i="3"/>
  <c r="I105" i="3"/>
  <c r="I104" i="3"/>
  <c r="I103" i="3"/>
  <c r="I102" i="3"/>
  <c r="I98" i="3"/>
  <c r="I99" i="3" s="1"/>
  <c r="I97" i="3" s="1"/>
  <c r="I94" i="3"/>
  <c r="I93" i="3"/>
  <c r="I92" i="3"/>
  <c r="I91" i="3"/>
  <c r="I90" i="3"/>
  <c r="I89" i="3"/>
  <c r="I85" i="3"/>
  <c r="I84" i="3"/>
  <c r="I82" i="3"/>
  <c r="I80" i="3"/>
  <c r="I79" i="3"/>
  <c r="I77" i="3"/>
  <c r="I76" i="3"/>
  <c r="I75" i="3"/>
  <c r="I70" i="3"/>
  <c r="I69" i="3"/>
  <c r="I68" i="3"/>
  <c r="I67" i="3"/>
  <c r="I63" i="3"/>
  <c r="I62" i="3"/>
  <c r="I61" i="3"/>
  <c r="I59" i="3"/>
  <c r="I58" i="3"/>
  <c r="I57" i="3"/>
  <c r="I56" i="3"/>
  <c r="I54" i="3"/>
  <c r="I53" i="3"/>
  <c r="I52" i="3"/>
  <c r="I51" i="3"/>
  <c r="I50" i="3"/>
  <c r="I48" i="3"/>
  <c r="I47" i="3"/>
  <c r="I46" i="3"/>
  <c r="I45" i="3"/>
  <c r="I40" i="3"/>
  <c r="I39" i="3"/>
  <c r="I38" i="3"/>
  <c r="I37" i="3"/>
  <c r="I35" i="3"/>
  <c r="I34" i="3"/>
  <c r="I33" i="3"/>
  <c r="I32" i="3"/>
  <c r="I31" i="3"/>
  <c r="I30" i="3"/>
  <c r="I25" i="3"/>
  <c r="I24" i="3"/>
  <c r="I23" i="3"/>
  <c r="I22" i="3"/>
  <c r="I18" i="3"/>
  <c r="I17" i="3"/>
  <c r="K338" i="2"/>
  <c r="K337" i="2" s="1"/>
  <c r="P56" i="4" s="1"/>
  <c r="K334" i="2"/>
  <c r="K333" i="2"/>
  <c r="K332" i="2"/>
  <c r="K331" i="2"/>
  <c r="K330" i="2"/>
  <c r="K329" i="2"/>
  <c r="K328" i="2"/>
  <c r="K327" i="2"/>
  <c r="K326" i="2"/>
  <c r="K325" i="2"/>
  <c r="K321" i="2"/>
  <c r="K320" i="2"/>
  <c r="K319" i="2"/>
  <c r="K318" i="2"/>
  <c r="K317" i="2"/>
  <c r="K316" i="2"/>
  <c r="K315" i="2"/>
  <c r="K314" i="2"/>
  <c r="K313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2" i="2"/>
  <c r="K251" i="2"/>
  <c r="K250" i="2"/>
  <c r="K249" i="2"/>
  <c r="K248" i="2"/>
  <c r="K247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0" i="2"/>
  <c r="K149" i="2"/>
  <c r="K148" i="2"/>
  <c r="K147" i="2"/>
  <c r="K146" i="2"/>
  <c r="K145" i="2"/>
  <c r="K144" i="2"/>
  <c r="K140" i="2"/>
  <c r="K139" i="2"/>
  <c r="K138" i="2"/>
  <c r="K137" i="2"/>
  <c r="K135" i="2"/>
  <c r="K134" i="2"/>
  <c r="K133" i="2"/>
  <c r="K132" i="2"/>
  <c r="K131" i="2"/>
  <c r="K130" i="2"/>
  <c r="K129" i="2"/>
  <c r="K125" i="2"/>
  <c r="K124" i="2"/>
  <c r="K123" i="2"/>
  <c r="K122" i="2"/>
  <c r="K121" i="2"/>
  <c r="K120" i="2"/>
  <c r="K119" i="2"/>
  <c r="K118" i="2"/>
  <c r="K114" i="2"/>
  <c r="K115" i="2" s="1"/>
  <c r="K113" i="2" s="1"/>
  <c r="G32" i="4" s="1"/>
  <c r="K110" i="2"/>
  <c r="K109" i="2"/>
  <c r="K108" i="2"/>
  <c r="K104" i="2"/>
  <c r="K103" i="2"/>
  <c r="K102" i="2"/>
  <c r="K100" i="2"/>
  <c r="K99" i="2"/>
  <c r="K98" i="2"/>
  <c r="K97" i="2"/>
  <c r="K96" i="2"/>
  <c r="K95" i="2"/>
  <c r="K94" i="2"/>
  <c r="K93" i="2"/>
  <c r="K92" i="2"/>
  <c r="K91" i="2"/>
  <c r="K89" i="2"/>
  <c r="K87" i="2"/>
  <c r="K86" i="2"/>
  <c r="K84" i="2"/>
  <c r="K83" i="2"/>
  <c r="K82" i="2"/>
  <c r="K81" i="2"/>
  <c r="K80" i="2"/>
  <c r="K79" i="2"/>
  <c r="K78" i="2"/>
  <c r="K73" i="2"/>
  <c r="K72" i="2"/>
  <c r="K71" i="2"/>
  <c r="K70" i="2"/>
  <c r="K66" i="2"/>
  <c r="K65" i="2"/>
  <c r="K64" i="2"/>
  <c r="K63" i="2"/>
  <c r="K62" i="2"/>
  <c r="K60" i="2"/>
  <c r="K59" i="2"/>
  <c r="K58" i="2"/>
  <c r="K57" i="2"/>
  <c r="K52" i="2"/>
  <c r="K51" i="2"/>
  <c r="K50" i="2"/>
  <c r="K49" i="2"/>
  <c r="K48" i="2"/>
  <c r="K46" i="2"/>
  <c r="K45" i="2"/>
  <c r="K44" i="2"/>
  <c r="K43" i="2"/>
  <c r="K41" i="2"/>
  <c r="K40" i="2"/>
  <c r="K39" i="2"/>
  <c r="K38" i="2"/>
  <c r="K37" i="2"/>
  <c r="K36" i="2"/>
  <c r="K31" i="2"/>
  <c r="K30" i="2"/>
  <c r="K29" i="2"/>
  <c r="K28" i="2"/>
  <c r="K17" i="2"/>
  <c r="I19" i="3" l="1"/>
  <c r="I16" i="3" s="1"/>
  <c r="K25" i="2"/>
  <c r="I132" i="3"/>
  <c r="I126" i="3" s="1"/>
  <c r="I64" i="3"/>
  <c r="I43" i="3" s="1"/>
  <c r="I71" i="3"/>
  <c r="I66" i="3" s="1"/>
  <c r="I158" i="3"/>
  <c r="I134" i="3" s="1"/>
  <c r="I86" i="3"/>
  <c r="I73" i="3" s="1"/>
  <c r="I110" i="3"/>
  <c r="I101" i="3" s="1"/>
  <c r="I124" i="3"/>
  <c r="I112" i="3" s="1"/>
  <c r="I232" i="3"/>
  <c r="I227" i="3" s="1"/>
  <c r="I242" i="3"/>
  <c r="I234" i="3" s="1"/>
  <c r="I26" i="3"/>
  <c r="I21" i="3" s="1"/>
  <c r="I41" i="3"/>
  <c r="I28" i="3" s="1"/>
  <c r="I191" i="3"/>
  <c r="I175" i="3" s="1"/>
  <c r="I199" i="3"/>
  <c r="I193" i="3" s="1"/>
  <c r="I95" i="3"/>
  <c r="I88" i="3" s="1"/>
  <c r="I173" i="3"/>
  <c r="I160" i="3" s="1"/>
  <c r="I225" i="3"/>
  <c r="I201" i="3" s="1"/>
  <c r="F32" i="4"/>
  <c r="H32" i="4"/>
  <c r="I246" i="3"/>
  <c r="K126" i="2"/>
  <c r="K117" i="2" s="1"/>
  <c r="K32" i="2"/>
  <c r="K27" i="2" s="1"/>
  <c r="K53" i="2"/>
  <c r="K34" i="2" s="1"/>
  <c r="G22" i="4" s="1"/>
  <c r="K67" i="2"/>
  <c r="K55" i="2" s="1"/>
  <c r="K74" i="2"/>
  <c r="K69" i="2" s="1"/>
  <c r="K105" i="2"/>
  <c r="K76" i="2" s="1"/>
  <c r="J28" i="4" s="1"/>
  <c r="K111" i="2"/>
  <c r="K107" i="2" s="1"/>
  <c r="K202" i="2"/>
  <c r="K183" i="2" s="1"/>
  <c r="J42" i="4" s="1"/>
  <c r="K310" i="2"/>
  <c r="K255" i="2" s="1"/>
  <c r="K322" i="2"/>
  <c r="K312" i="2" s="1"/>
  <c r="K335" i="2"/>
  <c r="K324" i="2" s="1"/>
  <c r="P54" i="4" s="1"/>
  <c r="K141" i="2"/>
  <c r="K128" i="2" s="1"/>
  <c r="K151" i="2"/>
  <c r="K143" i="2" s="1"/>
  <c r="N38" i="4" s="1"/>
  <c r="K181" i="2"/>
  <c r="K153" i="2" s="1"/>
  <c r="K229" i="2"/>
  <c r="K204" i="2" s="1"/>
  <c r="K244" i="2"/>
  <c r="K231" i="2" s="1"/>
  <c r="K253" i="2"/>
  <c r="K246" i="2" s="1"/>
  <c r="K339" i="2"/>
  <c r="F20" i="4" l="1"/>
  <c r="H24" i="4"/>
  <c r="K16" i="2"/>
  <c r="N14" i="2" s="1"/>
  <c r="N15" i="2" s="1"/>
  <c r="N339" i="2" s="1"/>
  <c r="H26" i="4"/>
  <c r="M44" i="4"/>
  <c r="K40" i="4"/>
  <c r="G52" i="4"/>
  <c r="J50" i="4"/>
  <c r="F22" i="4"/>
  <c r="O54" i="4"/>
  <c r="E20" i="4"/>
  <c r="L28" i="4"/>
  <c r="H46" i="4"/>
  <c r="G46" i="4"/>
  <c r="M36" i="4"/>
  <c r="L36" i="4"/>
  <c r="K34" i="4"/>
  <c r="M34" i="4"/>
  <c r="J34" i="4"/>
  <c r="O30" i="4"/>
  <c r="M30" i="4"/>
  <c r="L30" i="4"/>
  <c r="N30" i="4"/>
  <c r="H42" i="4"/>
  <c r="H22" i="4"/>
  <c r="N54" i="4"/>
  <c r="G24" i="4"/>
  <c r="F24" i="4"/>
  <c r="I42" i="4"/>
  <c r="L34" i="4"/>
  <c r="K36" i="4"/>
  <c r="M48" i="4"/>
  <c r="N48" i="4"/>
  <c r="M38" i="4"/>
  <c r="L38" i="4"/>
  <c r="K28" i="4"/>
  <c r="I28" i="4"/>
  <c r="J36" i="4"/>
  <c r="I248" i="3"/>
  <c r="I12" i="3" s="1"/>
  <c r="K340" i="2"/>
  <c r="N247" i="2" l="1"/>
  <c r="N221" i="2"/>
  <c r="N237" i="2"/>
  <c r="N184" i="2"/>
  <c r="N53" i="2"/>
  <c r="N34" i="2" s="1"/>
  <c r="N240" i="2"/>
  <c r="N41" i="2"/>
  <c r="N90" i="2"/>
  <c r="N149" i="2"/>
  <c r="N57" i="2"/>
  <c r="N102" i="2"/>
  <c r="N28" i="2"/>
  <c r="N217" i="2"/>
  <c r="N236" i="2"/>
  <c r="N226" i="2"/>
  <c r="N48" i="2"/>
  <c r="N225" i="2"/>
  <c r="N260" i="2"/>
  <c r="N238" i="2"/>
  <c r="N208" i="2"/>
  <c r="N129" i="2"/>
  <c r="N316" i="2"/>
  <c r="N108" i="2"/>
  <c r="N337" i="2"/>
  <c r="N154" i="2"/>
  <c r="N298" i="2"/>
  <c r="N224" i="2"/>
  <c r="N137" i="2"/>
  <c r="N40" i="2"/>
  <c r="N132" i="2"/>
  <c r="N38" i="2"/>
  <c r="N166" i="2"/>
  <c r="N318" i="2"/>
  <c r="N93" i="2"/>
  <c r="N181" i="2"/>
  <c r="N269" i="2"/>
  <c r="N112" i="2"/>
  <c r="N272" i="2"/>
  <c r="N89" i="2"/>
  <c r="N169" i="2"/>
  <c r="N257" i="2"/>
  <c r="N104" i="2"/>
  <c r="N44" i="2"/>
  <c r="N172" i="2"/>
  <c r="N320" i="2"/>
  <c r="N58" i="2"/>
  <c r="N122" i="2"/>
  <c r="N190" i="2"/>
  <c r="N262" i="2"/>
  <c r="N281" i="2"/>
  <c r="N109" i="2"/>
  <c r="N189" i="2"/>
  <c r="N277" i="2"/>
  <c r="N144" i="2"/>
  <c r="N280" i="2"/>
  <c r="N97" i="2"/>
  <c r="N185" i="2"/>
  <c r="N265" i="2"/>
  <c r="N120" i="2"/>
  <c r="N68" i="2"/>
  <c r="N196" i="2"/>
  <c r="N293" i="2"/>
  <c r="N70" i="2"/>
  <c r="N134" i="2"/>
  <c r="N274" i="2"/>
  <c r="N39" i="2"/>
  <c r="N117" i="2"/>
  <c r="N205" i="2"/>
  <c r="N245" i="2"/>
  <c r="N292" i="2"/>
  <c r="N80" i="2"/>
  <c r="N160" i="2"/>
  <c r="N232" i="2"/>
  <c r="N328" i="2"/>
  <c r="N65" i="2"/>
  <c r="N105" i="2"/>
  <c r="N76" i="2" s="1"/>
  <c r="N153" i="2"/>
  <c r="N193" i="2"/>
  <c r="N233" i="2"/>
  <c r="N284" i="2"/>
  <c r="N56" i="2"/>
  <c r="N136" i="2"/>
  <c r="N256" i="2"/>
  <c r="N140" i="2"/>
  <c r="N204" i="2"/>
  <c r="N268" i="2"/>
  <c r="N301" i="2"/>
  <c r="N42" i="2"/>
  <c r="N106" i="2"/>
  <c r="N138" i="2"/>
  <c r="N170" i="2"/>
  <c r="N206" i="2"/>
  <c r="N242" i="2"/>
  <c r="N278" i="2"/>
  <c r="N91" i="2"/>
  <c r="N77" i="2"/>
  <c r="N157" i="2"/>
  <c r="N45" i="2"/>
  <c r="N85" i="2"/>
  <c r="N125" i="2"/>
  <c r="N173" i="2"/>
  <c r="N213" i="2"/>
  <c r="N253" i="2"/>
  <c r="N324" i="2"/>
  <c r="N96" i="2"/>
  <c r="N168" i="2"/>
  <c r="N264" i="2"/>
  <c r="N29" i="2"/>
  <c r="N73" i="2"/>
  <c r="N121" i="2"/>
  <c r="N161" i="2"/>
  <c r="N201" i="2"/>
  <c r="N249" i="2"/>
  <c r="N300" i="2"/>
  <c r="N72" i="2"/>
  <c r="N176" i="2"/>
  <c r="N36" i="2"/>
  <c r="N100" i="2"/>
  <c r="N164" i="2"/>
  <c r="N228" i="2"/>
  <c r="N304" i="2"/>
  <c r="N329" i="2"/>
  <c r="N54" i="2"/>
  <c r="N86" i="2"/>
  <c r="N118" i="2"/>
  <c r="N150" i="2"/>
  <c r="N182" i="2"/>
  <c r="N222" i="2"/>
  <c r="N258" i="2"/>
  <c r="N294" i="2"/>
  <c r="N338" i="2"/>
  <c r="N95" i="2"/>
  <c r="N159" i="2"/>
  <c r="N47" i="2"/>
  <c r="N163" i="2"/>
  <c r="N312" i="2"/>
  <c r="N84" i="2"/>
  <c r="N148" i="2"/>
  <c r="N212" i="2"/>
  <c r="N276" i="2"/>
  <c r="N313" i="2"/>
  <c r="N46" i="2"/>
  <c r="N78" i="2"/>
  <c r="N110" i="2"/>
  <c r="N142" i="2"/>
  <c r="N174" i="2"/>
  <c r="N194" i="2"/>
  <c r="N210" i="2"/>
  <c r="N230" i="2"/>
  <c r="N266" i="2"/>
  <c r="N286" i="2"/>
  <c r="N302" i="2"/>
  <c r="N326" i="2"/>
  <c r="N309" i="2"/>
  <c r="N63" i="2"/>
  <c r="N219" i="2"/>
  <c r="N200" i="2"/>
  <c r="N52" i="2"/>
  <c r="N116" i="2"/>
  <c r="N180" i="2"/>
  <c r="N244" i="2"/>
  <c r="N336" i="2"/>
  <c r="N23" i="2"/>
  <c r="N62" i="2"/>
  <c r="N94" i="2"/>
  <c r="N126" i="2"/>
  <c r="N158" i="2"/>
  <c r="N246" i="2"/>
  <c r="P246" i="2" s="1"/>
  <c r="P341" i="2" s="1"/>
  <c r="N37" i="2"/>
  <c r="N69" i="2"/>
  <c r="N101" i="2"/>
  <c r="N133" i="2"/>
  <c r="N165" i="2"/>
  <c r="N197" i="2"/>
  <c r="N229" i="2"/>
  <c r="N261" i="2"/>
  <c r="N308" i="2"/>
  <c r="N64" i="2"/>
  <c r="N128" i="2"/>
  <c r="N192" i="2"/>
  <c r="N248" i="2"/>
  <c r="N296" i="2"/>
  <c r="N49" i="2"/>
  <c r="N81" i="2"/>
  <c r="N113" i="2"/>
  <c r="N145" i="2"/>
  <c r="N177" i="2"/>
  <c r="N209" i="2"/>
  <c r="N241" i="2"/>
  <c r="N273" i="2"/>
  <c r="N332" i="2"/>
  <c r="N88" i="2"/>
  <c r="N152" i="2"/>
  <c r="N216" i="2"/>
  <c r="N24" i="2"/>
  <c r="N60" i="2"/>
  <c r="N92" i="2"/>
  <c r="N124" i="2"/>
  <c r="N156" i="2"/>
  <c r="N188" i="2"/>
  <c r="N220" i="2"/>
  <c r="N252" i="2"/>
  <c r="N288" i="2"/>
  <c r="N285" i="2"/>
  <c r="N321" i="2"/>
  <c r="N30" i="2"/>
  <c r="N50" i="2"/>
  <c r="N66" i="2"/>
  <c r="N82" i="2"/>
  <c r="N98" i="2"/>
  <c r="N114" i="2"/>
  <c r="N115" i="2" s="1"/>
  <c r="N130" i="2"/>
  <c r="N146" i="2"/>
  <c r="N162" i="2"/>
  <c r="N178" i="2"/>
  <c r="N198" i="2"/>
  <c r="N214" i="2"/>
  <c r="N234" i="2"/>
  <c r="N254" i="2"/>
  <c r="N270" i="2"/>
  <c r="N290" i="2"/>
  <c r="N306" i="2"/>
  <c r="N334" i="2"/>
  <c r="N317" i="2"/>
  <c r="N71" i="2"/>
  <c r="N123" i="2"/>
  <c r="N223" i="2"/>
  <c r="N310" i="2"/>
  <c r="N330" i="2"/>
  <c r="N297" i="2"/>
  <c r="N325" i="2"/>
  <c r="N51" i="2"/>
  <c r="N75" i="2"/>
  <c r="N99" i="2"/>
  <c r="N143" i="2"/>
  <c r="N175" i="2"/>
  <c r="N227" i="2"/>
  <c r="N305" i="2"/>
  <c r="N31" i="2"/>
  <c r="N59" i="2"/>
  <c r="N79" i="2"/>
  <c r="N111" i="2"/>
  <c r="N147" i="2"/>
  <c r="L956" i="10" s="1"/>
  <c r="L957" i="10" s="1"/>
  <c r="L958" i="10" s="1"/>
  <c r="N179" i="2"/>
  <c r="N243" i="2"/>
  <c r="N131" i="2"/>
  <c r="N187" i="2"/>
  <c r="N186" i="2"/>
  <c r="N218" i="2"/>
  <c r="N250" i="2"/>
  <c r="N282" i="2"/>
  <c r="N314" i="2"/>
  <c r="N289" i="2"/>
  <c r="N43" i="2"/>
  <c r="N83" i="2"/>
  <c r="N139" i="2"/>
  <c r="N191" i="2"/>
  <c r="N195" i="2"/>
  <c r="N333" i="2"/>
  <c r="N107" i="2"/>
  <c r="N155" i="2"/>
  <c r="N203" i="2"/>
  <c r="N207" i="2"/>
  <c r="N55" i="2"/>
  <c r="N87" i="2"/>
  <c r="N127" i="2"/>
  <c r="N171" i="2"/>
  <c r="N211" i="2"/>
  <c r="N103" i="2"/>
  <c r="N119" i="2"/>
  <c r="N135" i="2"/>
  <c r="N151" i="2"/>
  <c r="N167" i="2"/>
  <c r="N183" i="2"/>
  <c r="N199" i="2"/>
  <c r="N215" i="2"/>
  <c r="N231" i="2"/>
  <c r="N251" i="2"/>
  <c r="N235" i="2"/>
  <c r="N279" i="2"/>
  <c r="N263" i="2"/>
  <c r="N295" i="2"/>
  <c r="N311" i="2"/>
  <c r="N327" i="2"/>
  <c r="N267" i="2"/>
  <c r="N283" i="2"/>
  <c r="N299" i="2"/>
  <c r="N315" i="2"/>
  <c r="N331" i="2"/>
  <c r="N239" i="2"/>
  <c r="N255" i="2"/>
  <c r="N271" i="2"/>
  <c r="N287" i="2"/>
  <c r="N303" i="2"/>
  <c r="N319" i="2"/>
  <c r="N335" i="2"/>
  <c r="N259" i="2"/>
  <c r="N275" i="2"/>
  <c r="N291" i="2"/>
  <c r="N307" i="2"/>
  <c r="N323" i="2"/>
  <c r="I50" i="4"/>
  <c r="H50" i="4"/>
  <c r="N44" i="4"/>
  <c r="N58" i="4" s="1"/>
  <c r="L44" i="4"/>
  <c r="I26" i="4"/>
  <c r="J26" i="4"/>
  <c r="K26" i="4"/>
  <c r="I40" i="4"/>
  <c r="C58" i="4"/>
  <c r="F52" i="4"/>
  <c r="F58" i="4" s="1"/>
  <c r="O52" i="4"/>
  <c r="O58" i="4" s="1"/>
  <c r="H52" i="4"/>
  <c r="J40" i="4"/>
  <c r="P52" i="4"/>
  <c r="P58" i="4" s="1"/>
  <c r="L50" i="4"/>
  <c r="K50" i="4"/>
  <c r="G58" i="4"/>
  <c r="M58" i="4"/>
  <c r="E18" i="4"/>
  <c r="E58" i="4" s="1"/>
  <c r="I250" i="3"/>
  <c r="K341" i="2"/>
  <c r="N342" i="2"/>
  <c r="K12" i="2"/>
  <c r="N141" i="2" l="1"/>
  <c r="N202" i="2"/>
  <c r="N74" i="2"/>
  <c r="N322" i="2"/>
  <c r="N67" i="2"/>
  <c r="N25" i="2"/>
  <c r="N32" i="2"/>
  <c r="O12" i="2"/>
  <c r="H58" i="4"/>
  <c r="H59" i="4" s="1"/>
  <c r="L58" i="4"/>
  <c r="L59" i="4" s="1"/>
  <c r="J58" i="4"/>
  <c r="J59" i="4" s="1"/>
  <c r="K58" i="4"/>
  <c r="K59" i="4" s="1"/>
  <c r="I58" i="4"/>
  <c r="I59" i="4" s="1"/>
  <c r="D25" i="4"/>
  <c r="C59" i="4"/>
  <c r="C60" i="4" s="1"/>
  <c r="D19" i="4"/>
  <c r="D55" i="4"/>
  <c r="D39" i="4"/>
  <c r="D49" i="4"/>
  <c r="D23" i="4"/>
  <c r="D45" i="4"/>
  <c r="D27" i="4"/>
  <c r="D43" i="4"/>
  <c r="D33" i="4"/>
  <c r="E59" i="4"/>
  <c r="E60" i="4" s="1"/>
  <c r="O59" i="4"/>
  <c r="D17" i="4"/>
  <c r="D35" i="4"/>
  <c r="D37" i="4"/>
  <c r="D47" i="4"/>
  <c r="D31" i="4"/>
  <c r="M59" i="4"/>
  <c r="D51" i="4"/>
  <c r="D29" i="4"/>
  <c r="D41" i="4"/>
  <c r="D53" i="4"/>
  <c r="D21" i="4"/>
  <c r="G59" i="4"/>
  <c r="P59" i="4"/>
  <c r="N59" i="4"/>
  <c r="F59" i="4"/>
  <c r="F60" i="4" l="1"/>
  <c r="G60" i="4" s="1"/>
  <c r="H60" i="4" s="1"/>
  <c r="I60" i="4" s="1"/>
  <c r="J60" i="4" s="1"/>
  <c r="K60" i="4" s="1"/>
  <c r="L60" i="4" s="1"/>
  <c r="M60" i="4" s="1"/>
  <c r="N60" i="4" s="1"/>
  <c r="O60" i="4" s="1"/>
  <c r="P60" i="4" s="1"/>
  <c r="K19" i="10"/>
  <c r="K18" i="10" s="1"/>
  <c r="G88" i="10" l="1"/>
  <c r="J88" i="10" s="1"/>
  <c r="J18" i="10"/>
  <c r="K1036" i="10"/>
  <c r="K1032" i="10" s="1"/>
  <c r="J1032" i="10" l="1"/>
  <c r="L1036" i="10"/>
  <c r="G1038" i="10"/>
  <c r="J1038" i="10" s="1"/>
  <c r="J1454" i="10"/>
  <c r="K1562" i="10"/>
  <c r="K1560" i="10" s="1"/>
  <c r="G1566" i="10" l="1"/>
  <c r="J1566" i="10" s="1"/>
  <c r="J1560" i="10"/>
  <c r="L1561" i="10"/>
  <c r="H17" i="11" l="1"/>
  <c r="N17" i="11" s="1"/>
  <c r="H18" i="11"/>
  <c r="N18" i="11" s="1"/>
  <c r="O18" i="11" s="1"/>
  <c r="M16" i="11"/>
  <c r="M43" i="11"/>
  <c r="M250" i="11" s="1"/>
  <c r="P344" i="2" s="1"/>
  <c r="H59" i="11"/>
  <c r="N59" i="11" s="1"/>
  <c r="O59" i="11" s="1"/>
  <c r="H58" i="11"/>
  <c r="N58" i="11" s="1"/>
  <c r="O58" i="11" s="1"/>
  <c r="H61" i="11"/>
  <c r="N61" i="11" s="1"/>
  <c r="O61" i="11" s="1"/>
  <c r="H62" i="11"/>
  <c r="N62" i="11" s="1"/>
  <c r="O62" i="11" s="1"/>
  <c r="H63" i="11"/>
  <c r="N63" i="11" s="1"/>
  <c r="O63" i="11" s="1"/>
  <c r="H57" i="11"/>
  <c r="N57" i="11" s="1"/>
  <c r="O57" i="11" s="1"/>
  <c r="H56" i="11"/>
  <c r="N56" i="11" s="1"/>
  <c r="O56" i="11" l="1"/>
  <c r="N43" i="11"/>
  <c r="N250" i="11" s="1"/>
  <c r="O250" i="11" s="1"/>
  <c r="N64" i="11"/>
  <c r="O64" i="11" s="1"/>
  <c r="N16" i="11"/>
  <c r="N19" i="11"/>
  <c r="O19" i="11" s="1"/>
  <c r="O17" i="11"/>
  <c r="L12" i="11"/>
  <c r="R341" i="2" l="1"/>
  <c r="R343" i="2"/>
</calcChain>
</file>

<file path=xl/sharedStrings.xml><?xml version="1.0" encoding="utf-8"?>
<sst xmlns="http://schemas.openxmlformats.org/spreadsheetml/2006/main" count="33118" uniqueCount="5153">
  <si>
    <t>BDI : 20,48 %</t>
  </si>
  <si>
    <t>un</t>
  </si>
  <si>
    <t>ITEM</t>
  </si>
  <si>
    <t>CÓDIGO</t>
  </si>
  <si>
    <t>FONTE</t>
  </si>
  <si>
    <t>DESCRIÇÃO DOS SERVIÇOS</t>
  </si>
  <si>
    <t>UNID.</t>
  </si>
  <si>
    <t>QUANT.</t>
  </si>
  <si>
    <t>PR. UNIT.(R$)</t>
  </si>
  <si>
    <t>VALOR (R$)</t>
  </si>
  <si>
    <t>1.0</t>
  </si>
  <si>
    <t xml:space="preserve">SERVIÇOS PRELIMINARES </t>
  </si>
  <si>
    <t>1.1</t>
  </si>
  <si>
    <t>74209/1</t>
  </si>
  <si>
    <t>SINAPI</t>
  </si>
  <si>
    <t>Placa de obra em chapa zincada, instalada</t>
  </si>
  <si>
    <t>m²</t>
  </si>
  <si>
    <t>1.2</t>
  </si>
  <si>
    <t>Barracão para escritório de obra porte pequeno S=20,00m²</t>
  </si>
  <si>
    <t>1.3</t>
  </si>
  <si>
    <t>74077/3</t>
  </si>
  <si>
    <t>Locação de construção de edificação com gabarito de madeira</t>
  </si>
  <si>
    <t>1.4</t>
  </si>
  <si>
    <t>Ligação provisória de energia elétrica aérea monofásica 50A com poste de concreto; inclusive cabeamento, caixa de proteção para medidor e aterramento</t>
  </si>
  <si>
    <t>1.5</t>
  </si>
  <si>
    <t>Instalação provisória de água (EXECUÇÃO DE RESERVATÓRIO ELEVADO DE ÁGUA (1000 LITROS) EM CANTEIRO DE OBRA, APOIADO EM ESTRUTURA DE MADEIRA)</t>
  </si>
  <si>
    <t>1.6</t>
  </si>
  <si>
    <t>Instalações provisórias de esgoto (LIGAÇÃO DOMICILIAR DE ESGOTO DN 100MM, DA CASA ATÉ A CAIXA, COMPOSTO POR 10,0M TUBO DE PVC ESGOTO PREDIAL DN 100MM E CAIXA DE ALVENARIA COM TAMPA DE CONCRETO - FORNECIMENTO E INSTALAÇÃO)</t>
  </si>
  <si>
    <t>1.7</t>
  </si>
  <si>
    <t>C2290</t>
  </si>
  <si>
    <t>SEINFRA</t>
  </si>
  <si>
    <t>Sondagem do terreno (mínimo de 2 furos com 7m de profundidade para até 200m²)</t>
  </si>
  <si>
    <t>1.8</t>
  </si>
  <si>
    <t>73859/001</t>
  </si>
  <si>
    <t>Desmatamento e limpeza mecanizada de terreno com remoção de camada vegetal, utilizando trator de esteiras</t>
  </si>
  <si>
    <t>Subtotal item 1.0</t>
  </si>
  <si>
    <t>2.0</t>
  </si>
  <si>
    <t>MOVIMENTO DE TERRAS PARA FUNDAÇÕES</t>
  </si>
  <si>
    <t>2.1</t>
  </si>
  <si>
    <t>Aterro manual de valas com solo argilo-arenoso e compactação mecanizada. AF_05/2016</t>
  </si>
  <si>
    <t>m³</t>
  </si>
  <si>
    <t>2.2</t>
  </si>
  <si>
    <t>Escavação manual de vala com profundidade menor ou igual a 1,30 metros.             AF_ 03/2016</t>
  </si>
  <si>
    <t>2.3</t>
  </si>
  <si>
    <t xml:space="preserve">Reaterro manual de valas com compactação mecamizada. AF_04/2016 </t>
  </si>
  <si>
    <t>2.4</t>
  </si>
  <si>
    <t>Reaterro manual apiloado com soquete. AF_10/2017</t>
  </si>
  <si>
    <t>Subtotal item 2.0</t>
  </si>
  <si>
    <t>3.0</t>
  </si>
  <si>
    <t xml:space="preserve">FUNDAÇÕES </t>
  </si>
  <si>
    <t xml:space="preserve">CONCRETO ARMADO PARA FUNDAÇÕES </t>
  </si>
  <si>
    <t>3.1</t>
  </si>
  <si>
    <t>Estaca broca de concreto, diametro de 20 cm, profundidade de até 3,0 metros, escavação manual com trado concha, não armada. AF_03/2018.</t>
  </si>
  <si>
    <t>m</t>
  </si>
  <si>
    <t>3.2</t>
  </si>
  <si>
    <t>Lastro de concreto não-estrutural, espessura 5cm</t>
  </si>
  <si>
    <t>3.3</t>
  </si>
  <si>
    <t>Forma de madeira em tábuas para fundações, com reaproveitamento</t>
  </si>
  <si>
    <t>3.4</t>
  </si>
  <si>
    <t>Armação de bloco, viga baldrame ou sapata utilizando  Aço CA-50 de 6,3 MM a 12.5 mm - Corte, dobra e montagem. AF_06/2017</t>
  </si>
  <si>
    <t>kg</t>
  </si>
  <si>
    <t>3.5</t>
  </si>
  <si>
    <t>Armação de bloco, viga baldrame ou sapata utilizando  Aço  CA-60 de 5 MM em media - Corte, dobra  e montagem. AF_06/2017</t>
  </si>
  <si>
    <t>3.6</t>
  </si>
  <si>
    <t>Concreto FCK = 25MPA, TRAÇO 1:2,3:2,7 (Cimento/ Areia média/ Brita  1) - Preparo mecanico com betoneira  600 L, inclusive lançamento. AF_07/2016</t>
  </si>
  <si>
    <t>CONCRETO ARMADO PARA FUNDAÇÕES - VIGAS BALDRAMES</t>
  </si>
  <si>
    <t>3.7</t>
  </si>
  <si>
    <t>3.8</t>
  </si>
  <si>
    <t>3.9</t>
  </si>
  <si>
    <t>3.10</t>
  </si>
  <si>
    <t>CONCRETO ARMADO PARA FUNDAÇÕES - BASE CAIXA D´ÁGUA</t>
  </si>
  <si>
    <t>3.11</t>
  </si>
  <si>
    <t>3.12</t>
  </si>
  <si>
    <t>3.13</t>
  </si>
  <si>
    <t>3.14</t>
  </si>
  <si>
    <t>Concreto FCK = 20MPA, TRAÇO 1:2,7:3 (Cimento/ Areia média/ Brita 1) - Preparo mecânico com betoneira 600 litros. AF_07/2016</t>
  </si>
  <si>
    <t>3.15</t>
  </si>
  <si>
    <t>Estaca broca de concreto, diametro de 30 cm, profundidade de até 3,00 metros, escavação manual com trado concha, não armada. AF_03/2018</t>
  </si>
  <si>
    <t>Subtotal item 3.0</t>
  </si>
  <si>
    <t>4.0</t>
  </si>
  <si>
    <t xml:space="preserve">SUPERESTRUTURA </t>
  </si>
  <si>
    <t>CONCRETO ARMADO  - VIGAS</t>
  </si>
  <si>
    <t>4.1</t>
  </si>
  <si>
    <t>Montagem e desmontagem de forma para vigas, em chapa de madeira plastificada com reaproveitamento</t>
  </si>
  <si>
    <t>4.2</t>
  </si>
  <si>
    <t>Armação de aço CA-50 Ø 6.3mm a 12.5 mm; incluso fornecimento, corte, dobra e colocação</t>
  </si>
  <si>
    <t>4.3</t>
  </si>
  <si>
    <t>Armação de aço CA-60 Ø 5,0mm média; incluso fornecimento, corte, dobra e colocação</t>
  </si>
  <si>
    <t>4.4</t>
  </si>
  <si>
    <t>CONCRETO ARMADO - LAJES E PILARES</t>
  </si>
  <si>
    <t>4.5</t>
  </si>
  <si>
    <t>4.6</t>
  </si>
  <si>
    <t>4.7</t>
  </si>
  <si>
    <t>4.8</t>
  </si>
  <si>
    <t>4.9</t>
  </si>
  <si>
    <t>74202/1</t>
  </si>
  <si>
    <t>Laje pré-moldada para forro</t>
  </si>
  <si>
    <t>Subtotal item 4.0</t>
  </si>
  <si>
    <t>5.0</t>
  </si>
  <si>
    <t>SISTEMA DE VEDAÇÃO VERTICAL INTERNO E EXTERNO (PAREDES)</t>
  </si>
  <si>
    <t>5.1</t>
  </si>
  <si>
    <t xml:space="preserve">Alvenaria de vedação de 1/2 vez em tijolos cerâmicos  (dimensões nominais: 39x19x09); assentamento em argamassa no traço 1:2:8 (cimento, cal e areia) </t>
  </si>
  <si>
    <t>5.2</t>
  </si>
  <si>
    <t>Encunhamento (aperto de alvenaria) em tijolo cerâmicos maciços 5x10x20cm 1 vez (esp. 20cm), assentamento c/ argamassa traço1:6 (cimento e areia)</t>
  </si>
  <si>
    <t>5.3</t>
  </si>
  <si>
    <t>Verga 10X10CM em concreto pre-moldado FCK=20MPA</t>
  </si>
  <si>
    <t>5.4</t>
  </si>
  <si>
    <t>Divisória de banheiros e sanitários em granito com espessura de 2cm polido assentado com argamassa traço 1:4</t>
  </si>
  <si>
    <t>Subtotal item 5.0</t>
  </si>
  <si>
    <t>6.0</t>
  </si>
  <si>
    <t>ESQUADRIAS</t>
  </si>
  <si>
    <t>PORTAS DE MADEIRA</t>
  </si>
  <si>
    <t>6.1</t>
  </si>
  <si>
    <t>Porta de abrir em madeira para pintura 0,80x2,10m, espessura 3,5cm, PM1, incluso dobradiças, batentes e fechadura</t>
  </si>
  <si>
    <t>6.2</t>
  </si>
  <si>
    <t>MERCADO</t>
  </si>
  <si>
    <t>6.3</t>
  </si>
  <si>
    <r>
      <t xml:space="preserve">Porta de abrir em madeira 0,80x2,10m com Chapa metálica, </t>
    </r>
    <r>
      <rPr>
        <b/>
        <sz val="10"/>
        <rFont val="Arial"/>
        <family val="2"/>
      </rPr>
      <t xml:space="preserve">PM3, </t>
    </r>
    <r>
      <rPr>
        <sz val="10"/>
        <rFont val="Arial"/>
        <family val="2"/>
      </rPr>
      <t>conforme projeto de esquadrias</t>
    </r>
  </si>
  <si>
    <t>6.4</t>
  </si>
  <si>
    <t>6.5</t>
  </si>
  <si>
    <t>Porta de madeira tipo veneziana, 80X210 cm, espessura de 3 cm, incluso dobradiças - Fornecimento e instalação. AF_08/2015</t>
  </si>
  <si>
    <t>6.7</t>
  </si>
  <si>
    <t>CPU</t>
  </si>
  <si>
    <r>
      <t xml:space="preserve">Porta de abrir em chapa de madeira compensada para banheiro revestida com laminado, 0,60x1,60m, </t>
    </r>
    <r>
      <rPr>
        <b/>
        <sz val="10"/>
        <rFont val="Arial"/>
        <family val="2"/>
      </rPr>
      <t>PM6</t>
    </r>
    <r>
      <rPr>
        <sz val="10"/>
        <rFont val="Arial"/>
        <family val="2"/>
      </rPr>
      <t>, incluso marco e dobradiças</t>
    </r>
  </si>
  <si>
    <t>6.8</t>
  </si>
  <si>
    <t>FERRAGENS E ACESSÓRIOS</t>
  </si>
  <si>
    <t>6.9</t>
  </si>
  <si>
    <t>Fechadura de embutir com cilindro, externa, completa, acabamento padrão médio, incluso execução de furo - Fornecimento e instalação. AF_08/2015</t>
  </si>
  <si>
    <t>6.10</t>
  </si>
  <si>
    <t>Fechadura de embutir para porta de banheiro, completa, acabamento padrão médio, incluso execução de furo - Fornecimento e instalação. AF_08/2015</t>
  </si>
  <si>
    <t>PORTAS DE ALUMÍNIO</t>
  </si>
  <si>
    <t>6.11</t>
  </si>
  <si>
    <t>Porta de abrir de 0,80x2,10m em chapa de alumínio com vidro e veneziana, PA1, conforme projeto de esquadrias, inclusive ferragens</t>
  </si>
  <si>
    <t>JANELAS DE ALUMÍNIO</t>
  </si>
  <si>
    <t>6.12</t>
  </si>
  <si>
    <t>6.13</t>
  </si>
  <si>
    <t>C4513</t>
  </si>
  <si>
    <t>6.14</t>
  </si>
  <si>
    <r>
      <t xml:space="preserve">Janela de Alumínio, basculante 100x40cm, </t>
    </r>
    <r>
      <rPr>
        <b/>
        <sz val="10"/>
        <rFont val="Arial"/>
        <family val="2"/>
      </rPr>
      <t>JA-3</t>
    </r>
    <r>
      <rPr>
        <sz val="10"/>
        <rFont val="Arial"/>
        <family val="2"/>
      </rPr>
      <t>, conforme projeto de esquadrias, inclusive ferragens</t>
    </r>
  </si>
  <si>
    <t>6.15</t>
  </si>
  <si>
    <t>6.16</t>
  </si>
  <si>
    <t>6.17</t>
  </si>
  <si>
    <t>6.18</t>
  </si>
  <si>
    <t>6.19</t>
  </si>
  <si>
    <t>6.20</t>
  </si>
  <si>
    <t>6.21</t>
  </si>
  <si>
    <t>Tela de nylon de proteção - Fixada na esquadria</t>
  </si>
  <si>
    <t>VIDROS</t>
  </si>
  <si>
    <t>6.22</t>
  </si>
  <si>
    <t>Vidro miniboreal incolor, espessura 6mm- fornecimento e instalação</t>
  </si>
  <si>
    <t>6.23</t>
  </si>
  <si>
    <t>Vidro liso comum incolor, espessura 6mm- fornecimento e instalação</t>
  </si>
  <si>
    <t>6.24</t>
  </si>
  <si>
    <t>Espelho cristal esp. 4mm sem moldura</t>
  </si>
  <si>
    <t>Subtotal item 6.0</t>
  </si>
  <si>
    <t>7.0</t>
  </si>
  <si>
    <t xml:space="preserve">SISTEMAS DE COBERTURA </t>
  </si>
  <si>
    <t>7.1</t>
  </si>
  <si>
    <t>C1337</t>
  </si>
  <si>
    <t xml:space="preserve">Estrutura de Madeira aparelhada com tesoura vão de 3,0 a 7,0 m para telha cerâmica </t>
  </si>
  <si>
    <t>7.2</t>
  </si>
  <si>
    <t>Cobertura em telha cerâmica tipo romana</t>
  </si>
  <si>
    <t>7.3</t>
  </si>
  <si>
    <t xml:space="preserve">Cumeeira com telha cerâmica emboçada com argamassa traço 1:2:8 </t>
  </si>
  <si>
    <t>Subtotal item 7.0</t>
  </si>
  <si>
    <t>8.0</t>
  </si>
  <si>
    <t xml:space="preserve">IMPERMEABILIZAÇÃO </t>
  </si>
  <si>
    <t>8.1</t>
  </si>
  <si>
    <t>74106/1</t>
  </si>
  <si>
    <t xml:space="preserve">Impermeabilização com tinta betuminosa em fundações, baldrames </t>
  </si>
  <si>
    <t>Subtotal item 8.0</t>
  </si>
  <si>
    <t>9.0</t>
  </si>
  <si>
    <t>REVESTIMENTOS INTERNOS E EXTERNOS</t>
  </si>
  <si>
    <t>9.1</t>
  </si>
  <si>
    <t>Chapisco em  parede com argamassa traço - 1:3 (cimento / areia)</t>
  </si>
  <si>
    <t>9.2</t>
  </si>
  <si>
    <t>Chapisco em teto com argamassa traço - 1:3 (cimento / areia)</t>
  </si>
  <si>
    <t>9.3</t>
  </si>
  <si>
    <t>Emboço, com argamassa traço - 1:2:9 (cimento / cal / areia), espessura 2 cm</t>
  </si>
  <si>
    <t>9.4</t>
  </si>
  <si>
    <t>Massa única paredes, para recebimento de pintura, em argamassa traço 1:2:8, preparo mecanico com betoneira de 400 litros, aplicada manualmente em paredes, espessura de 20 mm. AF_06/2014</t>
  </si>
  <si>
    <t>9.5</t>
  </si>
  <si>
    <t>Massa única tetos, para recebimento de pintura, em argamassa traço 1:2:8, preparo mecanico com betoneira de 400 litros, aplicada manualmente em paredes, espessura de 20 mm. AF_06/2014</t>
  </si>
  <si>
    <t>9.6</t>
  </si>
  <si>
    <t xml:space="preserve">Revestimento cerâmico de paredes PEI IV- cerâmica 30 x 40 cm aplicado com argamassa industrializada- incl. rejunte - conforme projeto   </t>
  </si>
  <si>
    <t>9.7</t>
  </si>
  <si>
    <t>Revestimento cerâmico de paredes PEI IV - cerâmica 10 x 10 cm aplicado com argamassa industrializada- incl. rejunte - conforme projeto</t>
  </si>
  <si>
    <t>9.8</t>
  </si>
  <si>
    <t>73886/1</t>
  </si>
  <si>
    <t>Roda meio em madeira (largura=10cm)</t>
  </si>
  <si>
    <t>Subtotal item 9.0</t>
  </si>
  <si>
    <t>10.0</t>
  </si>
  <si>
    <t>SISTEMAS DE PISOS INTERNOS E EXTERNOS (PAVIMENTAÇÃO)</t>
  </si>
  <si>
    <t>10.1</t>
  </si>
  <si>
    <t>Contrapiso de concreto não-estrutural espessura 5cm, preparo com betoneira</t>
  </si>
  <si>
    <t>10.2</t>
  </si>
  <si>
    <t>Contrapiso de concreto não-estrutural espessura 3cm, preparo com betoneira</t>
  </si>
  <si>
    <t>10.3</t>
  </si>
  <si>
    <t>Piso cerâmico esmaltado PEI V - 40 x 40 cm  aplicado com argamassa industrializada - incl. rejunte - Branco antiderrapante - conforme projeto</t>
  </si>
  <si>
    <t>10.4</t>
  </si>
  <si>
    <t xml:space="preserve">Piso cerâmico esmaltado PEI V - 40 x 40 cm  aplicado com argamassa industrializada - incl. rejunte - Cinza Antiderrapante - conforme projeto </t>
  </si>
  <si>
    <t>10.5</t>
  </si>
  <si>
    <t>C4623</t>
  </si>
  <si>
    <t>Piso podotátil interno em borracha 30x30cm, assentamento com cola vinil (fornecimento e assentamento)</t>
  </si>
  <si>
    <t>10.6</t>
  </si>
  <si>
    <t>C4624</t>
  </si>
  <si>
    <t>Piso tátil de alerta/direcional em placas pré-moldadas - 5MPa</t>
  </si>
  <si>
    <t>10.7</t>
  </si>
  <si>
    <t>C2284</t>
  </si>
  <si>
    <t xml:space="preserve">Soleira em granito cinza andorinha, L=15cm, E=2cm </t>
  </si>
  <si>
    <t>PAVIMENTAÇÃO EXTERNA</t>
  </si>
  <si>
    <t>10.8</t>
  </si>
  <si>
    <t>Passeio em concreto desempenado com junta plastica a cada 1,20m, e=10cm</t>
  </si>
  <si>
    <t>10.9</t>
  </si>
  <si>
    <t>Rampa de acesso em concreto não estrutural</t>
  </si>
  <si>
    <t>m3</t>
  </si>
  <si>
    <t>10.10</t>
  </si>
  <si>
    <t>Meio-fio concreto, moldado in loco, 11,5cm base x 22cm altura</t>
  </si>
  <si>
    <t>10.11</t>
  </si>
  <si>
    <t>Lastro de brita para o estacionamento</t>
  </si>
  <si>
    <t>Subtotal item 10.0</t>
  </si>
  <si>
    <t>11.0</t>
  </si>
  <si>
    <t>PINTURA</t>
  </si>
  <si>
    <t>11.1</t>
  </si>
  <si>
    <t>C1208</t>
  </si>
  <si>
    <t>Seinfra</t>
  </si>
  <si>
    <t xml:space="preserve">Emassamento de paredes internas com massa PVA - 02 demãos </t>
  </si>
  <si>
    <t>11.2</t>
  </si>
  <si>
    <t xml:space="preserve">Emassamento de lajes internas com massa PVA - 02 demãos </t>
  </si>
  <si>
    <t>11.3</t>
  </si>
  <si>
    <t>Pintura em latex acrílico 02 demãos sobre paredes internas e externas</t>
  </si>
  <si>
    <t>11.4</t>
  </si>
  <si>
    <t xml:space="preserve">Pintura em latex PVA 02 demãos sobre lajes internas e externas </t>
  </si>
  <si>
    <t>11.5</t>
  </si>
  <si>
    <t>74065/1</t>
  </si>
  <si>
    <t>Pintura em esmalte sintético 02 demãos em roda meio de madeira</t>
  </si>
  <si>
    <t>11.6</t>
  </si>
  <si>
    <t>73924/2</t>
  </si>
  <si>
    <t>Pintura em esmalte acetinado 02 demãos para portão</t>
  </si>
  <si>
    <t>11.7</t>
  </si>
  <si>
    <t>Pintura em eslamte sintético 02 demãos em porta de madeira</t>
  </si>
  <si>
    <t>Subtotal item 11.0</t>
  </si>
  <si>
    <t>12.0</t>
  </si>
  <si>
    <t>INSTALAÇÕES HIDRÁULICA</t>
  </si>
  <si>
    <t>12.1</t>
  </si>
  <si>
    <t>Registro de gaveta bruto, Ø 1"</t>
  </si>
  <si>
    <t>12.2</t>
  </si>
  <si>
    <t>Registro de gaveta bruto, Ø 1 1/4"</t>
  </si>
  <si>
    <t>12.3</t>
  </si>
  <si>
    <t>Registro de gaveta bruto, Ø 1 1/2"</t>
  </si>
  <si>
    <t>12.4</t>
  </si>
  <si>
    <t>Registro de gaveta bruto, Ø 2"</t>
  </si>
  <si>
    <t>12.5</t>
  </si>
  <si>
    <t>Registro de gaveta bruto, Ø 2 1/2"</t>
  </si>
  <si>
    <t>12.6</t>
  </si>
  <si>
    <t>Registro de pressao com canopla Ø 3/4"</t>
  </si>
  <si>
    <t>12.7</t>
  </si>
  <si>
    <t>Tubo PVC soldável Ø 20 mm, inclusive conexões</t>
  </si>
  <si>
    <t>12.8</t>
  </si>
  <si>
    <t>Tubo PVC soldável Ø 25 mm, inclusive conexões</t>
  </si>
  <si>
    <t>12.9</t>
  </si>
  <si>
    <t>Tubo PVC soldável Ø 32 mm, inclusive conexões</t>
  </si>
  <si>
    <t>12.10</t>
  </si>
  <si>
    <t>Tubo PVC soldável Ø 40 mm, inclusive conexões</t>
  </si>
  <si>
    <t>12.11</t>
  </si>
  <si>
    <t>Tubo PVC soldável Ø 50 mm, inclusive conexões</t>
  </si>
  <si>
    <t>12.12</t>
  </si>
  <si>
    <t>Tubo PVC soldável Ø 60 mm, inclusive conexões</t>
  </si>
  <si>
    <t>12.13</t>
  </si>
  <si>
    <t>C3648</t>
  </si>
  <si>
    <t>Caixa dágua metálica completa de 15.000l, conforme projeto</t>
  </si>
  <si>
    <t>12.14</t>
  </si>
  <si>
    <t>Joelho PVC soldavel 90º agua fria 20mm</t>
  </si>
  <si>
    <t>12.15</t>
  </si>
  <si>
    <t>Joelho PVC soldavel 90º agua fria 25mm</t>
  </si>
  <si>
    <t>12.16</t>
  </si>
  <si>
    <t>Joelho PVC soldavel 90º agua fria 40mm</t>
  </si>
  <si>
    <t>12.17</t>
  </si>
  <si>
    <t>Joelho PVC soldavel 90º agua fria 32mm</t>
  </si>
  <si>
    <t>12.18</t>
  </si>
  <si>
    <t>Joelho PVC soldavel 90º agua fria 60mm</t>
  </si>
  <si>
    <t>12.19</t>
  </si>
  <si>
    <t>Te PVC soldavel com rosca agua fria 25mmX25mmX20mm</t>
  </si>
  <si>
    <t>12.20</t>
  </si>
  <si>
    <t>Te PVC soldavel com rosca agua fria 25mmX25mmX32mm</t>
  </si>
  <si>
    <t>12.21</t>
  </si>
  <si>
    <t>Te PVC soldavel com rosca agua fria 50mmX50mmX40mm</t>
  </si>
  <si>
    <t>12.22</t>
  </si>
  <si>
    <t>Te PVC soldavel com rosca agua fria 60mmX60mmX25mm</t>
  </si>
  <si>
    <t>12.23</t>
  </si>
  <si>
    <t>Te PVC soldavel com rosca agua fria 60mmX60mmX50mm</t>
  </si>
  <si>
    <t>12.24</t>
  </si>
  <si>
    <t>Te PVC soldável agua fria 20mm</t>
  </si>
  <si>
    <t>12.25</t>
  </si>
  <si>
    <t>Te PVC soldável agua fria 25mm</t>
  </si>
  <si>
    <t>12.26</t>
  </si>
  <si>
    <t>Te PVC soldável agua fria 60mm</t>
  </si>
  <si>
    <t>12.27</t>
  </si>
  <si>
    <t>Te PVC soldável agua fria 40mm</t>
  </si>
  <si>
    <t>Subtotal item 12.0</t>
  </si>
  <si>
    <t>13.0</t>
  </si>
  <si>
    <t>INSTALAÇÃO SANITÁRIA</t>
  </si>
  <si>
    <t>13.1</t>
  </si>
  <si>
    <t>Caixa Sifonada 100x100x50mm</t>
  </si>
  <si>
    <t>13.2</t>
  </si>
  <si>
    <t>Ralo Seco PVC 100x100mm</t>
  </si>
  <si>
    <t>13.3</t>
  </si>
  <si>
    <t>C3738</t>
  </si>
  <si>
    <t>Terminal de Ventilação Série Normal 50mm</t>
  </si>
  <si>
    <t>13.4</t>
  </si>
  <si>
    <t>Tubo de PVC Série Normal 100mm, fornecimento e instalação</t>
  </si>
  <si>
    <t>13.5</t>
  </si>
  <si>
    <t>Tubo de PVC Série Normal 40mm, fornecimento e instalação</t>
  </si>
  <si>
    <t>13.6</t>
  </si>
  <si>
    <t>Tubo de PVC Série Normal 50mm , fornecimento e instalação</t>
  </si>
  <si>
    <t>13.7</t>
  </si>
  <si>
    <t>Tubo de PVC Série Normal 150mm , fornecimento e instalação</t>
  </si>
  <si>
    <t>13.8</t>
  </si>
  <si>
    <t>Joelho PVC 45º esgoto 40 mm</t>
  </si>
  <si>
    <t>13.9</t>
  </si>
  <si>
    <t>Joelho PVC 90º esgoto 40 mm</t>
  </si>
  <si>
    <t>13.10</t>
  </si>
  <si>
    <t>Junção PVC esgoto 40 mm</t>
  </si>
  <si>
    <t>13.11</t>
  </si>
  <si>
    <t>Junção PVC esgoto 100 x 50 mm</t>
  </si>
  <si>
    <t>13.12</t>
  </si>
  <si>
    <t>Joelho PVC 90º esgoto 100 mm</t>
  </si>
  <si>
    <t>13.13</t>
  </si>
  <si>
    <t>Junção PVC esgoto 100 x 100 mm</t>
  </si>
  <si>
    <t>13.14</t>
  </si>
  <si>
    <t>Caixa de inspeção em alvenaria de tijolo medindo 900x900x600mm , com tampão em ferro fundido</t>
  </si>
  <si>
    <t>13.15</t>
  </si>
  <si>
    <t>13.16</t>
  </si>
  <si>
    <t>C2832</t>
  </si>
  <si>
    <t>Sumidouro em alvenaria 3,00 x 3,00 x 4,50 m</t>
  </si>
  <si>
    <t>13.17</t>
  </si>
  <si>
    <t>Fossa séptica  (dimensões internas 3,00x1,70x1,50m)</t>
  </si>
  <si>
    <t>13.18</t>
  </si>
  <si>
    <t>C4026</t>
  </si>
  <si>
    <t>Canaleta de concreto 20cm x 20cm com tampa com grelha de alumínio</t>
  </si>
  <si>
    <t>Subtotal item 13.0</t>
  </si>
  <si>
    <t>14.0</t>
  </si>
  <si>
    <t>LOUÇAS E METAIS</t>
  </si>
  <si>
    <t>14.1</t>
  </si>
  <si>
    <t>Bacia Sanitária Vogue Plus, Linha Conforto com abertura, cor Branco Gelo, código: P.51,  DECA, ou equivalente p/ de descarga, com acessórios, bolsa de borracha para ligacao, tubo pvc ligacao - fornecimento e instalacao</t>
  </si>
  <si>
    <t>14.2</t>
  </si>
  <si>
    <t>C4642</t>
  </si>
  <si>
    <t>Assento Poliéster com abertura frontal Vogue Plus, Linha Conforto, cor Branco Gelo,c código AP.52, DECA, ou equivalente</t>
  </si>
  <si>
    <t>14.3</t>
  </si>
  <si>
    <t>C1151</t>
  </si>
  <si>
    <t>Ducha Higiênica com registro e derivação Izy, código 1984.C37. ACT.CR, DECA, ou equivalente</t>
  </si>
  <si>
    <t>14.4</t>
  </si>
  <si>
    <t>Bacia Sanitária Convencional, DECA ou equivalente com acessorios</t>
  </si>
  <si>
    <t>14.5</t>
  </si>
  <si>
    <t>Válvula de descarga: Base Hydra Max, código 4550.404 e acabamento Hydra Max, código 4900.C.MAX 1 ½”, acabamento cromado, DECA ou equivalente</t>
  </si>
  <si>
    <t>14.6</t>
  </si>
  <si>
    <t>Bacia Sanitária Convencional com Caixa Acoplada, código Izy P.111, DECA, ou equivalente com acessórios- fornecimento e instalação</t>
  </si>
  <si>
    <t>14.7</t>
  </si>
  <si>
    <t>ORSE</t>
  </si>
  <si>
    <t>Assento plástico Izy, Código AP.01, DECA</t>
  </si>
  <si>
    <t>14.8</t>
  </si>
  <si>
    <t>74234/1</t>
  </si>
  <si>
    <t>Mictório com Sifão Integrado Branco Gelo, codigo M715, Deca ou equivalente</t>
  </si>
  <si>
    <t>14.9</t>
  </si>
  <si>
    <t>Lavatório Pequeno Ravena/Izy cor Branco Gelo, código: L.915, DECA, ou equivalente, sem coluna,(válvula, sifao e engate flexível cromados), exceto Torneira</t>
  </si>
  <si>
    <t>14.10</t>
  </si>
  <si>
    <t>Cuba de Embutir Oval cor Branco Gelo, código L.37, DECA, ou equivalente, em bancada  e complementos (válvula, sifao e engate flexível cromados), exceto torneira.</t>
  </si>
  <si>
    <t>14.11</t>
  </si>
  <si>
    <t>Torneira para lavatório de mesa bica baixa Izy, código 1193.C37, Deca ou equivalente</t>
  </si>
  <si>
    <t>14.12</t>
  </si>
  <si>
    <t>C4670</t>
  </si>
  <si>
    <t>Papeleira Metálica Linha Izy, código 2020.C37, DECA ou equivalente</t>
  </si>
  <si>
    <t>14.13</t>
  </si>
  <si>
    <t>C1898</t>
  </si>
  <si>
    <t>Barra de apoio, Linha conforto, código 2305.C, cor cromado, DECA ou equivalente</t>
  </si>
  <si>
    <t>14.14</t>
  </si>
  <si>
    <t>74072/3</t>
  </si>
  <si>
    <t>Barra de apoio para lavatório " u ", Linha conforto, aço polido, DECA, ou equivalente</t>
  </si>
  <si>
    <t>14.15</t>
  </si>
  <si>
    <t>Dispenser Toalha Linha Excellence, código 7007, Melhoramentos ou equivalente.</t>
  </si>
  <si>
    <t>14.16</t>
  </si>
  <si>
    <t>Saboneteira Linha Excellence, código 7009, Melhoramentos ou equivalente</t>
  </si>
  <si>
    <t>14.17</t>
  </si>
  <si>
    <t>Tanque Grande (40 L) cor Branco Gelo, código TQ.03, DECA, ou equivalente</t>
  </si>
  <si>
    <t>14.18</t>
  </si>
  <si>
    <t>C2506</t>
  </si>
  <si>
    <t>Torneira de parede de uso geral com arejador Izy, código 1155.C37, DECA, ou equivalente para jardim ou tanque, padrao alto</t>
  </si>
  <si>
    <t>14.19</t>
  </si>
  <si>
    <t>Cuba Inox Embutir 40x34x17cm, cuba 3, básica aço inoxidável, com válvula, FRANKE, ou equivalente, com sifão em metal cromado 1.1/2x1.1/2", válvula em metal cromado tipo americana 3.1/2"x1.1/2" para pia - fornecimento e instalação</t>
  </si>
  <si>
    <t>14.20</t>
  </si>
  <si>
    <t>Torneira para cozinha de mesa bica móvel Izy, código 1167.C37, DECA, ou equivalente</t>
  </si>
  <si>
    <t>14.21</t>
  </si>
  <si>
    <t>Cuba industrial 50x40 profundidade 30 – HIDRONOX, ou equivalente, com sifão em metal cromado 1.1/2x1.1/2", válvula em metal cromado tipo americana 3.1/2"x1.1/2" para pia - fornecimento e instalação</t>
  </si>
  <si>
    <t>14.22</t>
  </si>
  <si>
    <t>C2507</t>
  </si>
  <si>
    <t>Torneira elétrica LorenEasy, LORENZETTI ou equivalente</t>
  </si>
  <si>
    <t>14.23</t>
  </si>
  <si>
    <t xml:space="preserve">Chuveiro Maxi Ducha, LORENZETTI, com Mangueira plástica/desviador para duchas elétricas, cógigo 8010-A, LORENZETTI,  ou equivalente </t>
  </si>
  <si>
    <t>14.24</t>
  </si>
  <si>
    <t>Torneira de parede de uso geral com bico para mangueira Izy, código 1153.C37, DECA, ou equivalente</t>
  </si>
  <si>
    <t>Subtotal item 14.0</t>
  </si>
  <si>
    <t>15.0</t>
  </si>
  <si>
    <t>INSTALAÇÃO DE GÁS COMBUSTÍVEL</t>
  </si>
  <si>
    <t>15.1</t>
  </si>
  <si>
    <t>74138/2</t>
  </si>
  <si>
    <t>Abrigo para Central de GLP, em concreto</t>
  </si>
  <si>
    <t>15.2</t>
  </si>
  <si>
    <t xml:space="preserve">Armação em tela de aço 4,2mm, malha 15x15cm </t>
  </si>
  <si>
    <t>15.3</t>
  </si>
  <si>
    <t>Tubo de Ferro Galvanizado Ø 3/4", inclusive conexões</t>
  </si>
  <si>
    <t>15.4</t>
  </si>
  <si>
    <t>C0941</t>
  </si>
  <si>
    <t>Cotovelo de ferro galvanizado Ø 3/4"</t>
  </si>
  <si>
    <t>15.5</t>
  </si>
  <si>
    <t>Fita anticorrosiva 5cmx30m (2 camadas)</t>
  </si>
  <si>
    <t>15.6</t>
  </si>
  <si>
    <t>Válvula esfera Ø 3/4" NPT 300</t>
  </si>
  <si>
    <t>15.7</t>
  </si>
  <si>
    <t>Regulador 1º estagio com manometro</t>
  </si>
  <si>
    <t>15.8</t>
  </si>
  <si>
    <t>Regulador 2º estágio com registro</t>
  </si>
  <si>
    <t>15.9</t>
  </si>
  <si>
    <t>Registro do Regulador</t>
  </si>
  <si>
    <t>15.10</t>
  </si>
  <si>
    <t>Manômetro NPT 1/4, 0 a 300 Psi</t>
  </si>
  <si>
    <t>15.11</t>
  </si>
  <si>
    <t>Placa de sinalização em pvc cod 01 - (500x300) Proibido fumar</t>
  </si>
  <si>
    <t>15.12</t>
  </si>
  <si>
    <t>Placa de sinalização em pvc cod 06 - (500x300)  Perigo Inflamável</t>
  </si>
  <si>
    <t>Subtotal item 15.0</t>
  </si>
  <si>
    <t>16.0</t>
  </si>
  <si>
    <t>SISTEMA DE PROTEÇÃO CONTRA INCÊNCIO</t>
  </si>
  <si>
    <t>16.1</t>
  </si>
  <si>
    <t>Extintor PQS - 6KG</t>
  </si>
  <si>
    <t>16.2</t>
  </si>
  <si>
    <t>C4394</t>
  </si>
  <si>
    <t>Luminária de emergência de 31 Leds autonomia minima de 1 hora</t>
  </si>
  <si>
    <t>16.3</t>
  </si>
  <si>
    <t>C4649</t>
  </si>
  <si>
    <t>Marcação no Piso - 1 x 1m para hidrante</t>
  </si>
  <si>
    <t>16.4</t>
  </si>
  <si>
    <t>Placa de sinalização em pvc cod 13 - (316x158) Saída de emergência</t>
  </si>
  <si>
    <t>16.5</t>
  </si>
  <si>
    <t>Placa de sinalização em pvc cod 17 - (316x158) Mensagem "Saída"</t>
  </si>
  <si>
    <t>16.6</t>
  </si>
  <si>
    <t>Placa de sinalização em pvc cod 23 - (300x300) Extintor de Incêndio</t>
  </si>
  <si>
    <t>Subtotal item 16.0</t>
  </si>
  <si>
    <t>17.0</t>
  </si>
  <si>
    <t>INSTALAÇÕES ELÉTRICAS E TELEFÔNICAS 220V</t>
  </si>
  <si>
    <t>QUADRO DE DISTRIBUIÇÃO</t>
  </si>
  <si>
    <t>17.1</t>
  </si>
  <si>
    <t>74131/4</t>
  </si>
  <si>
    <t>Quadro de distribuição de embutir, sem barramento, para  12 disjuntores padrão europeu (linha branca), exclusive disjuntores</t>
  </si>
  <si>
    <t>17.2</t>
  </si>
  <si>
    <t>Quadro de distribuição de embutir, sem barramento, para 15 disjuntores padrão europeu (linha branca), exclusive disjuntores</t>
  </si>
  <si>
    <t>17.3</t>
  </si>
  <si>
    <t>Quadro de destribuiçãopara telefone - fornecimento e instalação</t>
  </si>
  <si>
    <t>17.4</t>
  </si>
  <si>
    <t>Quadro de medição fornecimento e instalação</t>
  </si>
  <si>
    <t>17.5</t>
  </si>
  <si>
    <t>74130/1</t>
  </si>
  <si>
    <t>Disjuntor termomagnetico monopolar 10 A, padrão DIN (linha branca)</t>
  </si>
  <si>
    <t>17.6</t>
  </si>
  <si>
    <t>Disjuntor termomagnetico monopolar 16 A, padrão DIN (linha branca)</t>
  </si>
  <si>
    <t>17.7</t>
  </si>
  <si>
    <t>74130/4</t>
  </si>
  <si>
    <t>Disjuntor termomagnetico monopolar 32 A, padrão DIN (linha branca)</t>
  </si>
  <si>
    <t>17.8</t>
  </si>
  <si>
    <t>C4531</t>
  </si>
  <si>
    <t>Dispositivo de proteção contra Curto</t>
  </si>
  <si>
    <t>17.9</t>
  </si>
  <si>
    <t>74130/3</t>
  </si>
  <si>
    <t>Disjuntor bipolar termomagnetico 0,5 A - 12kA</t>
  </si>
  <si>
    <t>17.10</t>
  </si>
  <si>
    <t>Disjuntor bipolar termomagnetico 10 A - 5 kA</t>
  </si>
  <si>
    <t>17.11</t>
  </si>
  <si>
    <t>Disjuntor bipolar termomagnetico 13 A - 5 kA</t>
  </si>
  <si>
    <t>17.12</t>
  </si>
  <si>
    <t>Disjuntor bipolar termomagnetico 10 A - 4.5 kA</t>
  </si>
  <si>
    <t>17.13</t>
  </si>
  <si>
    <t>Disjuntor bipolar termomagnetico 13 A - 4.5 kA</t>
  </si>
  <si>
    <t>17.14</t>
  </si>
  <si>
    <t>Disjuntor bipolar termomagnetico 40 A - 4.5 kA</t>
  </si>
  <si>
    <t>17.15</t>
  </si>
  <si>
    <t>Disjuntor bipolar termomagnetico 200A</t>
  </si>
  <si>
    <t>ELETRODUTOS E ACESSÓRIOS</t>
  </si>
  <si>
    <t>17.16</t>
  </si>
  <si>
    <t>Eletroduto PVC flexível corrugado reforçado, Ø20mm (DN 1/2"), inclusive conexões</t>
  </si>
  <si>
    <t>17.17</t>
  </si>
  <si>
    <t>Eletroduto PVC flexível corrugado reforçado, Ø25mm (DN 3/4"), inclusive conexões</t>
  </si>
  <si>
    <t>17.18</t>
  </si>
  <si>
    <t>Eletroduto PVC rígido roscavel, Ø40mm (DN 1 1/2"), inclusive conexões</t>
  </si>
  <si>
    <t>17.19</t>
  </si>
  <si>
    <t>Eletroduto PVC rígido roscavel, Ø50mm (DN 2"), inclusive conexões</t>
  </si>
  <si>
    <t>17.20</t>
  </si>
  <si>
    <t>Eletroduto PVC rígido roscavel, Ø75mm (DN 3"), inclusive conexões</t>
  </si>
  <si>
    <t>17.21</t>
  </si>
  <si>
    <t>C1023</t>
  </si>
  <si>
    <t>Curva 45º PVC rosqueavel 1.1/2"</t>
  </si>
  <si>
    <t>17.22</t>
  </si>
  <si>
    <t>C1706</t>
  </si>
  <si>
    <t>Luva de aço galvanizado 1.1/2" - fornecimento e instalação</t>
  </si>
  <si>
    <t>17.23</t>
  </si>
  <si>
    <t>C0943</t>
  </si>
  <si>
    <t>Luva de aço galvanizado 1/2" - fornecimento e instalação</t>
  </si>
  <si>
    <t>17.24</t>
  </si>
  <si>
    <t>Curva de aço galvanizado 1.1/4" - fornecimento e instalação</t>
  </si>
  <si>
    <t>17.25</t>
  </si>
  <si>
    <t>Caixa de passagem 40x40 com tampa</t>
  </si>
  <si>
    <t>17.26</t>
  </si>
  <si>
    <t>Caixa de passagem 30x30 para telefone</t>
  </si>
  <si>
    <t>17.27</t>
  </si>
  <si>
    <t>Caixa de passagem PVC 4x4" - fornecimento e instalação</t>
  </si>
  <si>
    <t>17.28</t>
  </si>
  <si>
    <t>Caixa de passagem PVC 4x2" - fornecimento e instalação</t>
  </si>
  <si>
    <t>17.29</t>
  </si>
  <si>
    <t>Caixa de passagem PVC 3" octogonal</t>
  </si>
  <si>
    <t>17.30</t>
  </si>
  <si>
    <t>C0671</t>
  </si>
  <si>
    <t>Canaleta PVC 80x80cm</t>
  </si>
  <si>
    <t>CABOS E FIOS (CONDUTORES)</t>
  </si>
  <si>
    <t>Condutor de cobre unipolar, isolação em PVC/70ºC, camada de proteção em PVC, não propagador de chamas, classe de tensão 750V, encordoamento classe 5, flexível, com as seguintes seções nominais:</t>
  </si>
  <si>
    <t>17.31</t>
  </si>
  <si>
    <t>#1,5 mm²</t>
  </si>
  <si>
    <t>17.32</t>
  </si>
  <si>
    <t>#2,5 mm²</t>
  </si>
  <si>
    <t>17.33</t>
  </si>
  <si>
    <t>#25 mm²</t>
  </si>
  <si>
    <t>17.34</t>
  </si>
  <si>
    <t>#50 mm²</t>
  </si>
  <si>
    <t>17.35</t>
  </si>
  <si>
    <t>#95 mm²</t>
  </si>
  <si>
    <t>17.36</t>
  </si>
  <si>
    <t>#150 mm²</t>
  </si>
  <si>
    <t>17.37</t>
  </si>
  <si>
    <t>73768/10</t>
  </si>
  <si>
    <t>Cabo CCI-50  2 pares</t>
  </si>
  <si>
    <t>17.38</t>
  </si>
  <si>
    <t>C0560</t>
  </si>
  <si>
    <t>Cabo CCE-50 2 pares</t>
  </si>
  <si>
    <t>ILUMINAÇÃO E TOMADAS</t>
  </si>
  <si>
    <t>17.39</t>
  </si>
  <si>
    <t>Tomada universal, 2P+T, 10A/250v, cor branca, completa</t>
  </si>
  <si>
    <t>17.40</t>
  </si>
  <si>
    <t>Tomada universal, 2P+T, 20A/250V, cor branca, completa</t>
  </si>
  <si>
    <t>17.41</t>
  </si>
  <si>
    <t>Interruptor simples 10 A, completa</t>
  </si>
  <si>
    <t>17.42</t>
  </si>
  <si>
    <t>Interruptor duas seções 10A por seção, completa</t>
  </si>
  <si>
    <t>17.43</t>
  </si>
  <si>
    <t>Interruptor três seções 10A por seção, completa</t>
  </si>
  <si>
    <t>17.44</t>
  </si>
  <si>
    <t>Interruptor simples com uma tomada</t>
  </si>
  <si>
    <t>17.45</t>
  </si>
  <si>
    <t>C2298</t>
  </si>
  <si>
    <t>Placa cega 2x4"</t>
  </si>
  <si>
    <t>17.46</t>
  </si>
  <si>
    <t>Luminárias 2x32W completa</t>
  </si>
  <si>
    <t>17.47</t>
  </si>
  <si>
    <t>Luminárias 2x16W completa</t>
  </si>
  <si>
    <t>17.48</t>
  </si>
  <si>
    <t>C2045</t>
  </si>
  <si>
    <t>Projetor de aluminio com lampada de vapor metálico de 150W - fornecimento e instalação</t>
  </si>
  <si>
    <t>17.49</t>
  </si>
  <si>
    <t>C4174</t>
  </si>
  <si>
    <t>Tomada modular RJ-45 completa</t>
  </si>
  <si>
    <t>Subtotal item 17.0</t>
  </si>
  <si>
    <t>18.0</t>
  </si>
  <si>
    <t>SISTEMA DE PROTEÇÃO CONTRA DESCARGAS ATMOSFÉRICAS (SPDA)</t>
  </si>
  <si>
    <t>Para-raios tipo Franklin</t>
  </si>
  <si>
    <t>18.1</t>
  </si>
  <si>
    <t>C3478</t>
  </si>
  <si>
    <t>Vergalhão CA - 25 # 10 mm2</t>
  </si>
  <si>
    <t>18.2</t>
  </si>
  <si>
    <t>73782/2</t>
  </si>
  <si>
    <t>Conector mini-gar em bronze estanhado Tel-583</t>
  </si>
  <si>
    <t>18.3</t>
  </si>
  <si>
    <t>Caixa de equalização de potências 200x200mm em aço com barramento Expessura  6 mm</t>
  </si>
  <si>
    <t>18.4</t>
  </si>
  <si>
    <t>Haste tipo coopperweld 5/8" x 3,00m.</t>
  </si>
  <si>
    <t>18.5</t>
  </si>
  <si>
    <t>Cordoalha de cobre nu 35 mm2</t>
  </si>
  <si>
    <t>18.6</t>
  </si>
  <si>
    <t>Cordoalha de cobre nu 50 mm2</t>
  </si>
  <si>
    <t>18.7</t>
  </si>
  <si>
    <t>Caixa de inspeção, PVC de 12", com tampa de aço galvanizado,conforme detalhe no projeto</t>
  </si>
  <si>
    <t>18.8</t>
  </si>
  <si>
    <t>Conector  de bronze para haste de 5/8" e cabo de 50 mm²</t>
  </si>
  <si>
    <t>Subtotal item 18.0</t>
  </si>
  <si>
    <t>19.0</t>
  </si>
  <si>
    <t>SERVIÇOS COMPLEMENTARES</t>
  </si>
  <si>
    <t>19.1</t>
  </si>
  <si>
    <t>C0864</t>
  </si>
  <si>
    <t>Conjunto de mastro para três bandeiras e pedestal</t>
  </si>
  <si>
    <t>19.2</t>
  </si>
  <si>
    <t>C4065</t>
  </si>
  <si>
    <t>Bancada em granito cinza andorinha - espessura 2cm, conforme projeto</t>
  </si>
  <si>
    <t>19.3</t>
  </si>
  <si>
    <t>Prateleira, acabamento superior e banco em granito cinza andorinha - espessura 2cm, conforme projeto</t>
  </si>
  <si>
    <t>19.4</t>
  </si>
  <si>
    <t>C1869</t>
  </si>
  <si>
    <t>Peitoril em granito cinza, largura=17,00cm espessura variável e pingadeira</t>
  </si>
  <si>
    <t>19.6</t>
  </si>
  <si>
    <t>C1960</t>
  </si>
  <si>
    <t xml:space="preserve">Portas para armário de cozinha em mdf com revestimento em fórmica conforme projeto </t>
  </si>
  <si>
    <t>19.7</t>
  </si>
  <si>
    <t>C2910</t>
  </si>
  <si>
    <t>Prateleira de madeira</t>
  </si>
  <si>
    <t>19.8</t>
  </si>
  <si>
    <t>C3681</t>
  </si>
  <si>
    <t>Gradil  pré-fabricado</t>
  </si>
  <si>
    <t>19.9</t>
  </si>
  <si>
    <t>Grama esmeralda - fornecimento e plantio (inclusive camada de terra vegetal - 3,0 cm)</t>
  </si>
  <si>
    <t>19.10</t>
  </si>
  <si>
    <t>74238/2</t>
  </si>
  <si>
    <t>Portão em tela de arame galvanizado n.12 malha 2" e moldura em tubos de aço com duas folhas de abrir, incluso ferragens, 3m X 1,8m</t>
  </si>
  <si>
    <t>19.11</t>
  </si>
  <si>
    <t>Portão de correr em tela de arame galvanizado n.12 malha 2" e moldura em tubos de aço, incluso ferragens, 3m X 1,8m</t>
  </si>
  <si>
    <t>Subtotal item 19.0</t>
  </si>
  <si>
    <t>20.0</t>
  </si>
  <si>
    <t>SERVIÇOS FINAIS</t>
  </si>
  <si>
    <t>20.1</t>
  </si>
  <si>
    <t>SINAP</t>
  </si>
  <si>
    <t>Limpeza geral</t>
  </si>
  <si>
    <t>Subtotal item 20.0</t>
  </si>
  <si>
    <t>Custo TOTAL sem BDI incluso</t>
  </si>
  <si>
    <t>CUSTO TOTAL COM BDI INCLUSO</t>
  </si>
  <si>
    <t>CONCRETO ARMADO - ARQUIBANCADAS</t>
  </si>
  <si>
    <t>4.10</t>
  </si>
  <si>
    <t>4.11</t>
  </si>
  <si>
    <t>4.12</t>
  </si>
  <si>
    <t>4.13</t>
  </si>
  <si>
    <t>CONCRETO ARMADO - LAJE DE PISO</t>
  </si>
  <si>
    <t>4.14</t>
  </si>
  <si>
    <t>4.15</t>
  </si>
  <si>
    <t>Armação em tela de aço Q-92, aço CA-60, 4,2mm, malha 15X15cm</t>
  </si>
  <si>
    <t>4.16</t>
  </si>
  <si>
    <t>6.6</t>
  </si>
  <si>
    <t xml:space="preserve"> </t>
  </si>
  <si>
    <t>C4554</t>
  </si>
  <si>
    <t>Cobertura em telha metálica trapezoidal</t>
  </si>
  <si>
    <t>Cumeeira para telha metalica trapezoidal</t>
  </si>
  <si>
    <t>7.4</t>
  </si>
  <si>
    <t>7.5</t>
  </si>
  <si>
    <t>7.6</t>
  </si>
  <si>
    <t>73970/2</t>
  </si>
  <si>
    <t xml:space="preserve">Fornecimento e montagem de estrutura metálica conf. Projeto espec. </t>
  </si>
  <si>
    <t xml:space="preserve">IMPERMEABILIZAÇÀO </t>
  </si>
  <si>
    <t>Telha metálica trapezoidal perfurada</t>
  </si>
  <si>
    <t>Piso industrial em concreto polido</t>
  </si>
  <si>
    <t>Pintura epoxi para piso</t>
  </si>
  <si>
    <t>Registro de gaveta bruto, Ø 3/4"</t>
  </si>
  <si>
    <t>Válvula de descarga p/ vaso sanitário de 1.1/2"</t>
  </si>
  <si>
    <t>Joelho PCV 45º esgoto 40 mm</t>
  </si>
  <si>
    <t>Joelho PCV 90º esgoto 40 mm</t>
  </si>
  <si>
    <t>Eletroduto PVC flexível corrugado reforçado, Ø32mm (DN 1"), inclusive curvas</t>
  </si>
  <si>
    <t>16.7</t>
  </si>
  <si>
    <t>16.8</t>
  </si>
  <si>
    <t>16.9</t>
  </si>
  <si>
    <t>16.20</t>
  </si>
  <si>
    <t>16.21</t>
  </si>
  <si>
    <t>16.22</t>
  </si>
  <si>
    <t>Luminária pendente com lampada de vapor metalico de 250W</t>
  </si>
  <si>
    <t>16.23</t>
  </si>
  <si>
    <t>16.24</t>
  </si>
  <si>
    <t>16.25</t>
  </si>
  <si>
    <t>16.26</t>
  </si>
  <si>
    <t>16.27</t>
  </si>
  <si>
    <t>16.28</t>
  </si>
  <si>
    <t>C3084</t>
  </si>
  <si>
    <t>Pingadeira em concreto pre moldada, cor natural, largura=20cm</t>
  </si>
  <si>
    <t>C1347</t>
  </si>
  <si>
    <t>Estrutura metálica c/ tabelas de basquete</t>
  </si>
  <si>
    <t>cj</t>
  </si>
  <si>
    <t>C1349</t>
  </si>
  <si>
    <t>Estrutura metálica de traves de futsal</t>
  </si>
  <si>
    <t>C1351</t>
  </si>
  <si>
    <t>Estrutura metálica p/ rede de voley</t>
  </si>
  <si>
    <t>CRONOGRAMA FÍSICO FINANCEIRO</t>
  </si>
  <si>
    <t>% ITEM</t>
  </si>
  <si>
    <t>SERVIÇOS PRELIMINARES</t>
  </si>
  <si>
    <t>MOVIMENTO DE TERRAS + QUADRA</t>
  </si>
  <si>
    <t>FUNDAÇÕES + QUADRA</t>
  </si>
  <si>
    <t>SUPERESTRUTURA + QUADRA</t>
  </si>
  <si>
    <t>SISTEMA DE VEDAÇÃO VERTICAL INTERNO E EXTERNO</t>
  </si>
  <si>
    <t>SISTEMA DE COBERTURA + QUADRA</t>
  </si>
  <si>
    <t>IMPERMEABILIZAÇÃO + QUADRA</t>
  </si>
  <si>
    <t>SISTEMAS DE PISOS INTERNOS E EXTERNOS</t>
  </si>
  <si>
    <t>PINTURAS</t>
  </si>
  <si>
    <t>INSTALAÇÕES HIDRÁULICAS</t>
  </si>
  <si>
    <t>INSTALAÇÕES SANITÁRIAS</t>
  </si>
  <si>
    <t>INSTALAÇÕES ELÉTRICAS E TELEFÔNICAS 220V + QUADRA</t>
  </si>
  <si>
    <t>SISTEMA DE PROTEÇÃO CONTRA DESCARGAS ATMOSFÉRICAS + QUADRA</t>
  </si>
  <si>
    <t>SERVIÇOS COMPLEMENTARES + QUADRA</t>
  </si>
  <si>
    <t>SERVIÇOS FINAIS + QUADRA</t>
  </si>
  <si>
    <t>Valores totais sem BDI</t>
  </si>
  <si>
    <t xml:space="preserve">OBRA: PROJETO PADRÃO FNDE - 06 SALAS DE AULA </t>
  </si>
  <si>
    <t>DATA BASE: SINAPI/BA - ABRIL DE 2018, SEINFRA, ORSE, OUTRAS BASES.</t>
  </si>
  <si>
    <t>MUNICÍPIO: MATINA - BAHIA</t>
  </si>
  <si>
    <t xml:space="preserve">PLANILHA ORÇAMENTÁRIA </t>
  </si>
  <si>
    <t>ESSA PROPOSTA TEM VALIDADE DE 60 DIAS.</t>
  </si>
  <si>
    <t>IBIASSUCÊ - BAHIA, 24 DE JULHO DE 2018.</t>
  </si>
  <si>
    <t xml:space="preserve">VALOR GLOBAL DA PROPOSTA COM BDI INCLUSO: </t>
  </si>
  <si>
    <t xml:space="preserve">VALOR GLOBAL DA PROPOSTA SEM BDI INCLUSO: </t>
  </si>
  <si>
    <t>Naiane Santos Cardoso - Responsável Técnico</t>
  </si>
  <si>
    <t>Cleisson Renan Farias Brito - Sócio Proprietário</t>
  </si>
  <si>
    <t xml:space="preserve">IBIASSUCÊ CONSTRUTORA PRÉ-MOLDADOS  LTDA - ME       </t>
  </si>
  <si>
    <t xml:space="preserve">CNPJ: 09.406.382/0001-22 </t>
  </si>
  <si>
    <t>INSC. ESTADUAL: 076.617.692</t>
  </si>
  <si>
    <t xml:space="preserve"> INSC. MUNICIPAL:  0102020342</t>
  </si>
  <si>
    <t>INSC. MUNICIPAL:  0102020342</t>
  </si>
  <si>
    <t xml:space="preserve">Obra: PROJETO PADRÃO FNDE - QUADEA PARA ESCOLA DE 06 SALAS DE AULA </t>
  </si>
  <si>
    <t>QUADRA COBERTA 220 V</t>
  </si>
  <si>
    <t>IBIASSUCÊ CONSTRUTORA PRÉ-MOLDADOS  LTDA - ME                                                                             CNPJ: 09.406.382/0001-22 INSC. ESTADUAL: 076.617.692</t>
  </si>
  <si>
    <t>BAHIA</t>
  </si>
  <si>
    <t>VIGÊNCIA A PARTIR DE 08/2017</t>
  </si>
  <si>
    <t>ENCARGOS SOCIAIS SOBRE A MÃO DE OBRA</t>
  </si>
  <si>
    <t>DESCRIÇÃO</t>
  </si>
  <si>
    <t>COM DESONERAÇÃO</t>
  </si>
  <si>
    <t>SEM DESONERAÇÃO</t>
  </si>
  <si>
    <t>HORISTA (%)</t>
  </si>
  <si>
    <t>MENSALISTA (%)</t>
  </si>
  <si>
    <t>GRUPO A</t>
  </si>
  <si>
    <t>A1</t>
  </si>
  <si>
    <t>ISS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</si>
  <si>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</si>
  <si>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</si>
  <si>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</si>
  <si>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</si>
  <si>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</si>
  <si>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</si>
  <si>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</si>
  <si>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</si>
  <si>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</si>
  <si>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</si>
  <si>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</si>
  <si>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</si>
  <si>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</si>
  <si>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</si>
  <si>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</si>
  <si>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SECONI</t>
  </si>
  <si>
    <t>A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</si>
  <si>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</si>
  <si>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</si>
  <si>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</si>
  <si>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</si>
  <si>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</si>
  <si>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</si>
  <si>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</si>
  <si>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</si>
  <si>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</si>
  <si>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</si>
  <si>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</si>
  <si>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</si>
  <si>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</si>
  <si>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</si>
  <si>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</si>
  <si>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</si>
  <si>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</si>
  <si>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</si>
  <si>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</si>
  <si>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</si>
  <si>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</si>
  <si>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</si>
  <si>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</si>
  <si>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</si>
  <si>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</si>
  <si>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</si>
  <si>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Idenizado</t>
  </si>
  <si>
    <t>C2</t>
  </si>
  <si>
    <t>Aviso Prévio Trabalhado</t>
  </si>
  <si>
    <t>C3</t>
  </si>
  <si>
    <t>Férias Idenizadas</t>
  </si>
  <si>
    <t>C4</t>
  </si>
  <si>
    <t>Depósito Rescisão Sem Justa Causa</t>
  </si>
  <si>
    <t>C5</t>
  </si>
  <si>
    <t>Idenização Adicional</t>
  </si>
  <si>
    <t>C</t>
  </si>
  <si>
    <t>GRUPO D</t>
  </si>
  <si>
    <t>D1</t>
  </si>
  <si>
    <t>Reincidência de Grupo A sobre o Grupo B</t>
  </si>
  <si>
    <t>D2</t>
  </si>
  <si>
    <t>Reincidência de Grupo A sobre Aviso Prévio Trabalhado e Reincidência do FGTS sobre Aviso Prévia Idenizado</t>
  </si>
  <si>
    <t>D</t>
  </si>
  <si>
    <t>TOTAL (A+B+C+D)</t>
  </si>
  <si>
    <t>Ibiassucê - Bahia</t>
  </si>
  <si>
    <t>Localidade: Matina - Bahia</t>
  </si>
  <si>
    <t xml:space="preserve">Obra: PROJETO PADRÃO FNDE - QUADEA PARA ESCOLA E 06 SALAS DE AULA </t>
  </si>
  <si>
    <t>24 de  Julho de 2018</t>
  </si>
  <si>
    <t>PIS</t>
  </si>
  <si>
    <t>COFINS</t>
  </si>
  <si>
    <t>Administração Central</t>
  </si>
  <si>
    <t>Despesas Financeiras</t>
  </si>
  <si>
    <t>Lucro</t>
  </si>
  <si>
    <t>L</t>
  </si>
  <si>
    <t>COMPOSIÇÃO ANALÍTICA DE LDI OU BDI</t>
  </si>
  <si>
    <t>Nº do Contrato de Repasse:</t>
  </si>
  <si>
    <t>Proponente:</t>
  </si>
  <si>
    <t>Empreendimento:</t>
  </si>
  <si>
    <t>Tipo de Obra:</t>
  </si>
  <si>
    <t>Orçamento Desonerado? SIM</t>
  </si>
  <si>
    <t>VALORES REFERÊNCIA - %</t>
  </si>
  <si>
    <t>BDI ADOTADO - %</t>
  </si>
  <si>
    <t>1º Quartil</t>
  </si>
  <si>
    <t>MÉDIA</t>
  </si>
  <si>
    <t xml:space="preserve">3º Quartil </t>
  </si>
  <si>
    <t>Seguros e Garantias (*)</t>
  </si>
  <si>
    <t>Riscos</t>
  </si>
  <si>
    <t>LIMITE BDI C/ DESONERAÇÃO</t>
  </si>
  <si>
    <t>LIMITE BDI S/ DESONERAÇÃO</t>
  </si>
  <si>
    <t xml:space="preserve">Fonte da composição, valores de referência e fórmula do BDI: Acórdão 2622/2013-TCU-Plenário </t>
  </si>
  <si>
    <t xml:space="preserve">Desoneração: Lei n°13.161/201                                                                           </t>
  </si>
  <si>
    <t xml:space="preserve">Verificação do BDI: </t>
  </si>
  <si>
    <t>ok</t>
  </si>
  <si>
    <t>Os valores de BDI acima foram calculados com emprego da fórmula abaixo:</t>
  </si>
  <si>
    <t>Onde:</t>
  </si>
  <si>
    <t>AC = taxa de rateio da Administração Central;</t>
  </si>
  <si>
    <t>DF = taxa das despesas financeiras;</t>
  </si>
  <si>
    <t>R, S, G = taxa de risco, seguro e garantia do empreendimento;</t>
  </si>
  <si>
    <t>I = taxa de tributos (Onerado: I = COFINS+PIS+ISS / Desonerado: I = COFINS+PIS+ISS+CPRB);COFINS+PIS+ISS+CPRB);</t>
  </si>
  <si>
    <t>L = taxa de lucro.</t>
  </si>
  <si>
    <t>Essa proposta tem validade de 60 (sessenta) dias.</t>
  </si>
  <si>
    <t xml:space="preserve">Construção de Edifícios </t>
  </si>
  <si>
    <t>ISSQN</t>
  </si>
  <si>
    <t>Prefeitura Municipal de Matina</t>
  </si>
  <si>
    <t xml:space="preserve">OBJETO: PROJETO PADRÃO FNDE - QUADRA PARA ESCOLA + 06 SALAS DE AULA </t>
  </si>
  <si>
    <t xml:space="preserve">Obra: PROJETO PADRÃO FNDE - QUADRA PARA ESCOLA + 06 SALAS DE AULA </t>
  </si>
  <si>
    <t>Quadra + 06 Salas</t>
  </si>
  <si>
    <t>Ibiassucê - Bahia 24 de Julho de 2018</t>
  </si>
  <si>
    <t>PLANILHA ORÇAMENTÁRIA  - CONCORRÊNCIA 001-2018</t>
  </si>
  <si>
    <t>PROPONENTE: PPREFEITURA MUNICIPAL DE MATINA</t>
  </si>
  <si>
    <t>DATA BASE: ABRIL DE 2018 - ORÇAMENTO COM DESONERAÇÃO</t>
  </si>
  <si>
    <t>CONCORRÊNCIA 001-2018</t>
  </si>
  <si>
    <t xml:space="preserve">CONCORRÊNCIA 001-2018 MATINA </t>
  </si>
  <si>
    <t>Bancos</t>
  </si>
  <si>
    <t>B.D.I.</t>
  </si>
  <si>
    <t>Encargos Sociais</t>
  </si>
  <si>
    <t xml:space="preserve">SINAPI - 04/2018 - Bahia
</t>
  </si>
  <si>
    <t>20,48%</t>
  </si>
  <si>
    <t>Composições Principais</t>
  </si>
  <si>
    <t>Item</t>
  </si>
  <si>
    <t>Código</t>
  </si>
  <si>
    <t>Banco</t>
  </si>
  <si>
    <t>Descrição</t>
  </si>
  <si>
    <t>Tipo</t>
  </si>
  <si>
    <t>Und</t>
  </si>
  <si>
    <t>Quant.</t>
  </si>
  <si>
    <t>Valor Unit</t>
  </si>
  <si>
    <t>Composição</t>
  </si>
  <si>
    <t xml:space="preserve"> 1.1 </t>
  </si>
  <si>
    <t xml:space="preserve"> 74209/001 </t>
  </si>
  <si>
    <t>PLACA DE OBRA EM CHAPA DE ACO GALVANIZADO</t>
  </si>
  <si>
    <t>CANT - CANTEIRO DE OBRAS</t>
  </si>
  <si>
    <t>Composição Auxiliar</t>
  </si>
  <si>
    <t xml:space="preserve"> 94962 </t>
  </si>
  <si>
    <t>CONCRETO MAGRO PARA LASTRO, TRAÇO 1:4,5:4,5 (CIMENTO/ AREIA MÉDIA/ BRITA 1)  - PREPARO MECÂNICO COM BETONEIRA 400 L. AF_07/2016</t>
  </si>
  <si>
    <t>FUES - FUNDAÇÕES E ESTRUTURAS</t>
  </si>
  <si>
    <t>0,01</t>
  </si>
  <si>
    <t>266,65</t>
  </si>
  <si>
    <t xml:space="preserve"> 88316 </t>
  </si>
  <si>
    <t>SERVENTE COM ENCARGOS COMPLEMENTARES</t>
  </si>
  <si>
    <t>SEDI - SERVIÇOS DIVERSOS</t>
  </si>
  <si>
    <t>H</t>
  </si>
  <si>
    <t>2,0</t>
  </si>
  <si>
    <t>13,70</t>
  </si>
  <si>
    <t xml:space="preserve"> 88262 </t>
  </si>
  <si>
    <t>CARPINTEIRO DE FORMAS COM ENCARGOS COMPLEMENTARES</t>
  </si>
  <si>
    <t>1,0</t>
  </si>
  <si>
    <t>19,45</t>
  </si>
  <si>
    <t>Insumo da Composição</t>
  </si>
  <si>
    <t xml:space="preserve"> 00004491 </t>
  </si>
  <si>
    <t>PECA DE MADEIRA NATIVA / REGIONAL 7,5 X 7,5CM (3X3) NAO APARELHADA (P/FORMA)</t>
  </si>
  <si>
    <t>Material</t>
  </si>
  <si>
    <t>M</t>
  </si>
  <si>
    <t>4,0</t>
  </si>
  <si>
    <t>6,44</t>
  </si>
  <si>
    <t xml:space="preserve"> 00004813 </t>
  </si>
  <si>
    <t>PLACA DE OBRA (PARA CONSTRUCAO CIVIL) EM CHAPA GALVANIZADA *N. 22*, DE *2,0 X 1,125* M</t>
  </si>
  <si>
    <t xml:space="preserve"> 00005075 </t>
  </si>
  <si>
    <t>PREGO DE ACO POLIDO COM CABECA 18 X 30 (2 3/4 X 10)</t>
  </si>
  <si>
    <t>KG</t>
  </si>
  <si>
    <t>0,11</t>
  </si>
  <si>
    <t>9,47</t>
  </si>
  <si>
    <t xml:space="preserve"> 00004417 </t>
  </si>
  <si>
    <t>SARRAFO DE MADEIRA NAO APARELHADA *2,5 X 7* CM, MACARANDUBA, ANGELIM OU EQUIVALENTE DA REGIAO</t>
  </si>
  <si>
    <t>5,44</t>
  </si>
  <si>
    <t>M.O sem L.S. =&gt;</t>
  </si>
  <si>
    <t>31,49</t>
  </si>
  <si>
    <t>L.S. =&gt;</t>
  </si>
  <si>
    <t>0,00</t>
  </si>
  <si>
    <t>M.O com L.S. =&gt;</t>
  </si>
  <si>
    <t>Valor do BDI =&gt;</t>
  </si>
  <si>
    <t>Valor com BDI =&gt;</t>
  </si>
  <si>
    <t xml:space="preserve"> 1.2 </t>
  </si>
  <si>
    <t xml:space="preserve"> 93207 </t>
  </si>
  <si>
    <t>EXECUÇÃO DE ESCRITÓRIO EM CANTEIRO DE OBRA EM CHAPA DE MADEIRA COMPENSADA, NÃO INCLUSO MOBILIÁRIO E EQUIPAMENTOS. AF_02/2016</t>
  </si>
  <si>
    <t xml:space="preserve"> 74220/001 </t>
  </si>
  <si>
    <t>TAPUME DE CHAPA DE MADEIRA COMPENSADA, E= 6MM, COM PINTURA A CAL E REAPROVEITAMENTO DE 2X</t>
  </si>
  <si>
    <t>SERP - SERVIÇOS PRELIMINARES</t>
  </si>
  <si>
    <t>51,62</t>
  </si>
  <si>
    <t xml:space="preserve"> 72251 </t>
  </si>
  <si>
    <t>CABO DE COBRE NU 16MM2 - FORNECIMENTO E INSTALACAO</t>
  </si>
  <si>
    <t>INEL - INSTALAÇÃO ELÉTRICA/ELETRIFICAÇÃO E ILUMINAÇÃO EXTERNA</t>
  </si>
  <si>
    <t>10,90</t>
  </si>
  <si>
    <t xml:space="preserve"> 73768/012 </t>
  </si>
  <si>
    <t>CABO TELEFONICO CCI-50 4 PARES (USO INTERNO) - FORNECIMENTO E INSTALACAO</t>
  </si>
  <si>
    <t>INES - INSTALAÇÕES ESPECIAIS</t>
  </si>
  <si>
    <t>2,09</t>
  </si>
  <si>
    <t xml:space="preserve"> 73933/003 </t>
  </si>
  <si>
    <t>PORTA DE FERRO TIPO VENEZIANA, DE ABRIR, SEM BANDEIRA SEM FERRAGENS</t>
  </si>
  <si>
    <t>ESQV - ESQUADRIAS/FERRAGENS/VIDROS</t>
  </si>
  <si>
    <t>369,70</t>
  </si>
  <si>
    <t xml:space="preserve"> 74130/001 </t>
  </si>
  <si>
    <t>DISJUNTOR TERMOMAGNETICO MONOPOLAR PADRAO NEMA (AMERICANO) 10 A 30A 240V, FORNECIMENTO E INSTALACAO</t>
  </si>
  <si>
    <t>UN</t>
  </si>
  <si>
    <t xml:space="preserve"> 74166/001 </t>
  </si>
  <si>
    <t>CAIXA DE INSPEÇÃO EM CONCRETO PRÉ-MOLDADO DN 60CM COM TAMPA H= 60CM - FORNECIMENTO E INSTALACAO</t>
  </si>
  <si>
    <t>INHI - INSTALAÇÕES HIDROS SANITÁRIAS</t>
  </si>
  <si>
    <t>254,46</t>
  </si>
  <si>
    <t xml:space="preserve"> 83366 </t>
  </si>
  <si>
    <t>CAIXA DE PASSAGEM PARA TELEFONE 15X15X10CM (SOBREPOR), FORNECIMENTO E INSTALACAO.</t>
  </si>
  <si>
    <t>53,27</t>
  </si>
  <si>
    <t xml:space="preserve"> 83443 </t>
  </si>
  <si>
    <t>CAIXA DE PASSAGEM 20X20X25 FUNDO BRITA COM TAMPA</t>
  </si>
  <si>
    <t>43,46</t>
  </si>
  <si>
    <t xml:space="preserve"> 83463 </t>
  </si>
  <si>
    <t>QUADRO DE DISTRIBUICAO DE ENERGIA EM CHAPA DE ACO GALVANIZADO, PARA 12 DISJUNTORES TERMOMAGNETICOS MONOPOLARES, COM BARRAMENTO TRIFASICO E NEUTRO - FORNECIMENTO E INSTALACAO</t>
  </si>
  <si>
    <t>210,74</t>
  </si>
  <si>
    <t xml:space="preserve"> 83518 </t>
  </si>
  <si>
    <t>ALVENARIA EMBASAMENTO E=20 CM BLOCO CONCRETO</t>
  </si>
  <si>
    <t>273,43</t>
  </si>
  <si>
    <t xml:space="preserve"> 84024 </t>
  </si>
  <si>
    <t>BARRA LISA TRACO 1:3 (CIMENTO E AREIA MEDIA), ESPESSURA 1,0CM, PREPARO MANUAL DA ARGAMASSA</t>
  </si>
  <si>
    <t>REVE - REVESTIMENTO E TRATAMENTO DE SUPERFÍCIES</t>
  </si>
  <si>
    <t>34,76</t>
  </si>
  <si>
    <t xml:space="preserve"> 84848 </t>
  </si>
  <si>
    <t>JANELA DE MADEIRA TIPO VENEZIANA/GUILHOTINA, DE ABRIR, INCLUSAS GUARNICOES SEM FERRAGENS</t>
  </si>
  <si>
    <t>531,23</t>
  </si>
  <si>
    <t xml:space="preserve"> 86888 </t>
  </si>
  <si>
    <t>VASO SANITÁRIO SIFONADO COM CAIXA ACOPLADA LOUÇA BRANCA - FORNECIMENTO E INSTALAÇÃO. AF_12/2013</t>
  </si>
  <si>
    <t>367,12</t>
  </si>
  <si>
    <t xml:space="preserve"> 86934 </t>
  </si>
  <si>
    <t>BANCADA DE MÁRMORE SINTÉTICO 120 X 60CM, COM CUBA INTEGRADA, INCLUSO SIFÃO TIPO FLEXÍVEL EM PVC, VÁLVULA EM PLÁSTICO CROMADO TIPO AMERICANA E TORNEIRA CROMADA LONGA, DE PAREDE, PADRÃO POPULAR - FORNECIMENTO E INSTALAÇÃO. AF_12/2013</t>
  </si>
  <si>
    <t>275,09</t>
  </si>
  <si>
    <t xml:space="preserve"> 86943 </t>
  </si>
  <si>
    <t>LAVATÓRIO LOUÇA BRANCA SUSPENSO, 29,5 X 39CM OU EQUIVALENTE, PADRÃO POPULAR, INCLUSO SIFÃO FLEXÍVEL EM PVC, VÁLVULA E ENGATE FLEXÍVEL 30CM EM PLÁSTICO E TORNEIRA CROMADA DE MESA, PADRÃO POPULAR - FORNECIMENTO E INSTALAÇÃO. AF_12/2013</t>
  </si>
  <si>
    <t>165,94</t>
  </si>
  <si>
    <t xml:space="preserve"> 87877 </t>
  </si>
  <si>
    <t>CHAPISCO APLICADO EM ALVENARIAS E ESTRUTURAS DE CONCRETO INTERNAS, COM ROLO PARA TEXTURA ACRÍLICA.  ARGAMASSA INDUSTRIALIZADA COM PREPARO EM MISTURADOR 300 KG. AF_06/2014</t>
  </si>
  <si>
    <t>8,54</t>
  </si>
  <si>
    <t xml:space="preserve"> 88487 </t>
  </si>
  <si>
    <t>APLICAÇÃO MANUAL DE PINTURA COM TINTA LÁTEX PVA EM PAREDES, DUAS DEMÃOS. AF_06/2014</t>
  </si>
  <si>
    <t>PINT - PINTURAS</t>
  </si>
  <si>
    <t>7,29</t>
  </si>
  <si>
    <t xml:space="preserve"> 89168 </t>
  </si>
  <si>
    <t>(COMPOSIÇÃO REPRESENTATIVA) DO SERVIÇO DE ALVENARIA DE VEDAÇÃO DE BLOCOS VAZADOS DE CERÂMICA DE 9X19X19CM (ESPESSURA 9CM), PARA EDIFICAÇÃO HABITACIONAL UNIFAMILIAR (CASA) E EDIFICAÇÃO PÚBLICA PADRÃO. AF_11/2014</t>
  </si>
  <si>
    <t>PARE - PAREDES/PAINEIS</t>
  </si>
  <si>
    <t>62,32</t>
  </si>
  <si>
    <t xml:space="preserve"> 89171 </t>
  </si>
  <si>
    <t>(COMPOSIÇÃO REPRESENTATIVA) DO SERVIÇO DE REVESTIMENTO CERÂMICO PARA PISO COM PLACAS TIPO GRÉS DE DIMENSÕES 35X35 CM, PARA EDIFICAÇÃO HABITACIONAL UNIFAMILIAR (CASA) E EDIFICAÇÃO PÚBLICA PADRÃO. AF_11/2014</t>
  </si>
  <si>
    <t>PISO - PISOS</t>
  </si>
  <si>
    <t>0,0806</t>
  </si>
  <si>
    <t>33,84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</si>
  <si>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</si>
  <si>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</si>
  <si>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89482 </t>
  </si>
  <si>
    <t>CAIXA SIFONADA, PVC, DN 100 X 100 X 50 MM, FORNECIDA E INSTALADA EM RAMAIS DE ENCAMINHAMENTO DE ÁGUA PLUVIAL. AF_12/2014</t>
  </si>
  <si>
    <t>17,81</t>
  </si>
  <si>
    <t xml:space="preserve"> 89711 </t>
  </si>
  <si>
    <t>TUBO PVC, SERIE NORMAL, ESGOTO PREDIAL, DN 40 MM, FORNECIDO E INSTALADO EM RAMAL DE DESCARGA OU RAMAL DE ESGOTO SANITÁRIO. AF_12/2014</t>
  </si>
  <si>
    <t xml:space="preserve"> 89712 </t>
  </si>
  <si>
    <t>TUBO PVC, SERIE NORMAL, ESGOTO PREDIAL, DN 50 MM, FORNECIDO E INSTALADO EM RAMAL DE DESCARGA OU RAMAL DE ESGOTO SANITÁRIO. AF_12/2014</t>
  </si>
  <si>
    <t xml:space="preserve"> 89714 </t>
  </si>
  <si>
    <t>TUBO PVC, SERIE NORMAL, ESGOTO PREDIAL, DN 100 MM, FORNECIDO E INSTALADO EM RAMAL DE DESCARGA OU RAMAL DE ESGOTO SANITÁRIO. AF_12/2014</t>
  </si>
  <si>
    <t xml:space="preserve"> 89724 </t>
  </si>
  <si>
    <t>JOELHO 90 GRAUS, PVC, SERIE NORMAL, ESGOTO PREDIAL, DN 40 MM, JUNTA SOLDÁVEL, FORNECIDO E INSTALADO EM RAMAL DE DESCARGA OU RAMAL DE ESGOTO SANITÁRIO. AF_12/2014</t>
  </si>
  <si>
    <t xml:space="preserve"> 89726 </t>
  </si>
  <si>
    <t>JOELHO 45 GRAUS, PVC, SERIE NORMAL, ESGOTO PREDIAL, DN 40 MM, JUNTA SOLDÁVEL, FORNECIDO E INSTALADO EM RAMAL DE DESCARGA OU RAMAL DE ESGOTO SANITÁRIO. AF_12/2014</t>
  </si>
  <si>
    <t>6,69</t>
  </si>
  <si>
    <t xml:space="preserve"> 89731 </t>
  </si>
  <si>
    <t>JOELHO 90 GRAUS, PVC, SERIE NORMAL, ESGOTO PREDIAL, DN 50 MM, JUNTA ELÁSTICA, FORNECIDO E INSTALADO EM RAMAL DE DESCARGA OU RAMAL DE ESGOTO SANITÁRIO. AF_12/2014</t>
  </si>
  <si>
    <t>7,66</t>
  </si>
  <si>
    <t xml:space="preserve"> 89748 </t>
  </si>
  <si>
    <t>CURVA CURTA 90 GRAUS, PVC, SERIE NORMAL, ESGOTO PREDIAL, DN 100 MM, JUNTA ELÁSTICA, FORNECIDO E INSTALADO EM RAMAL DE DESCARGA OU RAMAL DE ESGOTO SANITÁRIO. AF_12/2014</t>
  </si>
  <si>
    <t>28,97</t>
  </si>
  <si>
    <t xml:space="preserve"> 89784 </t>
  </si>
  <si>
    <t>TE, PVC, SERIE NORMAL, ESGOTO PREDIAL, DN 50 X 50 MM, JUNTA ELÁSTICA, FORNECIDO E INSTALADO EM RAMAL DE DESCARGA OU RAMAL DE ESGOTO SANITÁRIO. AF_12/2014</t>
  </si>
  <si>
    <t>13,72</t>
  </si>
  <si>
    <t xml:space="preserve"> 89796 </t>
  </si>
  <si>
    <t>TE, PVC, SERIE NORMAL, ESGOTO PREDIAL, DN 100 X 100 MM, JUNTA ELÁSTICA, FORNECIDO E INSTALADO EM RAMAL DE DESCARGA OU RAMAL DE ESGOTO SANITÁRIO. AF_12/2014</t>
  </si>
  <si>
    <t>28,23</t>
  </si>
  <si>
    <t xml:space="preserve"> 90443 </t>
  </si>
  <si>
    <t>RASGO EM ALVENARIA PARA RAMAIS/ DISTRIBUIÇÃO COM DIAMETROS MENORES OU IGUAIS A 40 MM. AF_05/2015</t>
  </si>
  <si>
    <t>9,83</t>
  </si>
  <si>
    <t xml:space="preserve"> 90466 </t>
  </si>
  <si>
    <t>CHUMBAMENTO LINEAR EM ALVENARIA PARA RAMAIS/DISTRIBUIÇÃO COM DIÂMETROS MENORES OU IGUAIS A 40 MM. AF_05/2015</t>
  </si>
  <si>
    <t>9,75</t>
  </si>
  <si>
    <t xml:space="preserve"> 89957 </t>
  </si>
  <si>
    <t>PONTO DE CONSUMO TERMINAL DE ÁGUA FRIA (SUBRAMAL) COM TUBULAÇÃO DE PVC, DN 25 MM, INSTALADO EM RAMAL DE ÁGUA, INCLUSOS RASGO E CHUMBAMENTO EM ALVENARIA. AF_12/2014</t>
  </si>
  <si>
    <t xml:space="preserve"> 90820 </t>
  </si>
  <si>
    <t>PORTA DE MADEIRA PARA PINTURA, SEMI-OCA (LEVE OU MÉDIA), 60X210CM, ESPESSURA DE 3,5CM, INCLUSO DOBRADIÇAS - FORNECIMENTO E INSTALAÇÃO. AF_08/2015</t>
  </si>
  <si>
    <t>308,64</t>
  </si>
  <si>
    <t xml:space="preserve"> 90822 </t>
  </si>
  <si>
    <t>PORTA DE MADEIRA PARA PINTURA, SEMI-OCA (LEVE OU MÉDIA), 80X210CM, ESPESSURA DE 3,5CM, INCLUSO DOBRADIÇAS - FORNECIMENTO E INSTALAÇÃO. AF_08/2015</t>
  </si>
  <si>
    <t>329,16</t>
  </si>
  <si>
    <t xml:space="preserve"> 91170 </t>
  </si>
  <si>
    <t>FIXAÇÃO DE TUBOS HORIZONTAIS DE PVC, CPVC OU COBRE DIÂMETROS MENORES OU IGUAIS A 40 MM OU ELETROCALHAS ATÉ 150MM DE LARGURA, COM ABRAÇADEIRA METÁLICA RÍGIDA TIPO D 1/2, FIXADA EM PERFILADO EM LAJE. AF_05/2015</t>
  </si>
  <si>
    <t>0,53</t>
  </si>
  <si>
    <t>2,14</t>
  </si>
  <si>
    <t xml:space="preserve"> 91924 </t>
  </si>
  <si>
    <t>CABO DE COBRE FLEXÍVEL ISOLADO, 1,5 MM², ANTI-CHAMA 450/750 V, PARA CIRCUITOS TERMINAIS - FORNECIMENTO E INSTALAÇÃO. AF_12/2015</t>
  </si>
  <si>
    <t>1,61</t>
  </si>
  <si>
    <t xml:space="preserve"> 91926 </t>
  </si>
  <si>
    <t>CABO DE COBRE FLEXÍVEL ISOLADO, 2,5 MM², ANTI-CHAMA 450/750 V, PARA CIRCUITOS TERMINAIS - FORNECIMENTO E INSTALAÇÃO. AF_12/2015</t>
  </si>
  <si>
    <t>2,32</t>
  </si>
  <si>
    <t xml:space="preserve"> 91928 </t>
  </si>
  <si>
    <t>CABO DE COBRE FLEXÍVEL ISOLADO, 4 MM², ANTI-CHAMA 450/750 V, PARA CIRCUITOS TERMINAIS - FORNECIMENTO E INSTALAÇÃO. AF_12/2015</t>
  </si>
  <si>
    <t>3,65</t>
  </si>
  <si>
    <t xml:space="preserve"> 91937 </t>
  </si>
  <si>
    <t>CAIXA OCTOGONAL 3" X 3", PVC, INSTALADA EM LAJE - FORNECIMENTO E INSTALAÇÃO. AF_12/2015</t>
  </si>
  <si>
    <t>7,71</t>
  </si>
  <si>
    <t xml:space="preserve"> 91945 </t>
  </si>
  <si>
    <t>SUPORTE PARAFUSADO COM PLACA DE ENCAIXE 4" X 2" ALTO (2,00 M DO PISO) PARA PONTO ELÉTRICO - FORNECIMENTO E INSTALAÇÃO. AF_12/2015</t>
  </si>
  <si>
    <t>7,16</t>
  </si>
  <si>
    <t xml:space="preserve"> 92000 </t>
  </si>
  <si>
    <t>TOMADA BAIXA DE EMBUTIR (1 MÓDULO), 2P+T 10 A, INCLUINDO SUPORTE E PLACA - FORNECIMENTO E INSTALAÇÃO. AF_12/2015</t>
  </si>
  <si>
    <t xml:space="preserve"> 92008 </t>
  </si>
  <si>
    <t>TOMADA BAIXA DE EMBUTIR (2 MÓDULOS), 2P+T 10 A, INCLUINDO SUPORTE E PLACA - FORNECIMENTO E INSTALAÇÃO. AF_12/2015</t>
  </si>
  <si>
    <t>32,99</t>
  </si>
  <si>
    <t xml:space="preserve"> 92023 </t>
  </si>
  <si>
    <t>INTERRUPTOR SIMPLES (1 MÓDULO) COM 1 TOMADA DE EMBUTIR 2P+T 10 A,  INCLUINDO SUPORTE E PLACA - FORNECIMENTO E INSTALAÇÃO. AF_12/2015</t>
  </si>
  <si>
    <t>34,44</t>
  </si>
  <si>
    <t xml:space="preserve"> 92543 </t>
  </si>
  <si>
    <t>TRAMA DE MADEIRA COMPOSTA POR TERÇAS PARA TELHADOS DE ATÉ 2 ÁGUAS PARA TELHA ONDULADA DE FIBROCIMENTO, METÁLICA, PLÁSTICA OU TERMOACÚSTICA, INCLUSO TRANSPORTE VERTICAL. AF_12/2015</t>
  </si>
  <si>
    <t>COBE - COBERTURA</t>
  </si>
  <si>
    <t>16,71</t>
  </si>
  <si>
    <t xml:space="preserve"> 93040 </t>
  </si>
  <si>
    <t>LÂMPADA FLUORESCENTE COMPACTA 15 W 2U, BASE E27 - FORNECIMENTO E INSTALAÇÃO</t>
  </si>
  <si>
    <t>10,25</t>
  </si>
  <si>
    <t xml:space="preserve"> 93044 </t>
  </si>
  <si>
    <t>LÂMPADA FLUORESCENTE COMPACTA 3U BRANCA 20 W, BASE E27 - FORNECIMENTO E INSTALAÇÃO</t>
  </si>
  <si>
    <t>11,48</t>
  </si>
  <si>
    <t xml:space="preserve"> 93358 </t>
  </si>
  <si>
    <t>ESCAVAÇÃO MANUAL DE VALA COM PROFUNDIDADE MENOR OU IGUAL A 1,30 M. AF_03/2016</t>
  </si>
  <si>
    <t>MOVT - MOVIMENTO DE TERRA</t>
  </si>
  <si>
    <t xml:space="preserve"> 94210 </t>
  </si>
  <si>
    <t>TELHAMENTO COM TELHA ONDULADA DE FIBROCIMENTO E = 6 MM, COM RECOBRIMENTO LATERAL DE 1 1/4 DE ONDA PARA TELHADO COM INCLINAÇÃO MÁXIMA DE 10°, COM ATÉ 2 ÁGUAS, INCLUSO IÇAMENTO. AF_06/2016</t>
  </si>
  <si>
    <t>37,55</t>
  </si>
  <si>
    <t xml:space="preserve"> 94559 </t>
  </si>
  <si>
    <t>JANELA DE AÇO BASCULANTE, FIXAÇÃO COM ARGAMASSA, SEM VIDROS, PADRONIZADA. AF_07/2016</t>
  </si>
  <si>
    <t xml:space="preserve"> 95240 </t>
  </si>
  <si>
    <t>LASTRO DE CONCRETO MAGRO, APLICADO EM PISOS OU RADIERS, ESPESSURA DE 3 CM. AF_07_2016</t>
  </si>
  <si>
    <t>12,62</t>
  </si>
  <si>
    <t xml:space="preserve"> 95241 </t>
  </si>
  <si>
    <t>LASTRO DE CONCRETO MAGRO, APLICADO EM PISOS OU RADIERS, ESPESSURA DE 5 CM. AF_07_2016</t>
  </si>
  <si>
    <t>21,04</t>
  </si>
  <si>
    <t xml:space="preserve"> 96985 </t>
  </si>
  <si>
    <t>HASTE DE ATERRAMENTO 5/8  PARA SPDA - FORNECIMENTO E INSTALAÇÃO. AF_12/2017</t>
  </si>
  <si>
    <t>38,40</t>
  </si>
  <si>
    <t xml:space="preserve"> 96995 </t>
  </si>
  <si>
    <t>REATERRO MANUAL APILOADO COM SOQUETE. AF_10/2017</t>
  </si>
  <si>
    <t>0,006</t>
  </si>
  <si>
    <t>32,86</t>
  </si>
  <si>
    <t xml:space="preserve"> 97586 </t>
  </si>
  <si>
    <t>LUMINÁRIA TIPO CALHA, DE SOBREPOR, COM 2 LÂMPADAS TUBULARES DE 36 W - FORNECIMENTO E INSTALAÇÃO. AF_11/2017</t>
  </si>
  <si>
    <t xml:space="preserve"> 97593 </t>
  </si>
  <si>
    <t>LUMINÁRIA TIPO SPOT, DE SOBREPOR, COM 1 LÂMPADA DE 15 W - FORNECIMENTO E INSTALAÇÃO. AF_11/2017</t>
  </si>
  <si>
    <t>58,04</t>
  </si>
  <si>
    <t xml:space="preserve"> 91173 </t>
  </si>
  <si>
    <t>FIXAÇÃO DE TUBOS VERTICAIS DE PPR DIÂMETROS MENORES OU IGUAIS A 40 MM COM ABRAÇADEIRA METÁLICA RÍGIDA TIPO D 1/2", FIXADA EM PERFILADO EM ALVENARIA. AF_05/2015</t>
  </si>
  <si>
    <t>1,08</t>
  </si>
  <si>
    <t xml:space="preserve"> 91862 </t>
  </si>
  <si>
    <t>ELETRODUTO RÍGIDO ROSCÁVEL, PVC, DN 20 MM (1/2"), PARA CIRCUITOS TERMINAIS, INSTALADO EM FORRO - FORNECIMENTO E INSTALAÇÃO. AF_12/2015</t>
  </si>
  <si>
    <t>6,56</t>
  </si>
  <si>
    <t xml:space="preserve"> 91870 </t>
  </si>
  <si>
    <t>ELETRODUTO RÍGIDO ROSCÁVEL, PVC, DN 20 MM (1/2"), PARA CIRCUITOS TERMINAIS, INSTALADO EM PAREDE - FORNECIMENTO E INSTALAÇÃO. AF_12/2015</t>
  </si>
  <si>
    <t>7,48</t>
  </si>
  <si>
    <t xml:space="preserve"> 91911 </t>
  </si>
  <si>
    <t>CURVA 90 GRAUS PARA ELETRODUTO, PVC, ROSCÁVEL, DN 20 MM (1/2"), PARA CIRCUITOS TERMINAIS, INSTALADA EM PAREDE - FORNECIMENTO E INSTALAÇÃO. AF_12/2015</t>
  </si>
  <si>
    <t>9,27</t>
  </si>
  <si>
    <t xml:space="preserve"> 95805 </t>
  </si>
  <si>
    <t>CONDULETE DE PVC, TIPO B, PARA ELETRODUTO DE PVC SOLDÁVEL DN 25 MM (3/4''), APARENTE - FORNECIMENTO E INSTALAÇÃO. AF_11/2016</t>
  </si>
  <si>
    <t xml:space="preserve"> 95811 </t>
  </si>
  <si>
    <t>CONDULETE DE PVC, TIPO LB, PARA ELETRODUTO DE PVC SOLDÁVEL DN 25 MM (3/4''), APARENTE - FORNECIMENTO E INSTALAÇÃO. AF_11/2016</t>
  </si>
  <si>
    <t>10,29</t>
  </si>
  <si>
    <t xml:space="preserve"> 00010886 </t>
  </si>
  <si>
    <t>EXTINTOR DE INCENDIO PORTATIL COM CARGA DE AGUA PRESSURIZADA DE 10 L, CLASSE A</t>
  </si>
  <si>
    <t>157,50</t>
  </si>
  <si>
    <t xml:space="preserve"> 00010891 </t>
  </si>
  <si>
    <t>EXTINTOR DE INCENDIO PORTATIL COM CARGA DE PO QUIMICO SECO (PQS) DE 4 KG, CLASSE BC</t>
  </si>
  <si>
    <t>152,30</t>
  </si>
  <si>
    <t xml:space="preserve"> 00003097 </t>
  </si>
  <si>
    <t>FECHADURA DE EMBUTIR PARA PORTA DE BANHEIRO, TIPO TRANQUETA, MAQUINA 40 MM, MACANETAS ALAVANCA E ROSETAS REDONDAS EM METAL CROMADO - NIVEL SEGURANCA MEDIO - COMPLETA</t>
  </si>
  <si>
    <t>CJ</t>
  </si>
  <si>
    <t>36,59</t>
  </si>
  <si>
    <t xml:space="preserve"> 00003080 </t>
  </si>
  <si>
    <t>FECHADURA DE EMBUTIR PARA PORTA EXTERNA / ENTRADA, MAQUINA 40 MM, COM CILINDRO, MACANETA ALAVANCA E ESPELHO EM METAL CROMADO - NIVEL SEGURANCA MEDIO - COMPLETA</t>
  </si>
  <si>
    <t>48,90</t>
  </si>
  <si>
    <t xml:space="preserve"> 00011587 </t>
  </si>
  <si>
    <t>FORRO DE PVC LISO, BRANCO, REGUA DE 10 CM, ESPESSURA DE 8 MM A 10 MM (COM COLOCACAO / SEM ESTRUTURA METALICA)</t>
  </si>
  <si>
    <t>45,23</t>
  </si>
  <si>
    <t xml:space="preserve"> 1.3 </t>
  </si>
  <si>
    <t xml:space="preserve"> 74077/003 </t>
  </si>
  <si>
    <t>LOCACAO CONVENCIONAL DE OBRA, ATRAVÉS DE GABARITO DE TABUAS CORRIDAS PONTALETADAS, COM REAPROVEITAMENTO DE 3 VEZES.</t>
  </si>
  <si>
    <t>SERT - SERVIÇOS TÉCNICOS</t>
  </si>
  <si>
    <t>4,10</t>
  </si>
  <si>
    <t xml:space="preserve"> 00000337 </t>
  </si>
  <si>
    <t>ARAME RECOZIDO 18 BWG, 1,25 MM (0,01 KG/M)</t>
  </si>
  <si>
    <t>0,02</t>
  </si>
  <si>
    <t>10,07</t>
  </si>
  <si>
    <t>0,12</t>
  </si>
  <si>
    <t xml:space="preserve"> 00005061 </t>
  </si>
  <si>
    <t>PREGO DE ACO POLIDO COM CABECA 18 X 27 (2 1/2 X 10)</t>
  </si>
  <si>
    <t>9,31</t>
  </si>
  <si>
    <t xml:space="preserve"> 00010567 </t>
  </si>
  <si>
    <t>TABUA MADEIRA 3A QUALIDADE 2,5 X 23,0CM (1 X 9") NAO APARELHADA</t>
  </si>
  <si>
    <t>0,1067</t>
  </si>
  <si>
    <t>12,55</t>
  </si>
  <si>
    <t>1,16</t>
  </si>
  <si>
    <t>0,83</t>
  </si>
  <si>
    <t xml:space="preserve"> 1.4 </t>
  </si>
  <si>
    <t xml:space="preserve"> 9540 </t>
  </si>
  <si>
    <t>ENTRADA DE ENERGIA ELÉTRICA AÉREA MONOFÁSICA 50A COM POSTE DE CONCRETO, INCLUSIVE CABEAMENTO, CAIXA DE PROTEÇÃO PARA MEDIDOR E ATERRAMENTO.</t>
  </si>
  <si>
    <t xml:space="preserve"> 88264 </t>
  </si>
  <si>
    <t>ELETRICISTA COM ENCARGOS COMPLEMENTARES</t>
  </si>
  <si>
    <t>19,74</t>
  </si>
  <si>
    <t xml:space="preserve"> 00001091 </t>
  </si>
  <si>
    <t>ARMACAO VERTICAL COM HASTE E CONTRA-PINO, EM CHAPA DE ACO GALVANIZADO 3/16", COM 1 ESTRIBO E 1 ISOLADOR</t>
  </si>
  <si>
    <t>20,13</t>
  </si>
  <si>
    <t xml:space="preserve"> 00000379 </t>
  </si>
  <si>
    <t>ARRUELA QUADRADA EM ACO GALVANIZADO, DIMENSAO = 38 MM, ESPESSURA = 3MM, DIAMETRO DO FURO= 18 MM</t>
  </si>
  <si>
    <t>0,62</t>
  </si>
  <si>
    <t xml:space="preserve"> 00000985 </t>
  </si>
  <si>
    <t>CABO DE COBRE, RIGIDO, CLASSE 2, ISOLACAO EM PVC/A, ANTICHAMA BWF-B, 1 CONDUTOR, 450/750 V, SECAO NOMINAL 10 MM2</t>
  </si>
  <si>
    <t>4,79</t>
  </si>
  <si>
    <t xml:space="preserve"> 00039680 </t>
  </si>
  <si>
    <t>CAIXA DE PROTECAO PARA 1 MEDIDOR MONOFASICO, EM CHAPA DE ACO 20 USG (PADRAO DA CONCESSIONARIA LOCAL)</t>
  </si>
  <si>
    <t>49,41</t>
  </si>
  <si>
    <t xml:space="preserve"> 00000420 </t>
  </si>
  <si>
    <t>CINTA CIRCULAR EM ACO GALVANIZADO DE 150 MM DE DIAMETRO PARA FIXACAO DE CAIXA MEDICAO, INCLUI PARAFUSOS E PORCAS</t>
  </si>
  <si>
    <t>21,00</t>
  </si>
  <si>
    <t xml:space="preserve"> 00011856 </t>
  </si>
  <si>
    <t>CONECTOR METALICO TIPO PARAFUSO FENDIDO (SPLIT BOLT), PARA CABOS ATE 10 MM2</t>
  </si>
  <si>
    <t>2,96</t>
  </si>
  <si>
    <t xml:space="preserve"> 00002386 </t>
  </si>
  <si>
    <t>DISJUNTOR TIPO NEMA, MONOPOLAR 35  ATE  50 A, TENSAO MAXIMA DE 240 V</t>
  </si>
  <si>
    <t>17,96</t>
  </si>
  <si>
    <t xml:space="preserve"> 00002685 </t>
  </si>
  <si>
    <t>ELETRODUTO DE PVC RIGIDO ROSCAVEL DE 1 ", SEM LUVA</t>
  </si>
  <si>
    <t>9,0</t>
  </si>
  <si>
    <t xml:space="preserve"> 00002673 </t>
  </si>
  <si>
    <t>ELETRODUTO DE PVC RIGIDO ROSCAVEL DE 1/2 ", SEM LUVA</t>
  </si>
  <si>
    <t>2,11</t>
  </si>
  <si>
    <t xml:space="preserve"> 00003380 </t>
  </si>
  <si>
    <t>HASTE DE ATERRAMENTO EM ACO COM 3,00 M DE COMPRIMENTO E DN = 5/8", REVESTIDA COM BAIXA CAMADA DE COBRE, COM CONECTOR TIPO GRAMPO</t>
  </si>
  <si>
    <t>34,68</t>
  </si>
  <si>
    <t xml:space="preserve"> 00003398 </t>
  </si>
  <si>
    <t>ISOLADOR DE PORCELANA, TIPO ROLDANA, DIMENSOES DE *72* X *72* MM, PARA USO EM BAIXA TENSAO</t>
  </si>
  <si>
    <t>4,12</t>
  </si>
  <si>
    <t xml:space="preserve"> 00004336 </t>
  </si>
  <si>
    <t>PARAFUSO ZINCADO, SEXTAVADO, COM ROSCA INTEIRA, DIAMETRO 5/8", COMPRIMENTO 3", COM PORCA E ARRUELA DE PRESSAO MEDIA</t>
  </si>
  <si>
    <t>2,35</t>
  </si>
  <si>
    <t xml:space="preserve"> 00005054 </t>
  </si>
  <si>
    <t>POSTE DE CONCRETO CIRCULAR, 100 KG, H = 7 M (NBR 8451)</t>
  </si>
  <si>
    <t>334,90</t>
  </si>
  <si>
    <t xml:space="preserve"> 00020256 </t>
  </si>
  <si>
    <t>ROLDANA PLASTICA COM PREGO, TAMANHO 30 X 30 MM, PARA INSTALACAO ELETRICA APARENTE</t>
  </si>
  <si>
    <t>0,18</t>
  </si>
  <si>
    <t xml:space="preserve"> 1.5 </t>
  </si>
  <si>
    <t xml:space="preserve"> 93214 </t>
  </si>
  <si>
    <t>EXECUÇÃO DE RESERVATÓRIO ELEVADO DE ÁGUA (1000 LITROS) EM CANTEIRO DE OBRA, APOIADO EM ESTRUTURA DE MADEIRA. AF_02/2016</t>
  </si>
  <si>
    <t xml:space="preserve"> 88239 </t>
  </si>
  <si>
    <t>AJUDANTE DE CARPINTEIRO COM ENCARGOS COMPLEMENTARES</t>
  </si>
  <si>
    <t>19,48</t>
  </si>
  <si>
    <t xml:space="preserve"> 89408 </t>
  </si>
  <si>
    <t>JOELHO 90 GRAUS, PVC, SOLDÁVEL, DN 25MM, INSTALADO EM RAMAL DE DISTRIBUIÇÃO DE ÁGUA - FORNECIMENTO E INSTALAÇÃO. AF_12/2014</t>
  </si>
  <si>
    <t>3,0</t>
  </si>
  <si>
    <t>4,51</t>
  </si>
  <si>
    <t xml:space="preserve"> 89972 </t>
  </si>
  <si>
    <t>KIT DE REGISTRO DE GAVETA BRUTO DE LATÃO ¾", INCLUSIVE CONEXÕES, ROSCÁVEL, INSTALADO EM RAMAL DE ÁGUA FRIA - FORNECIMENTO E INSTALAÇÃO. AF_12/2014</t>
  </si>
  <si>
    <t>42,53</t>
  </si>
  <si>
    <t xml:space="preserve"> 91692 </t>
  </si>
  <si>
    <t>SERRA CIRCULAR DE BANCADA COM MOTOR ELÉTRICO POTÊNCIA DE 5HP, COM COIFA PARA DISCO 10" - CHP DIURNO. AF_08/2015</t>
  </si>
  <si>
    <t>CHOR - CUSTOS HORÁRIOS DE MÁQUINAS E EQUIPAMENTOS</t>
  </si>
  <si>
    <t>CHP</t>
  </si>
  <si>
    <t>0,1289</t>
  </si>
  <si>
    <t>24,76</t>
  </si>
  <si>
    <t xml:space="preserve"> 91693 </t>
  </si>
  <si>
    <t>SERRA CIRCULAR DE BANCADA COM MOTOR ELÉTRICO POTÊNCIA DE 5HP, COM COIFA PARA DISCO 10" - CHI DIURNO. AF_08/2015</t>
  </si>
  <si>
    <t>CHI</t>
  </si>
  <si>
    <t>0,5634</t>
  </si>
  <si>
    <t>23,27</t>
  </si>
  <si>
    <t xml:space="preserve"> 94648 </t>
  </si>
  <si>
    <t>TUBO, PVC, SOLDÁVEL, DN  25 MM, INSTALADO EM RESERVAÇÃO DE ÁGUA DE EDIFICAÇÃO QUE POSSUA RESERVATÓRIO DE FIBRA/FIBROCIMENTO   FORNECIMENTO E INSTALAÇÃO. AF_06/2016</t>
  </si>
  <si>
    <t>7,46</t>
  </si>
  <si>
    <t xml:space="preserve"> 94688 </t>
  </si>
  <si>
    <t>TÊ, PVC, SOLDÁVEL, DN  25 MM INSTALADO EM RESERVAÇÃO DE ÁGUA DE EDIFICAÇÃO QUE POSSUA RESERVATÓRIO DE FIBRA/FIBROCIMENTO   FORNECIMENTO E INSTALAÇÃO. AF_06/2016</t>
  </si>
  <si>
    <t>8,22</t>
  </si>
  <si>
    <t xml:space="preserve"> 94703 </t>
  </si>
  <si>
    <t>ADAPTADOR COM FLANGE E ANEL DE VEDAÇÃO, PVC, SOLDÁVEL, DN  25 MM X 3/4 , INSTALADO EM RESERVAÇÃO DE ÁGUA DE EDIFICAÇÃO QUE POSSUA RESERVATÓRIO DE FIBRA/FIBROCIMENTO   FORNECIMENTO E INSTALAÇÃO. AF_06/2016</t>
  </si>
  <si>
    <t>18,22</t>
  </si>
  <si>
    <t xml:space="preserve"> 94796 </t>
  </si>
  <si>
    <t>TORNEIRA DE BÓIA REAL, ROSCÁVEL, 3/4", FORNECIDA E INSTALADA EM RESERVAÇÃO DE ÁGUA. AF_06/2016</t>
  </si>
  <si>
    <t>28,98</t>
  </si>
  <si>
    <t xml:space="preserve"> 00034636 </t>
  </si>
  <si>
    <t>CAIXA D'AGUA EM POLIETILENO 1000 LITROS, COM TAMPA</t>
  </si>
  <si>
    <t>259,00</t>
  </si>
  <si>
    <t xml:space="preserve"> 00001350 </t>
  </si>
  <si>
    <t>CHAPA DE MADEIRA COMPENSADA RESINADA PARA FORMA DE CONCRETO, DE *2,2 X 1,1* M, E = 10 MM</t>
  </si>
  <si>
    <t>4,2</t>
  </si>
  <si>
    <t>32,95</t>
  </si>
  <si>
    <t xml:space="preserve"> 00002736 </t>
  </si>
  <si>
    <t>MADEIRA ROLICA SEM TRATAMENTO, EUCALIPTO OU EQUIVALENTE DA REGIAO, H = 3 M, D = 20 A 24 CM (PARA ESCORAMENTO)</t>
  </si>
  <si>
    <t>7,13</t>
  </si>
  <si>
    <t xml:space="preserve"> 00004433 </t>
  </si>
  <si>
    <t>PECA DE MADEIRA NAO APARELHADA *7,5 X 7,5* CM (3 X 3 ") MACARANDUBA, ANGELIM OU EQUIVALENTE DA REGIAO</t>
  </si>
  <si>
    <t>12,53</t>
  </si>
  <si>
    <t>1,1811</t>
  </si>
  <si>
    <t xml:space="preserve"> 00003993 </t>
  </si>
  <si>
    <t>TABUA DE MADEIRA APARELHADA *2,5 X 15* CM, MACARANDUBA, ANGELIM OU EQUIVALENTE DA REGIAO</t>
  </si>
  <si>
    <t>35,77</t>
  </si>
  <si>
    <t xml:space="preserve"> 00003992 </t>
  </si>
  <si>
    <t>TABUA DE MADEIRA APARELHADA *2,5 X 30* CM, MACARANDUBA, ANGELIM OU EQUIVALENTE DA REGIAO</t>
  </si>
  <si>
    <t>9,70</t>
  </si>
  <si>
    <t xml:space="preserve"> 1.6 </t>
  </si>
  <si>
    <t xml:space="preserve"> 73658 </t>
  </si>
  <si>
    <t>LIGAÇÃO DOMICILIAR DE ESGOTO DN 100MM, DA CASA ATÉ A CAIXA, COMPOSTO POR 10,0M TUBO DE PVC ESGOTO PREDIAL DN 100MM E CAIXA DE ALVENARIA COM TAMPA DE CONCRETO - FORNECIMENTO E INSTALAÇÃO</t>
  </si>
  <si>
    <t>LIPR - LIGAÇÕES PREDIAIS ÁGUA/ESGOTO/ENERGIA/TELEFONE</t>
  </si>
  <si>
    <t>10,0</t>
  </si>
  <si>
    <t xml:space="preserve"> 88267 </t>
  </si>
  <si>
    <t>ENCANADOR OU BOMBEIRO HIDRÁULICO COM ENCARGOS COMPLEMENTARES</t>
  </si>
  <si>
    <t>19,52</t>
  </si>
  <si>
    <t xml:space="preserve"> 00000039 </t>
  </si>
  <si>
    <t>ACO CA-60, 5,0 MM, VERGALHAO</t>
  </si>
  <si>
    <t>1,4</t>
  </si>
  <si>
    <t>3,92</t>
  </si>
  <si>
    <t>0,05</t>
  </si>
  <si>
    <t xml:space="preserve"> 00000367 </t>
  </si>
  <si>
    <t>AREIA GROSSA - POSTO JAZIDA/FORNECEDOR (RETIRADO NA JAZIDA, SEM TRANSPORTE)</t>
  </si>
  <si>
    <t>0,1</t>
  </si>
  <si>
    <t>65,75</t>
  </si>
  <si>
    <t xml:space="preserve"> 00007271 </t>
  </si>
  <si>
    <t>BLOCO CERAMICO (ALVENARIA DE VEDACAO), 8 FUROS, DE 9 X 19 X 19 CM</t>
  </si>
  <si>
    <t>62,5</t>
  </si>
  <si>
    <t>0,46</t>
  </si>
  <si>
    <t xml:space="preserve"> 00001379 </t>
  </si>
  <si>
    <t>CIMENTO PORTLAND COMPOSTO CP II-32</t>
  </si>
  <si>
    <t>30,0</t>
  </si>
  <si>
    <t>0,54</t>
  </si>
  <si>
    <t xml:space="preserve"> 00004718 </t>
  </si>
  <si>
    <t>PEDRA BRITADA N. 2 (19 A 38 MM) POSTO PEDREIRA/FORNECEDOR, SEM FRETE</t>
  </si>
  <si>
    <t>55,38</t>
  </si>
  <si>
    <t xml:space="preserve"> 00006189 </t>
  </si>
  <si>
    <t>TABUA MADEIRA 2A QUALIDADE 2,5 X 30,0CM (1 X 12") NAO APARELHADA</t>
  </si>
  <si>
    <t>0,3</t>
  </si>
  <si>
    <t>18,49</t>
  </si>
  <si>
    <t xml:space="preserve"> 00009836 </t>
  </si>
  <si>
    <t>TUBO PVC  SERIE NORMAL, DN 100 MM, PARA ESGOTO  PREDIAL (NBR 5688)</t>
  </si>
  <si>
    <t>7,50</t>
  </si>
  <si>
    <t xml:space="preserve"> 1.8 </t>
  </si>
  <si>
    <t xml:space="preserve"> 73859/001 </t>
  </si>
  <si>
    <t>DESMATAMENTO E LIMPEZA MECANIZADA DE TERRENO COM REMOCAO DE CAMADA VEGETAL, UTILIZANDO TRATOR DE ESTEIRAS</t>
  </si>
  <si>
    <t>0,003</t>
  </si>
  <si>
    <t xml:space="preserve"> 5851 </t>
  </si>
  <si>
    <t>TRATOR DE ESTEIRAS, POTÊNCIA 150 HP, PESO OPERACIONAL 16,7 T, COM RODA MOTRIZ ELEVADA E LÂMINA 3,18 M3 - CHP DIURNO. AF_06/2014</t>
  </si>
  <si>
    <t>0,00056</t>
  </si>
  <si>
    <t>159,85</t>
  </si>
  <si>
    <t>0,03</t>
  </si>
  <si>
    <t>0,14</t>
  </si>
  <si>
    <t xml:space="preserve"> 2.1 </t>
  </si>
  <si>
    <t xml:space="preserve"> 94319 </t>
  </si>
  <si>
    <t>ATERRO MANUAL DE VALAS COM SOLO ARGILO-ARENOSO E COMPACTAÇÃO MECANIZADA. AF_05/2016</t>
  </si>
  <si>
    <t xml:space="preserve"> 91533 </t>
  </si>
  <si>
    <t>COMPACTADOR DE SOLOS DE PERCUSSÃO (SOQUETE) COM MOTOR A GASOLINA 4 TEMPOS, POTÊNCIA 4 CV - CHP DIURNO. AF_08/2015</t>
  </si>
  <si>
    <t>0,274</t>
  </si>
  <si>
    <t>27,28</t>
  </si>
  <si>
    <t xml:space="preserve"> 91534 </t>
  </si>
  <si>
    <t>COMPACTADOR DE SOLOS DE PERCUSSÃO (SOQUETE) COM MOTOR A GASOLINA 4 TEMPOS, POTÊNCIA 4 CV - CHI DIURNO. AF_08/2015</t>
  </si>
  <si>
    <t>0,254</t>
  </si>
  <si>
    <t>23,98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</si>
  <si>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</si>
  <si>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</si>
  <si>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>157,95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</si>
  <si>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</si>
  <si>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</si>
  <si>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>35,65</t>
  </si>
  <si>
    <t xml:space="preserve"> 00006079 </t>
  </si>
  <si>
    <t>ARGILA, ARGILA VERMELHA OU ARGILA ARENOSA (RETIRADA NA JAZIDA, SEM TRANSPORTE)</t>
  </si>
  <si>
    <t>1,25</t>
  </si>
  <si>
    <t>8,08</t>
  </si>
  <si>
    <t xml:space="preserve"> 2.2 </t>
  </si>
  <si>
    <t xml:space="preserve"> 2.3 </t>
  </si>
  <si>
    <t xml:space="preserve"> 93382 </t>
  </si>
  <si>
    <t>REATERRO MANUAL DE VALAS COM COMPACTAÇÃO MECANIZADA. AF_04/2016</t>
  </si>
  <si>
    <t>23,62</t>
  </si>
  <si>
    <t>0,65</t>
  </si>
  <si>
    <t xml:space="preserve"> 95606 </t>
  </si>
  <si>
    <t>UMIDIFICAÇÃO DE MATERIAL PARA VALAS COM CAMINHÃO PIPA 10000L. AF_11/2016</t>
  </si>
  <si>
    <t>4,83</t>
  </si>
  <si>
    <t xml:space="preserve"> 2.4 </t>
  </si>
  <si>
    <t xml:space="preserve"> 3.1 </t>
  </si>
  <si>
    <t xml:space="preserve"> 98228 </t>
  </si>
  <si>
    <t>ESTACA BROCA DE CONCRETO, DIÃMETRO DE 20 CM, PROFUNDIDADE DE ATÉ 3 M, ESCAVAÇÃO MANUAL COM TRADO CONCHA, NÃO ARMADA. AF_03/2018</t>
  </si>
  <si>
    <t xml:space="preserve"> 88309 </t>
  </si>
  <si>
    <t>PEDREIRO COM ENCARGOS COMPLEMENTARES</t>
  </si>
  <si>
    <t>19,56</t>
  </si>
  <si>
    <t xml:space="preserve"> 92794 </t>
  </si>
  <si>
    <t>CORTE E DOBRA DE AÇO CA-50, DIÂMETRO DE 10,0 MM, UTILIZADO EM ESTRUTURAS DIVERSAS, EXCETO LAJES. AF_12/2015</t>
  </si>
  <si>
    <t>1,851</t>
  </si>
  <si>
    <t>4,64</t>
  </si>
  <si>
    <t xml:space="preserve"> 94970 </t>
  </si>
  <si>
    <t>CONCRETO FCK = 20MPA, TRAÇO 1:2,7:3 (CIMENTO/ AREIA MÉDIA/ BRITA 1)  - PREPARO MECÂNICO COM BETONEIRA 600 L. AF_07/2016</t>
  </si>
  <si>
    <t>0,043</t>
  </si>
  <si>
    <t>9,28</t>
  </si>
  <si>
    <t xml:space="preserve"> 3.2 </t>
  </si>
  <si>
    <t xml:space="preserve"> 96619 </t>
  </si>
  <si>
    <t>LASTRO DE CONCRETO MAGRO, APLICADO EM BLOCOS DE COROAMENTO OU SAPATAS, ESPESSURA DE 5 CM. AF_08/2017</t>
  </si>
  <si>
    <t>21,95</t>
  </si>
  <si>
    <t xml:space="preserve"> 94968 </t>
  </si>
  <si>
    <t>CONCRETO MAGRO PARA LASTRO, TRAÇO 1:4,5:4,5 (CIMENTO/ AREIA MÉDIA/ BRITA 1)  - PREPARO MECÂNICO COM BETONEIRA 600 L. AF_07/2016</t>
  </si>
  <si>
    <t>0,0565</t>
  </si>
  <si>
    <t>260,64</t>
  </si>
  <si>
    <t>7,22</t>
  </si>
  <si>
    <t xml:space="preserve"> 3.3 </t>
  </si>
  <si>
    <t xml:space="preserve"> 96535 </t>
  </si>
  <si>
    <t>FABRICAÇÃO, MONTAGEM E DESMONTAGEM DE FÔRMA PARA SAPATA, EM MADEIRA SERRADA, E=25 MM, 4 UTILIZAÇÕES. AF_06/2017</t>
  </si>
  <si>
    <t>0,079</t>
  </si>
  <si>
    <t>0,039</t>
  </si>
  <si>
    <t xml:space="preserve"> 00002692 </t>
  </si>
  <si>
    <t>DESMOLDANTE PROTETOR PARA FORMAS DE MADEIRA, DE BASE OLEOSA EMULSIONADA EM AGUA</t>
  </si>
  <si>
    <t>0,017</t>
  </si>
  <si>
    <t>5,63</t>
  </si>
  <si>
    <t xml:space="preserve"> 00004517 </t>
  </si>
  <si>
    <t>PECA DE MADEIRA NATIVA/REGIONAL 2,5 X 7,0 CM (SARRAFO-P/FORMA)</t>
  </si>
  <si>
    <t>4,612</t>
  </si>
  <si>
    <t>0,85</t>
  </si>
  <si>
    <t xml:space="preserve"> 00040304 </t>
  </si>
  <si>
    <t>PREGO DE ACO POLIDO COM CABECA DUPLA 17 X 27 (2 1/2 X 11)</t>
  </si>
  <si>
    <t>11,69</t>
  </si>
  <si>
    <t xml:space="preserve"> 00005074 </t>
  </si>
  <si>
    <t>PREGO DE ACO POLIDO COM CABECA 15 X 18 (1 1/2 X 13)</t>
  </si>
  <si>
    <t>0,016</t>
  </si>
  <si>
    <t>10,61</t>
  </si>
  <si>
    <t xml:space="preserve"> 00005073 </t>
  </si>
  <si>
    <t>PREGO DE ACO POLIDO COM CABECA 17 X 24 (2 1/4 X 11)</t>
  </si>
  <si>
    <t>0,047</t>
  </si>
  <si>
    <t>9,65</t>
  </si>
  <si>
    <t>1,278</t>
  </si>
  <si>
    <t>18,24</t>
  </si>
  <si>
    <t xml:space="preserve"> 3.4 </t>
  </si>
  <si>
    <t xml:space="preserve"> 96544 </t>
  </si>
  <si>
    <t>ARMAÇÃO DE BLOCO, VIGA BALDRAME OU SAPATA UTILIZANDO AÇO CA-50 DE 6,3 MM - MONTAGEM. AF_06/2017</t>
  </si>
  <si>
    <t xml:space="preserve"> 88238 </t>
  </si>
  <si>
    <t>AJUDANTE DE ARMADOR COM ENCARGOS COMPLEMENTARES</t>
  </si>
  <si>
    <t>15,15</t>
  </si>
  <si>
    <t xml:space="preserve"> 88245 </t>
  </si>
  <si>
    <t>ARMADOR COM ENCARGOS COMPLEMENTARES</t>
  </si>
  <si>
    <t xml:space="preserve"> 92792 </t>
  </si>
  <si>
    <t>CORTE E DOBRA DE AÇO CA-50, DIÂMETRO DE 6,3 MM, UTILIZADO EM ESTRUTURAS DIVERSAS, EXCETO LAJES. AF_12/2015</t>
  </si>
  <si>
    <t>5,31</t>
  </si>
  <si>
    <t>0,025</t>
  </si>
  <si>
    <t xml:space="preserve"> 00039017 </t>
  </si>
  <si>
    <t>ESPACADOR / DISTANCIADOR CIRCULAR COM ENTRADA LATERAL, EM PLASTICO, PARA VERGALHAO *4,2 A 12,5* MM, COBRIMENTO 20 MM</t>
  </si>
  <si>
    <t>1,19</t>
  </si>
  <si>
    <t>0,13</t>
  </si>
  <si>
    <t>2,28</t>
  </si>
  <si>
    <t>9,63</t>
  </si>
  <si>
    <t xml:space="preserve"> 3.5 </t>
  </si>
  <si>
    <t xml:space="preserve"> 96543 </t>
  </si>
  <si>
    <t>ARMAÇÃO DE BLOCO, VIGA BALDRAME E SAPATA UTILIZANDO AÇO CA-60 DE 5 MM - MONTAGEM. AF_06/2017</t>
  </si>
  <si>
    <t>11,08</t>
  </si>
  <si>
    <t xml:space="preserve"> 92791 </t>
  </si>
  <si>
    <t>CORTE E DOBRA DE AÇO CA-60, DIÂMETRO DE 5,0 MM, UTILIZADO EM ESTRUTURAS DIVERSAS, EXCETO LAJES. AF_12/2015</t>
  </si>
  <si>
    <t>5,84</t>
  </si>
  <si>
    <t>1,9665</t>
  </si>
  <si>
    <t>4,56</t>
  </si>
  <si>
    <t xml:space="preserve"> 3.6 </t>
  </si>
  <si>
    <t xml:space="preserve"> 94971 </t>
  </si>
  <si>
    <t>CONCRETO FCK = 25MPA, TRAÇO 1:2,3:2,7 (CIMENTO/ AREIA MÉDIA/ BRITA 1)  - PREPARO MECÂNICO COM BETONEIRA 600 L. AF_07/2016</t>
  </si>
  <si>
    <t>1,98</t>
  </si>
  <si>
    <t xml:space="preserve"> 88377 </t>
  </si>
  <si>
    <t>OPERADOR DE BETONEIRA ESTACIONÁRIA/MISTURADOR COM ENCARGOS COMPLEMENTARES</t>
  </si>
  <si>
    <t>19,12</t>
  </si>
  <si>
    <t xml:space="preserve"> 89225 </t>
  </si>
  <si>
    <t>BETONEIRA CAPACIDADE NOMINAL DE 600 L, CAPACIDADE DE MISTURA 360 L, MOTOR ELÉTRICO TRIFÁSICO POTÊNCIA DE 4 CV, SEM CARREGADOR - CHP DIURNO. AF_11/2014</t>
  </si>
  <si>
    <t>0,64</t>
  </si>
  <si>
    <t>2,94</t>
  </si>
  <si>
    <t xml:space="preserve"> 89226 </t>
  </si>
  <si>
    <t>BETONEIRA CAPACIDADE NOMINAL DE 600 L, CAPACIDADE DE MISTURA 360 L, MOTOR ELÉTRICO TRIFÁSICO POTÊNCIA DE 4 CV, SEM CARREGADOR - CHI DIURNO. AF_11/2014</t>
  </si>
  <si>
    <t>0,61</t>
  </si>
  <si>
    <t>1,01</t>
  </si>
  <si>
    <t xml:space="preserve"> 00000370 </t>
  </si>
  <si>
    <t>AREIA MEDIA - POSTO JAZIDA/FORNECEDOR (RETIRADO NA JAZIDA, SEM TRANSPORTE)</t>
  </si>
  <si>
    <t>0,755</t>
  </si>
  <si>
    <t>65,00</t>
  </si>
  <si>
    <t>364,94</t>
  </si>
  <si>
    <t xml:space="preserve"> 00004721 </t>
  </si>
  <si>
    <t>PEDRA BRITADA N. 1 (9,5 a 19 MM) POSTO PEDREIRA/FORNECEDOR, SEM FRETE</t>
  </si>
  <si>
    <t>0,597</t>
  </si>
  <si>
    <t>34,51</t>
  </si>
  <si>
    <t xml:space="preserve"> 3.7 </t>
  </si>
  <si>
    <t xml:space="preserve"> 3.8 </t>
  </si>
  <si>
    <t xml:space="preserve"> 3.9 </t>
  </si>
  <si>
    <t xml:space="preserve"> 3.10 </t>
  </si>
  <si>
    <t xml:space="preserve"> 3.11 </t>
  </si>
  <si>
    <t xml:space="preserve"> 3.12 </t>
  </si>
  <si>
    <t xml:space="preserve"> 3.13 </t>
  </si>
  <si>
    <t xml:space="preserve"> 3.14 </t>
  </si>
  <si>
    <t>2,03</t>
  </si>
  <si>
    <t>1,28</t>
  </si>
  <si>
    <t>0,66</t>
  </si>
  <si>
    <t>0,79</t>
  </si>
  <si>
    <t>325,16</t>
  </si>
  <si>
    <t>0,591</t>
  </si>
  <si>
    <t xml:space="preserve"> 3.15 </t>
  </si>
  <si>
    <t xml:space="preserve"> 98230 </t>
  </si>
  <si>
    <t>ESTACA BROCA DE CONCRETO, DIÂMETRO DE 30 CM, PROFUNDIDADE DE ATÉ 3 M, ESCAVAÇÃO MANUAL COM TRADO CONCHA, NÃO ARMADA. AF_03/2018</t>
  </si>
  <si>
    <t xml:space="preserve"> 92795 </t>
  </si>
  <si>
    <t>CORTE E DOBRA DE AÇO CA-50, DIÂMETRO DE 12,5 MM, UTILIZADO EM ESTRUTURAS DIVERSAS, EXCETO LAJES. AF_12/2015</t>
  </si>
  <si>
    <t>2,889</t>
  </si>
  <si>
    <t>4,31</t>
  </si>
  <si>
    <t>0,086</t>
  </si>
  <si>
    <t xml:space="preserve"> 4.1 </t>
  </si>
  <si>
    <t xml:space="preserve"> 92460 </t>
  </si>
  <si>
    <t>MONTAGEM E DESMONTAGEM DE FÔRMA DE VIGA, ESCORAMENTO METÁLICO, PÉ-DIREITO SIMPLES, EM CHAPA DE MADEIRA RESINADA, 6 UTILIZAÇÕES. AF_12/2015</t>
  </si>
  <si>
    <t>67,92</t>
  </si>
  <si>
    <t>1,511</t>
  </si>
  <si>
    <t xml:space="preserve"> 92265 </t>
  </si>
  <si>
    <t>FABRICAÇÃO DE FÔRMA PARA VIGAS, EM CHAPA DE MADEIRA COMPENSADA RESINADA, E = 17 MM. AF_12/2015</t>
  </si>
  <si>
    <t>0,297</t>
  </si>
  <si>
    <t>66,88</t>
  </si>
  <si>
    <t xml:space="preserve"> 00040287 </t>
  </si>
  <si>
    <t>LOCACAO DE BARRA DE ANCORAGEM DE 0,80 A 1,20 M DE EXTENSAO, COM ROSCA DE 5/8", INCLUINDO PORCA E FLANGE</t>
  </si>
  <si>
    <t>MES</t>
  </si>
  <si>
    <t>0,474</t>
  </si>
  <si>
    <t>2,50</t>
  </si>
  <si>
    <t xml:space="preserve"> 00040339 </t>
  </si>
  <si>
    <t>LOCACAO DE CRUZETA PARA ESCORA METALICA</t>
  </si>
  <si>
    <t>Equipamento</t>
  </si>
  <si>
    <t>1,186</t>
  </si>
  <si>
    <t xml:space="preserve"> 00010749 </t>
  </si>
  <si>
    <t>LOCACAO DE ESCORA METALICA TELESCOPICA, COM ALTURA REGULAVEL DE *1,80* A *3,20* M, COM CAPACIDADE DE CARGA DE NO MINIMO 1000 KGF (10 KN), INCLUSO TRIPE E FORCADO</t>
  </si>
  <si>
    <t>4,58</t>
  </si>
  <si>
    <t xml:space="preserve"> 00040275 </t>
  </si>
  <si>
    <t>LOCACAO DE VIGA SANDUICHE METALICA VAZADA PARA TRAVAMENTO DE PILARES, ALTURA DE *8* CM, LARGURA DE *6* CM E EXTENSAO DE 2 M</t>
  </si>
  <si>
    <t>0,0905</t>
  </si>
  <si>
    <t>10,00</t>
  </si>
  <si>
    <t>0,372</t>
  </si>
  <si>
    <t>0,033</t>
  </si>
  <si>
    <t>32,19</t>
  </si>
  <si>
    <t xml:space="preserve"> 4.2 </t>
  </si>
  <si>
    <t xml:space="preserve"> 92776 </t>
  </si>
  <si>
    <t>ARMAÇÃO DE PILAR OU VIGA DE UMA ESTRUTURA CONVENCIONAL DE CONCRETO ARMADO EM UMA EDIFICAÇÃO TÉRREA OU SOBRADO UTILIZANDO AÇO CA-50 DE 6,3 MM - MONTAGEM. AF_12/2015</t>
  </si>
  <si>
    <t>7,60</t>
  </si>
  <si>
    <t>0,0144473</t>
  </si>
  <si>
    <t>0,97</t>
  </si>
  <si>
    <t>1,55</t>
  </si>
  <si>
    <t>9,15</t>
  </si>
  <si>
    <t xml:space="preserve"> 4.3 </t>
  </si>
  <si>
    <t xml:space="preserve"> 92775 </t>
  </si>
  <si>
    <t>ARMAÇÃO DE PILAR OU VIGA DE UMA ESTRUTURA CONVENCIONAL DE CONCRETO ARMADO EM UMA EDIFICAÇÃO TÉRREA OU SOBRADO UTILIZANDO AÇO CA-60 DE 5,0 MM - MONTAGEM. AF_12/2015</t>
  </si>
  <si>
    <t>11,15</t>
  </si>
  <si>
    <t>0,0367</t>
  </si>
  <si>
    <t>0,2245</t>
  </si>
  <si>
    <t>4,73</t>
  </si>
  <si>
    <t>13,43</t>
  </si>
  <si>
    <t xml:space="preserve"> 4.4 </t>
  </si>
  <si>
    <t xml:space="preserve"> 4.5 </t>
  </si>
  <si>
    <t xml:space="preserve"> 4.6 </t>
  </si>
  <si>
    <t xml:space="preserve"> 4.7 </t>
  </si>
  <si>
    <t xml:space="preserve"> 4.8 </t>
  </si>
  <si>
    <t xml:space="preserve"> 4.9 </t>
  </si>
  <si>
    <t xml:space="preserve"> 74202/001 </t>
  </si>
  <si>
    <t>LAJE PRE-MOLDADA P/FORRO, SOBRECARGA 100KG/M2, VAOS ATE 3,50M/E=8CM, C/LAJOTAS E CAP.C/CONC FCK=20MPA, 3CM, INTER-EIXO 38CM, C/ESCORAMENTO (REAPR.3X) E FERRAGEM NEGATIVA</t>
  </si>
  <si>
    <t>0,36</t>
  </si>
  <si>
    <t>0,35</t>
  </si>
  <si>
    <t>0,16</t>
  </si>
  <si>
    <t xml:space="preserve"> 92874 </t>
  </si>
  <si>
    <t>LANÇAMENTO COM USO DE BOMBA, ADENSAMENTO E ACABAMENTO DE CONCRETO EM ESTRUTURAS. AF_12/2015</t>
  </si>
  <si>
    <t>24,19</t>
  </si>
  <si>
    <t>0,471</t>
  </si>
  <si>
    <t xml:space="preserve"> 00003736 </t>
  </si>
  <si>
    <t>LAJE PRE-MOLDADA CONVENCIONAL (LAJOTAS + VIGOTAS) PARA FORRO, UNIDIRECIONAL, SOBRECARGA DE 100 KG/M2, VAO ATE 4,00 M (SEM COLOCACAO)</t>
  </si>
  <si>
    <t>26,00</t>
  </si>
  <si>
    <t>0,29</t>
  </si>
  <si>
    <t>0,17</t>
  </si>
  <si>
    <t>14,24</t>
  </si>
  <si>
    <t xml:space="preserve"> 5.1 </t>
  </si>
  <si>
    <t xml:space="preserve"> 87489 </t>
  </si>
  <si>
    <t>ALVENARIA DE VEDAÇÃO DE BLOCOS CERÂMICOS FURADOS NA VERTICAL DE 9X19X39CM (ESPESSURA 9CM) DE PAREDES COM ÁREA LÍQUIDA MAIOR OU IGUAL A 6M² COM VÃOS E ARGAMASSA DE ASSENTAMENTO COM PREPARO EM BETONEIRA. AF_06/2014</t>
  </si>
  <si>
    <t>0,295</t>
  </si>
  <si>
    <t>0,59</t>
  </si>
  <si>
    <t xml:space="preserve"> 87292 </t>
  </si>
  <si>
    <t>ARGAMASSA TRAÇO 1:2:8 (CIMENTO, CAL E AREIA MÉDIA) PARA EMBOÇO/MASSA ÚNICA/ASSENTAMENTO DE ALVENARIA DE VEDAÇÃO, PREPARO MECÂNICO COM BETONEIRA 400 L. AF_06/2014</t>
  </si>
  <si>
    <t>0,0104</t>
  </si>
  <si>
    <t>470,59</t>
  </si>
  <si>
    <t xml:space="preserve"> 00037592 </t>
  </si>
  <si>
    <t>BLOCO CERAMICO DE VEDACAO COM FUROS NA VERTICAL, 9 X 19 X 39 CM - 4,5 MPA (NBR 15270)</t>
  </si>
  <si>
    <t>13,6</t>
  </si>
  <si>
    <t>1,12</t>
  </si>
  <si>
    <t xml:space="preserve"> 00037395 </t>
  </si>
  <si>
    <t>PINO DE ACO COM FURO, HASTE = 27 MM (ACAO DIRETA)</t>
  </si>
  <si>
    <t>CENTO</t>
  </si>
  <si>
    <t>0,005</t>
  </si>
  <si>
    <t>47,25</t>
  </si>
  <si>
    <t xml:space="preserve"> 00034557 </t>
  </si>
  <si>
    <t>TELA DE ACO SOLDADA GALVANIZADA/ZINCADA PARA ALVENARIA, FIO D = *1,20 A 1,70* MM, MALHA 15 X 15 MM, (C X L) *50 X 7,5* CM</t>
  </si>
  <si>
    <t>0,42</t>
  </si>
  <si>
    <t>1,34</t>
  </si>
  <si>
    <t>7,47</t>
  </si>
  <si>
    <t xml:space="preserve"> 5.2 </t>
  </si>
  <si>
    <t xml:space="preserve"> 93202 </t>
  </si>
  <si>
    <t>FIXAÇÃO (ENCUNHAMENTO) DE ALVENARIA DE VEDAÇÃO COM TIJOLO MACIÇO. AF_03/2016</t>
  </si>
  <si>
    <t xml:space="preserve"> 87294 </t>
  </si>
  <si>
    <t>ARGAMASSA TRAÇO 1:2:9 (CIMENTO, CAL E AREIA MÉDIA) PARA EMBOÇO/MASSA ÚNICA/ASSENTAMENTO DE ALVENARIA DE VEDAÇÃO, PREPARO MECÂNICO COM BETONEIRA 600 L. AF_06/2014</t>
  </si>
  <si>
    <t>0,0052</t>
  </si>
  <si>
    <t>439,93</t>
  </si>
  <si>
    <t xml:space="preserve"> 00007258 </t>
  </si>
  <si>
    <t>TIJOLO CERAMICO MACICO *5 X 10 X 20* CM</t>
  </si>
  <si>
    <t>11,2</t>
  </si>
  <si>
    <t>3,54</t>
  </si>
  <si>
    <t xml:space="preserve"> 5.3 </t>
  </si>
  <si>
    <t xml:space="preserve"> 93183 </t>
  </si>
  <si>
    <t>VERGA PRÉ-MOLDADA PARA JANELAS COM MAIS DE 1,5 M DE VÃO. AF_03/2016</t>
  </si>
  <si>
    <t>0,068</t>
  </si>
  <si>
    <t>0,0019</t>
  </si>
  <si>
    <t xml:space="preserve"> 92793 </t>
  </si>
  <si>
    <t>CORTE E DOBRA DE AÇO CA-50, DIÂMETRO DE 8,0 MM, UTILIZADO EM ESTRUTURAS DIVERSAS, EXCETO LAJES. AF_12/2015</t>
  </si>
  <si>
    <t>5,62</t>
  </si>
  <si>
    <t>0,024</t>
  </si>
  <si>
    <t xml:space="preserve"> 92270 </t>
  </si>
  <si>
    <t>FABRICAÇÃO DE FÔRMA PARA VIGAS, COM MADEIRA SERRADA, E = 25 MM. AF_12/2015</t>
  </si>
  <si>
    <t>84,66</t>
  </si>
  <si>
    <t>0,007</t>
  </si>
  <si>
    <t>6,0</t>
  </si>
  <si>
    <t xml:space="preserve"> 5.4 </t>
  </si>
  <si>
    <t xml:space="preserve"> 79627 </t>
  </si>
  <si>
    <t xml:space="preserve"> 88631 </t>
  </si>
  <si>
    <t>ARGAMASSA TRAÇO 1:4 (CIMENTO E AREIA MÉDIA), PREPARO MANUAL. AF_08/2014</t>
  </si>
  <si>
    <t>0,0033</t>
  </si>
  <si>
    <t>389,35</t>
  </si>
  <si>
    <t xml:space="preserve"> 88274 </t>
  </si>
  <si>
    <t>MARMORISTA/GRANITEIRO COM ENCARGOS COMPLEMENTARES</t>
  </si>
  <si>
    <t>19,55</t>
  </si>
  <si>
    <t xml:space="preserve"> 00001380 </t>
  </si>
  <si>
    <t>CIMENTO BRANCO</t>
  </si>
  <si>
    <t>0,7</t>
  </si>
  <si>
    <t>3,16</t>
  </si>
  <si>
    <t xml:space="preserve"> 00025976 </t>
  </si>
  <si>
    <t>401,50</t>
  </si>
  <si>
    <t xml:space="preserve"> 6.1 </t>
  </si>
  <si>
    <t xml:space="preserve"> 90843 </t>
  </si>
  <si>
    <t>KIT DE PORTA DE MADEIRA PARA PINTURA, SEMI-OCA (LEVE OU MÉDIA), PADRÃO MÉDIO, 80X210CM, ESPESSURA DE 3,5CM, ITENS INCLUSOS: DOBRADIÇAS, MONTAGEM E INSTALAÇÃO DO BATENTE, FECHADURA COM EXECUÇÃO DO FURO - FORNECIMENTO E INSTALAÇÃO. AF_08/2015</t>
  </si>
  <si>
    <t xml:space="preserve"> 90802 </t>
  </si>
  <si>
    <t>ADUELA / MARCO / BATENTE PARA PORTA DE 80X210CM, PADRÃO MÉDIO - FORNECIMENTO E MONTAGEM. AF_08/2015</t>
  </si>
  <si>
    <t>162,98</t>
  </si>
  <si>
    <t xml:space="preserve"> 90817 </t>
  </si>
  <si>
    <t>ADUELA / MARCO / BATENTE PARA PORTA DE 80X210CM, FIXAÇÃO COM ARGAMASSA - SOMENTE INSTALAÇÃO. AF_08/2015_P</t>
  </si>
  <si>
    <t>68,00</t>
  </si>
  <si>
    <t xml:space="preserve"> 90828 </t>
  </si>
  <si>
    <t>ALIZAR / GUARNIÇÃO DE 5X1,5CM PARA PORTA DE 80X210CM FIXADO COM PREGOS, PADRÃO MÉDIO - FORNECIMENTO E INSTALAÇÃO. AF_08/2015</t>
  </si>
  <si>
    <t>24,82</t>
  </si>
  <si>
    <t xml:space="preserve"> 90830 </t>
  </si>
  <si>
    <t>FECHADURA DE EMBUTIR COM CILINDRO, EXTERNA, COMPLETA, ACABAMENTO PADRÃO MÉDIO, INCLUSO EXECUÇÃO DE FURO - FORNECIMENTO E INSTALAÇÃO. AF_08/2015</t>
  </si>
  <si>
    <t xml:space="preserve"> 6.2 </t>
  </si>
  <si>
    <t xml:space="preserve"> 91335 </t>
  </si>
  <si>
    <t xml:space="preserve"> 91288 </t>
  </si>
  <si>
    <t>ADUELA / MARCO / BATENTE PARA PORTA DE 80X210CM, PADRÃO POPULAR - FORNECIMENTO E MONTAGEM. AF_08/2015</t>
  </si>
  <si>
    <t>134,33</t>
  </si>
  <si>
    <t xml:space="preserve"> 91298 </t>
  </si>
  <si>
    <t>PORTA DE MADEIRA TIPO VENEZIANA, 80X210CM, ESPESSURA DE 3CM, INCLUSO DOBRADIÇAS - FORNECIMENTO E INSTALAÇÃO. AF_08/2015</t>
  </si>
  <si>
    <t xml:space="preserve"> 91302 </t>
  </si>
  <si>
    <t>ALIZAR / GUARNIÇÃO DE 5X1,5CM PARA PORTA DE 80X210CM FIXADO COM PREGOS, PADRÃO POPULAR - FORNECIMENTO E INSTALAÇÃO. AF_08/2015</t>
  </si>
  <si>
    <t>21,39</t>
  </si>
  <si>
    <t>137,15</t>
  </si>
  <si>
    <t xml:space="preserve"> 6.3 </t>
  </si>
  <si>
    <t xml:space="preserve"> 91297 </t>
  </si>
  <si>
    <t>0,773</t>
  </si>
  <si>
    <t xml:space="preserve"> 88261 </t>
  </si>
  <si>
    <t>CARPINTEIRO DE ESQUADRIA COM ENCARGOS COMPLEMENTARES</t>
  </si>
  <si>
    <t>1,546</t>
  </si>
  <si>
    <t xml:space="preserve"> 00002432 </t>
  </si>
  <si>
    <t>DOBRADICA EM ACO/FERRO, 3 1/2" X  3", E= 1,9  A 2 MM, COM ANEL,  CROMADO OU ZINCADO, TAMPA BOLA, COM PARAFUSOS</t>
  </si>
  <si>
    <t>33,76</t>
  </si>
  <si>
    <t xml:space="preserve"> 00011055 </t>
  </si>
  <si>
    <t>PARAFUSO ROSCA SOBERBA ZINCADO CABECA CHATA FENDA SIMPLES 3,5 X 25 MM (1 ")</t>
  </si>
  <si>
    <t>19,8</t>
  </si>
  <si>
    <t xml:space="preserve"> 00004964 </t>
  </si>
  <si>
    <t>28,50</t>
  </si>
  <si>
    <t xml:space="preserve"> 6.4 </t>
  </si>
  <si>
    <t xml:space="preserve"> 00004969 </t>
  </si>
  <si>
    <t>PORTA DE MADEIRA-DE-LEI TIPO VENEZIANA (ANGELIM OU EQUIVALENTE REGIONAL), E = *3,5* CM</t>
  </si>
  <si>
    <t>1,68</t>
  </si>
  <si>
    <t xml:space="preserve"> 6.5 </t>
  </si>
  <si>
    <t xml:space="preserve"> 6.7 </t>
  </si>
  <si>
    <t xml:space="preserve"> 91009 </t>
  </si>
  <si>
    <t>0,641</t>
  </si>
  <si>
    <t>1,282</t>
  </si>
  <si>
    <t xml:space="preserve"> 00005020 </t>
  </si>
  <si>
    <t>23,64</t>
  </si>
  <si>
    <t xml:space="preserve"> 6.8 </t>
  </si>
  <si>
    <t xml:space="preserve"> 91011 </t>
  </si>
  <si>
    <t xml:space="preserve"> 00004992 </t>
  </si>
  <si>
    <t xml:space="preserve"> 6.9 </t>
  </si>
  <si>
    <t xml:space="preserve"> 00003081 </t>
  </si>
  <si>
    <t>FECHADURA DE EMBUTIR PARA PORTA EXTERNA / ENTRADA, MAQUINA 55 MM, COM CILINDRO, MACANETA ALAVANCA E ESPELHO EM METAL CROMADO - NIVEL SEGURANCA MEDIO - COMPLETA</t>
  </si>
  <si>
    <t>74,01</t>
  </si>
  <si>
    <t>18,46</t>
  </si>
  <si>
    <t xml:space="preserve"> 6.10 </t>
  </si>
  <si>
    <t xml:space="preserve"> 90831 </t>
  </si>
  <si>
    <t>FECHADURA DE EMBUTIR PARA PORTA DE BANHEIRO, COMPLETA, ACABAMENTO PADRÃO MÉDIO, INCLUSO EXECUÇÃO DE FURO - FORNECIMENTO E INSTALAÇÃO. AF_08/2015</t>
  </si>
  <si>
    <t xml:space="preserve"> 00003099 </t>
  </si>
  <si>
    <t>FECHADURA DE EMBUTIR PARA PORTA DE BANHEIRO, TIPO TRANQUETA, MAQUINA 55 MM, MACANETAS ALAVANCA E ROSETAS REDONDAS EM METAL CROMADO - NIVEL SEGURANCA MEDIO - COMPLETA</t>
  </si>
  <si>
    <t>58,53</t>
  </si>
  <si>
    <t xml:space="preserve"> 6.11 </t>
  </si>
  <si>
    <t xml:space="preserve"> 91336 </t>
  </si>
  <si>
    <t xml:space="preserve"> 91299 </t>
  </si>
  <si>
    <t>PORTA DE MADEIRA, TIPO MEXICANA, MACIÇA (PESADA OU SUPERPESADA), 80X210CM, ESPESSURA DE 3,5CM, INCLUSO DOBRADIÇAS - FORNECIMENTO E INSTALAÇÃO. AF_08/2015</t>
  </si>
  <si>
    <t>884,59</t>
  </si>
  <si>
    <t>148,20</t>
  </si>
  <si>
    <t xml:space="preserve"> 6.12 </t>
  </si>
  <si>
    <t xml:space="preserve"> 88629 </t>
  </si>
  <si>
    <t>ARGAMASSA TRAÇO 1:3 (CIMENTO E AREIA MÉDIA), PREPARO MANUAL. AF_08/2014</t>
  </si>
  <si>
    <t>0,021</t>
  </si>
  <si>
    <t>429,33</t>
  </si>
  <si>
    <t xml:space="preserve"> 00011190 </t>
  </si>
  <si>
    <t>JANELA BASCULANTE, ACO, COM BATENTE/REQUADRO, 60 X 60 CM (SEM VIDROS)</t>
  </si>
  <si>
    <t>2,778</t>
  </si>
  <si>
    <t>105,09</t>
  </si>
  <si>
    <t>86,33</t>
  </si>
  <si>
    <t xml:space="preserve"> 6.13 </t>
  </si>
  <si>
    <t xml:space="preserve"> 94581 </t>
  </si>
  <si>
    <t xml:space="preserve"> 00000601 </t>
  </si>
  <si>
    <t xml:space="preserve"> 6.14 </t>
  </si>
  <si>
    <t xml:space="preserve"> 6.15 </t>
  </si>
  <si>
    <t xml:space="preserve"> 6.16 </t>
  </si>
  <si>
    <t xml:space="preserve"> 94562 </t>
  </si>
  <si>
    <t>JANELA DE AÇO DE CORRER, 4 FOLHAS, FIXAÇÃO COM ARGAMASSA, SEM VIDROS, PADRONIZADA. AF_07/2016</t>
  </si>
  <si>
    <t>0,008</t>
  </si>
  <si>
    <t xml:space="preserve"> 00011199 </t>
  </si>
  <si>
    <t>JANELA DE CORRER, ACO, BATENTE/REQUADRO DE 6 A 14 CM,  COM DIVISAO HORIZ , PINT ANTICORROSIVA, SEM VIDRO, BANDEIRA COM BASCULA, 4 FLS, 120  X 150 CM (A X L)</t>
  </si>
  <si>
    <t>580,39</t>
  </si>
  <si>
    <t xml:space="preserve"> 6.17 </t>
  </si>
  <si>
    <t xml:space="preserve"> 6.18 </t>
  </si>
  <si>
    <t xml:space="preserve"> 6.19 </t>
  </si>
  <si>
    <t xml:space="preserve"> 6.20 </t>
  </si>
  <si>
    <t xml:space="preserve"> 6.22 </t>
  </si>
  <si>
    <t xml:space="preserve"> 72118 </t>
  </si>
  <si>
    <t>VIDRO TEMPERADO INCOLOR, ESPESSURA 6MM, FORNECIMENTO E INSTALACAO, INCLUSIVE MASSA PARA VEDACAO</t>
  </si>
  <si>
    <t>0,5</t>
  </si>
  <si>
    <t xml:space="preserve"> 88325 </t>
  </si>
  <si>
    <t>VIDRACEIRO COM ENCARGOS COMPLEMENTARES</t>
  </si>
  <si>
    <t>15,00</t>
  </si>
  <si>
    <t xml:space="preserve"> 00010498 </t>
  </si>
  <si>
    <t>MASSA PARA VIDRO</t>
  </si>
  <si>
    <t>1,5</t>
  </si>
  <si>
    <t>7,56</t>
  </si>
  <si>
    <t xml:space="preserve"> 00010505 </t>
  </si>
  <si>
    <t>VIDRO TEMPERADO INCOLOR E = 6 MM, SEM COLOCACAO</t>
  </si>
  <si>
    <t>152,75</t>
  </si>
  <si>
    <t xml:space="preserve"> 6.23 </t>
  </si>
  <si>
    <t xml:space="preserve"> 6.24 </t>
  </si>
  <si>
    <t xml:space="preserve"> 85005 </t>
  </si>
  <si>
    <t>ESPELHO CRISTAL, ESPESSURA 4MM, COM PARAFUSOS DE FIXACAO, SEM MOLDURA</t>
  </si>
  <si>
    <t>0,4</t>
  </si>
  <si>
    <t xml:space="preserve"> 00011186 </t>
  </si>
  <si>
    <t>ESPELHO CRISTAL E = 4 MM</t>
  </si>
  <si>
    <t xml:space="preserve"> 00000442 </t>
  </si>
  <si>
    <t>PARAFUSO FRANCES M16 EM ACO GALVANIZADO, COMPRIMENTO = 45 MM, DIAMETRO = 16 MM, CABECA ABAULADA</t>
  </si>
  <si>
    <t>3,12</t>
  </si>
  <si>
    <t>22,85</t>
  </si>
  <si>
    <t xml:space="preserve"> 7.2 </t>
  </si>
  <si>
    <t xml:space="preserve"> 94441 </t>
  </si>
  <si>
    <t>TELHAMENTO COM TELHA CERÂMICA DE ENCAIXE, TIPO FRANCESA, COM MAIS DE 2 ÁGUAS, INCLUSO TRANSPORTE VERTICAL. AF_06/2016</t>
  </si>
  <si>
    <t xml:space="preserve"> 93281 </t>
  </si>
  <si>
    <t>GUINCHO ELÉTRICO DE COLUNA, CAPACIDADE 400 KG, COM MOTO FREIO, MOTOR TRIFÁSICO DE 1,25 CV - CHP DIURNO. AF_03/2016</t>
  </si>
  <si>
    <t>22,13</t>
  </si>
  <si>
    <t xml:space="preserve"> 93282 </t>
  </si>
  <si>
    <t>GUINCHO ELÉTRICO DE COLUNA, CAPACIDADE 400 KG, COM MOTO FREIO, MOTOR TRIFÁSICO DE 1,25 CV - CHI DIURNO. AF_03/2016</t>
  </si>
  <si>
    <t>0,0333</t>
  </si>
  <si>
    <t>21,52</t>
  </si>
  <si>
    <t xml:space="preserve"> 88323 </t>
  </si>
  <si>
    <t>TELHADISTA COM ENCARGOS COMPLEMENTARES</t>
  </si>
  <si>
    <t>20,51</t>
  </si>
  <si>
    <t xml:space="preserve"> 00007183 </t>
  </si>
  <si>
    <t>TELHA CERAMICA TIPO FRANCESA, COMPRIMENTO DE *40* CM, RENDIMENTO DE *16* TELHAS/M2</t>
  </si>
  <si>
    <t>17,749</t>
  </si>
  <si>
    <t>0,92</t>
  </si>
  <si>
    <t>6,00</t>
  </si>
  <si>
    <t xml:space="preserve"> 7.3 </t>
  </si>
  <si>
    <t xml:space="preserve"> 94221 </t>
  </si>
  <si>
    <t>CUMEEIRA PARA TELHA CERÂMICA EMBOÇADA COM ARGAMASSA TRAÇO 1:2:9 (CIMENTO, CAL E AREIA) PARA TELHADOS COM ATÉ 2 ÁGUAS, INCLUSO TRANSPORTE VERTICAL. AF_06/2016</t>
  </si>
  <si>
    <t>0,0063</t>
  </si>
  <si>
    <t>0,0087</t>
  </si>
  <si>
    <t>0,164</t>
  </si>
  <si>
    <t xml:space="preserve"> 87337 </t>
  </si>
  <si>
    <t>ARGAMASSA TRAÇO 1:2:9 (CIMENTO, CAL E AREIA MÉDIA) PARA EMBOÇO/MASSA ÚNICA/ASSENTAMENTO DE ALVENARIA DE VEDAÇÃO, PREPARO MECÂNICO COM MISTURADOR DE EIXO HORIZONTAL DE 300 KG. AF_06/2014</t>
  </si>
  <si>
    <t>0,0117</t>
  </si>
  <si>
    <t>439,64</t>
  </si>
  <si>
    <t xml:space="preserve"> 00007181 </t>
  </si>
  <si>
    <t>CUMEEIRA PARA TELHA CERAMICA, COMPRIMENTO DE *41* CM, RENDIMENTO DE *3* TELHAS/M</t>
  </si>
  <si>
    <t>1,49</t>
  </si>
  <si>
    <t>5,29</t>
  </si>
  <si>
    <t>3,30</t>
  </si>
  <si>
    <t xml:space="preserve"> 8.1 </t>
  </si>
  <si>
    <t xml:space="preserve"> 74106/001 </t>
  </si>
  <si>
    <t>IMPERMEABILIZACAO DE ESTRUTURAS ENTERRADAS, COM TINTA ASFALTICA, DUAS DEMAOS.</t>
  </si>
  <si>
    <t>IMPE - IMPERMEABILIZAÇÕES E PROTEÇÕES DIVERSAS</t>
  </si>
  <si>
    <t xml:space="preserve"> 00007319 </t>
  </si>
  <si>
    <t>TINTA ASFALTICA IMPERMEABILIZANTE DISPERSA EM AGUA, PARA MATERIAIS CIMENTICIOS</t>
  </si>
  <si>
    <t>7,38</t>
  </si>
  <si>
    <t>3,37</t>
  </si>
  <si>
    <t>1,72</t>
  </si>
  <si>
    <t xml:space="preserve"> 9.1 </t>
  </si>
  <si>
    <t xml:space="preserve"> 87878 </t>
  </si>
  <si>
    <t>CHAPISCO APLICADO EM ALVENARIAS E ESTRUTURAS DE CONCRETO INTERNAS, COM COLHER DE PEDREIRO.  ARGAMASSA TRAÇO 1:3 COM PREPARO MANUAL. AF_06/2014</t>
  </si>
  <si>
    <t>3,27</t>
  </si>
  <si>
    <t>0,07</t>
  </si>
  <si>
    <t xml:space="preserve"> 87377 </t>
  </si>
  <si>
    <t>ARGAMASSA TRAÇO 1:3 (CIMENTO E AREIA GROSSA) PARA CHAPISCO CONVENCIONAL, PREPARO MANUAL. AF_06/2014</t>
  </si>
  <si>
    <t>0,0042</t>
  </si>
  <si>
    <t>434,80</t>
  </si>
  <si>
    <t>1,43</t>
  </si>
  <si>
    <t xml:space="preserve"> 9.2 </t>
  </si>
  <si>
    <t xml:space="preserve"> 87882 </t>
  </si>
  <si>
    <t>CHAPISCO APLICADO NO TETO, COM ROLO PARA TEXTURA ACRÍLICA. ARGAMASSA TRAÇO 1:4 E EMULSÃO POLIMÉRICA (ADESIVO) COM PREPARO EM BETONEIRA 400L. AF_06/2014</t>
  </si>
  <si>
    <t>3,84</t>
  </si>
  <si>
    <t>0,038</t>
  </si>
  <si>
    <t xml:space="preserve"> 87325 </t>
  </si>
  <si>
    <t>ARGAMASSA TRAÇO 1:4 (CIMENTO E AREIA GROSSA) COM ADIÇÃO DE EMULSÃO POLIMÉRICA PARA CHAPISCO ROLADO, PREPARO MECÂNICO COM BETONEIRA 400 L. AF_06/2014</t>
  </si>
  <si>
    <t>0,0015</t>
  </si>
  <si>
    <t>2.038,05</t>
  </si>
  <si>
    <t>0,67</t>
  </si>
  <si>
    <t>0,78</t>
  </si>
  <si>
    <t xml:space="preserve"> 9.3 </t>
  </si>
  <si>
    <t xml:space="preserve"> 87531 </t>
  </si>
  <si>
    <t>EMBOÇO, PARA RECEBIMENTO DE CERÂMICA, EM ARGAMASSA TRAÇO 1:2:8, PREPARO MECÂNICO COM BETONEIRA 400L, APLICADO MANUALMENTE EM FACES INTERNAS DE PAREDES, PARA AMBIENTE COM ÁREA ENTRE 5M2 E 10M2, ESPESSURA DE 20MM, COM EXECUÇÃO DE TALISCAS. AF_06/2014</t>
  </si>
  <si>
    <t>0,0376</t>
  </si>
  <si>
    <t>6,65</t>
  </si>
  <si>
    <t>4,81</t>
  </si>
  <si>
    <t xml:space="preserve"> 87529 </t>
  </si>
  <si>
    <t>MASSA ÚNICA, PARA RECEBIMENTO DE PINTURA, EM ARGAMASSA TRAÇO 1:2:8, PREPARO MECÂNICO COM BETONEIRA 400L, APLICADA MANUALMENTE EM FACES INTERNAS DE PAREDES, ESPESSURA DE 20MM, COM EXECUÇÃO DE TALISCAS. AF_06/2014</t>
  </si>
  <si>
    <t xml:space="preserve"> 9.6 </t>
  </si>
  <si>
    <t xml:space="preserve"> 87273 </t>
  </si>
  <si>
    <t>REVESTIMENTO CERÂMICO PARA PAREDES INTERNAS COM PLACAS TIPO ESMALTADA EXTRA DE DIMENSÕES 33X45 CM APLICADAS EM AMBIENTES DE ÁREA MAIOR QUE 5 M² NA ALTURA INTEIRA DAS PAREDES. AF_06/2014</t>
  </si>
  <si>
    <t>39,37</t>
  </si>
  <si>
    <t xml:space="preserve"> 88256 </t>
  </si>
  <si>
    <t>AZULEJISTA OU LADRILHISTA COM ENCARGOS COMPLEMENTARES</t>
  </si>
  <si>
    <t>20,54</t>
  </si>
  <si>
    <t xml:space="preserve"> 00001381 </t>
  </si>
  <si>
    <t>ARGAMASSA COLANTE AC I PARA CERAMICAS</t>
  </si>
  <si>
    <t>6,14</t>
  </si>
  <si>
    <t>0,58</t>
  </si>
  <si>
    <t xml:space="preserve"> 00034357 </t>
  </si>
  <si>
    <t>REJUNTE COLORIDO, CIMENTICIO</t>
  </si>
  <si>
    <t>0,22</t>
  </si>
  <si>
    <t>3,69</t>
  </si>
  <si>
    <t xml:space="preserve"> 00000536 </t>
  </si>
  <si>
    <t>REVESTIMENTO EM CERAMICA ESMALTADA EXTRA, PEI MENOR OU IGUAL A 3, FORMATO MENOR OU IGUAL A 2025 CM2</t>
  </si>
  <si>
    <t>15,30</t>
  </si>
  <si>
    <t>8,06</t>
  </si>
  <si>
    <t xml:space="preserve"> 9.7 </t>
  </si>
  <si>
    <t xml:space="preserve"> 87267 </t>
  </si>
  <si>
    <t>REVESTIMENTO CERÂMICO PARA PAREDES INTERNAS COM PLACAS TIPO ESMALTADA EXTRA DE DIMENSÕES 20X20 CM APLICADAS EM AMBIENTES DE ÁREA MAIOR QUE 5 M² A MEIA ALTURA DAS PAREDES. AF_06/2014</t>
  </si>
  <si>
    <t>0,37</t>
  </si>
  <si>
    <t>4,86</t>
  </si>
  <si>
    <t>1,06</t>
  </si>
  <si>
    <t>8,18</t>
  </si>
  <si>
    <t xml:space="preserve"> 9.8 </t>
  </si>
  <si>
    <t xml:space="preserve"> 73886/001 </t>
  </si>
  <si>
    <t>RODAPE EM MADEIRA, ALTURA 7CM, FIXADO EM PECAS DE MADEIRA</t>
  </si>
  <si>
    <t>0,15</t>
  </si>
  <si>
    <t xml:space="preserve"> 00004430 </t>
  </si>
  <si>
    <t>CAIBRO DE MADEIRA NAO APARELHADA *5 X 6* CM, MACARANDUBA, ANGELIM OU EQUIVALENTE DA REGIAO</t>
  </si>
  <si>
    <t>10,35</t>
  </si>
  <si>
    <t xml:space="preserve"> 00006186 </t>
  </si>
  <si>
    <t>RODAPE DE MADEIRA MACICA CUMARU/IPE CHAMPANHE OU EQUIVALENTE DA REGIAO, *1,5 X 7 CM</t>
  </si>
  <si>
    <t>7,49</t>
  </si>
  <si>
    <t>3,38</t>
  </si>
  <si>
    <t>2,87</t>
  </si>
  <si>
    <t>16,92</t>
  </si>
  <si>
    <t xml:space="preserve"> 10.1 </t>
  </si>
  <si>
    <t xml:space="preserve"> 87690 </t>
  </si>
  <si>
    <t>CONTRAPISO EM ARGAMASSA TRAÇO 1:4 (CIMENTO E AREIA), PREPARO MECÂNICO COM BETONEIRA 400 L, APLICADO EM ÁREAS SECAS SOBRE LAJE, NÃO ADERIDO, ESPESSURA 5CM. AF_06/2014</t>
  </si>
  <si>
    <t xml:space="preserve"> 87301 </t>
  </si>
  <si>
    <t>ARGAMASSA TRAÇO 1:4 (CIMENTO E AREIA MÉDIA) PARA CONTRAPISO, PREPARO MECÂNICO COM BETONEIRA 400 L. AF_06/2014</t>
  </si>
  <si>
    <t>436,96</t>
  </si>
  <si>
    <t xml:space="preserve"> 10.2 </t>
  </si>
  <si>
    <t xml:space="preserve"> 87630 </t>
  </si>
  <si>
    <t>CONTRAPISO EM ARGAMASSA TRAÇO 1:4 (CIMENTO E AREIA), PREPARO MECÂNICO COM BETONEIRA 400 L, APLICADO EM ÁREAS SECAS SOBRE LAJE, ADERIDO, ESPESSURA 3CM. AF_06/2014</t>
  </si>
  <si>
    <t>0,33</t>
  </si>
  <si>
    <t xml:space="preserve"> 00007334 </t>
  </si>
  <si>
    <t>ADITIVO ADESIVO LIQUIDO PARA ARGAMASSAS DE REVESTIMENTOS CIMENTICIOS</t>
  </si>
  <si>
    <t>0,435</t>
  </si>
  <si>
    <t>9,38</t>
  </si>
  <si>
    <t>6,53</t>
  </si>
  <si>
    <t xml:space="preserve"> 10.3 </t>
  </si>
  <si>
    <t xml:space="preserve"> 87251 </t>
  </si>
  <si>
    <t>REVESTIMENTO CERÂMICO PARA PISO COM PLACAS TIPO ESMALTADA EXTRA DE DIMENSÕES 45X45 CM APLICADA EM AMBIENTES DE ÁREA MAIOR QUE 10 M2. AF_06/2014</t>
  </si>
  <si>
    <t>0,26</t>
  </si>
  <si>
    <t xml:space="preserve"> 00001287 </t>
  </si>
  <si>
    <t>PISO EM CERAMICA ESMALTADA EXTRA, PEI MAIOR OU IGUAL A 4, FORMATO MENOR OU IGUAL A 2025 CM2</t>
  </si>
  <si>
    <t>19,90</t>
  </si>
  <si>
    <t>0,19</t>
  </si>
  <si>
    <t>6,70</t>
  </si>
  <si>
    <t xml:space="preserve"> 10.4 </t>
  </si>
  <si>
    <t xml:space="preserve"> 10.7 </t>
  </si>
  <si>
    <t xml:space="preserve"> 84161 </t>
  </si>
  <si>
    <t>0,2</t>
  </si>
  <si>
    <t xml:space="preserve"> 87373 </t>
  </si>
  <si>
    <t>ARGAMASSA TRAÇO 1:4 (CIMENTO E AREIA MÉDIA) PARA CONTRAPISO, PREPARO MANUAL. AF_06/2014</t>
  </si>
  <si>
    <t>490,47</t>
  </si>
  <si>
    <t xml:space="preserve"> 00004828 </t>
  </si>
  <si>
    <t>7,68</t>
  </si>
  <si>
    <t xml:space="preserve"> 10.8 </t>
  </si>
  <si>
    <t xml:space="preserve"> 94996 </t>
  </si>
  <si>
    <t>EXECUÇÃO DE PASSEIO (CALÇADA) OU PISO DE CONCRETO COM CONCRETO MOLDADO IN LOCO, FEITO EM OBRA, ACABAMENTO CONVENCIONAL, ESPESSURA 10 CM, ARMADO. AF_07/2016</t>
  </si>
  <si>
    <t xml:space="preserve"> 94964 </t>
  </si>
  <si>
    <t>CONCRETO FCK = 20MPA, TRAÇO 1:2,7:3 (CIMENTO/ AREIA MÉDIA/ BRITA 1)  - PREPARO MECÂNICO COM BETONEIRA 400 L. AF_07/2016</t>
  </si>
  <si>
    <t>324,18</t>
  </si>
  <si>
    <t xml:space="preserve"> 00003777 </t>
  </si>
  <si>
    <t>LONA PLASTICA PRETA, E= 150 MICRA</t>
  </si>
  <si>
    <t>1,128</t>
  </si>
  <si>
    <t xml:space="preserve"> 00004460 </t>
  </si>
  <si>
    <t>SARRAFO DE MADEIRA NAO APARELHADA *2,5 X 10 CM, MACARANDUBA, ANGELIM OU EQUIVALENTE DA REGIAO</t>
  </si>
  <si>
    <t>0,25</t>
  </si>
  <si>
    <t>9,48</t>
  </si>
  <si>
    <t xml:space="preserve"> 00007156 </t>
  </si>
  <si>
    <t>TELA DE ACO SOLDADA NERVURADA, CA-60, Q-196, (3,11 KG/M2), DIAMETRO DO FIO = 5,0 MM, LARGURA =  2,45 M, ESPACAMENTO DA MALHA = 10 X 10 CM</t>
  </si>
  <si>
    <t>1,1224</t>
  </si>
  <si>
    <t>16,70</t>
  </si>
  <si>
    <t xml:space="preserve"> 10.9 </t>
  </si>
  <si>
    <t xml:space="preserve"> 94963 </t>
  </si>
  <si>
    <t>CONCRETO FCK = 15MPA, TRAÇO 1:3,4:3,5 (CIMENTO/ AREIA MÉDIA/ BRITA 1)  - PREPARO MECÂNICO COM BETONEIRA 400 L. AF_07/2016</t>
  </si>
  <si>
    <t>2,33</t>
  </si>
  <si>
    <t>1,47</t>
  </si>
  <si>
    <t xml:space="preserve"> 88830 </t>
  </si>
  <si>
    <t>BETONEIRA CAPACIDADE NOMINAL DE 400 L, CAPACIDADE DE MISTURA 280 L, MOTOR ELÉTRICO TRIFÁSICO POTÊNCIA DE 2 CV, SEM CARREGADOR - CHP DIURNO. AF_10/2014</t>
  </si>
  <si>
    <t>0,76</t>
  </si>
  <si>
    <t>1,00</t>
  </si>
  <si>
    <t xml:space="preserve"> 88831 </t>
  </si>
  <si>
    <t>BETONEIRA CAPACIDADE NOMINAL DE 400 L, CAPACIDADE DE MISTURA 280 L, MOTOR ELÉTRICO TRIFÁSICO POTÊNCIA DE 2 CV, SEM CARREGADOR - CHI DIURNO. AF_10/2014</t>
  </si>
  <si>
    <t>0,71</t>
  </si>
  <si>
    <t>0,24</t>
  </si>
  <si>
    <t>0,836</t>
  </si>
  <si>
    <t>273,06</t>
  </si>
  <si>
    <t>0,579</t>
  </si>
  <si>
    <t xml:space="preserve"> 10.10 </t>
  </si>
  <si>
    <t xml:space="preserve"> 94263 </t>
  </si>
  <si>
    <t>GUIA (MEIO-FIO) CONCRETO, MOLDADA  IN LOCO  EM TRECHO RETO COM EXTRUSORA, 11,5 CM BASE X 22 CM ALTURA. AF_06/2016</t>
  </si>
  <si>
    <t>DROP - DRENAGEM/OBRAS DE CONTENÇÃO / POÇOS DE VISITA E CAIXAS</t>
  </si>
  <si>
    <t>0,002</t>
  </si>
  <si>
    <t xml:space="preserve"> 92960 </t>
  </si>
  <si>
    <t>MÁQUINA EXTRUSORA DE CONCRETO PARA GUIAS E SARJETAS, MOTOR A DIESEL, POTÊNCIA 14 CV - CHP DIURNO. AF_12/2015</t>
  </si>
  <si>
    <t>0,014</t>
  </si>
  <si>
    <t>14,74</t>
  </si>
  <si>
    <t xml:space="preserve"> 92961 </t>
  </si>
  <si>
    <t>MÁQUINA EXTRUSORA DE CONCRETO PARA GUIAS E SARJETAS, MOTOR A DIESEL, POTÊNCIA 14 CV - CHI DIURNO. AF_12/2015</t>
  </si>
  <si>
    <t>0,072</t>
  </si>
  <si>
    <t>4,48</t>
  </si>
  <si>
    <t xml:space="preserve"> 88243 </t>
  </si>
  <si>
    <t>AJUDANTE ESPECIALIZADO COM ENCARGOS COMPLEMENTARES</t>
  </si>
  <si>
    <t>0,087</t>
  </si>
  <si>
    <t>23,66</t>
  </si>
  <si>
    <t xml:space="preserve"> 00034492 </t>
  </si>
  <si>
    <t>CONCRETO USINADO BOMBEAVEL, CLASSE DE RESISTENCIA C20, COM BRITA 0 E 1, SLUMP = 100 +/- 20 MM, EXCLUI SERVICO DE BOMBEAMENTO (NBR 8953)</t>
  </si>
  <si>
    <t>251,45</t>
  </si>
  <si>
    <t>8,63</t>
  </si>
  <si>
    <t xml:space="preserve"> 10.11 </t>
  </si>
  <si>
    <t xml:space="preserve"> 94116 </t>
  </si>
  <si>
    <t>0,2304935</t>
  </si>
  <si>
    <t>0,1536624</t>
  </si>
  <si>
    <t>0,0084199</t>
  </si>
  <si>
    <t>0,0078936</t>
  </si>
  <si>
    <t xml:space="preserve"> 5678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</si>
  <si>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</si>
  <si>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0,0213128</t>
  </si>
  <si>
    <t>99,31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</si>
  <si>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</si>
  <si>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</si>
  <si>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0,106827</t>
  </si>
  <si>
    <t>41,25</t>
  </si>
  <si>
    <t>PEDRA BRITADA N. 0, OU PEDRISCO (4,8 A 9,5 MM) POSTO PEDREIRA/FORNECEDOR, SEM FRETE</t>
  </si>
  <si>
    <t>1,1</t>
  </si>
  <si>
    <t>6,97</t>
  </si>
  <si>
    <t xml:space="preserve"> 11.1 </t>
  </si>
  <si>
    <t xml:space="preserve"> 74133/001 </t>
  </si>
  <si>
    <t>EMASSAMENTO COM MASSA A OLEO, UMA DEMAO</t>
  </si>
  <si>
    <t>10,04</t>
  </si>
  <si>
    <t xml:space="preserve"> 88310 </t>
  </si>
  <si>
    <t>PINTOR COM ENCARGOS COMPLEMENTARES</t>
  </si>
  <si>
    <t xml:space="preserve"> 00003767 </t>
  </si>
  <si>
    <t>LIXA EM FOLHA PARA PAREDE OU MADEIRA, NUMERO 120 (COR VERMELHA)</t>
  </si>
  <si>
    <t>0,47</t>
  </si>
  <si>
    <t xml:space="preserve"> 00004053 </t>
  </si>
  <si>
    <t>MASSA A OLEO PARA MADEIRA</t>
  </si>
  <si>
    <t>GL</t>
  </si>
  <si>
    <t>41,18</t>
  </si>
  <si>
    <t>2,05</t>
  </si>
  <si>
    <t xml:space="preserve"> 11.2 </t>
  </si>
  <si>
    <t xml:space="preserve"> 11.3 </t>
  </si>
  <si>
    <t xml:space="preserve"> 88489 </t>
  </si>
  <si>
    <t>APLICAÇÃO MANUAL DE PINTURA COM TINTA LÁTEX ACRÍLICA EM PAREDES, DUAS DEMÃOS. AF_06/2014</t>
  </si>
  <si>
    <t>0,069</t>
  </si>
  <si>
    <t xml:space="preserve"> 00007356 </t>
  </si>
  <si>
    <t>TINTA ACRILICA PREMIUM, COR BRANCO FOSCO</t>
  </si>
  <si>
    <t>14,42</t>
  </si>
  <si>
    <t>3,23</t>
  </si>
  <si>
    <t>1,91</t>
  </si>
  <si>
    <t>11,24</t>
  </si>
  <si>
    <t xml:space="preserve"> 11.4 </t>
  </si>
  <si>
    <t xml:space="preserve"> 88486 </t>
  </si>
  <si>
    <t>APLICAÇÃO MANUAL DE PINTURA COM TINTA LÁTEX PVA EM TETO, DUAS DEMÃOS. AF_06/2014</t>
  </si>
  <si>
    <t>8,26</t>
  </si>
  <si>
    <t xml:space="preserve"> 00007345 </t>
  </si>
  <si>
    <t>TINTA LATEX PVA PREMIUM, COR BRANCA</t>
  </si>
  <si>
    <t>12,47</t>
  </si>
  <si>
    <t>1,69</t>
  </si>
  <si>
    <t xml:space="preserve"> 11.5 </t>
  </si>
  <si>
    <t xml:space="preserve"> 74065/001 </t>
  </si>
  <si>
    <t>PINTURA ESMALTE FOSCO PARA MADEIRA, DUAS DEMAOS, SOBRE FUNDO NIVELADOR BRANCO</t>
  </si>
  <si>
    <t>20,14</t>
  </si>
  <si>
    <t xml:space="preserve"> 00006086 </t>
  </si>
  <si>
    <t>FUNDO SINTETICO NIVELADOR BRANCO FOSCO PARA MADEIRA</t>
  </si>
  <si>
    <t>0,056</t>
  </si>
  <si>
    <t>53,42</t>
  </si>
  <si>
    <t xml:space="preserve"> 00005318 </t>
  </si>
  <si>
    <t>SOLVENTE DILUENTE A BASE DE AGUARRAS</t>
  </si>
  <si>
    <t>0,04</t>
  </si>
  <si>
    <t>9,45</t>
  </si>
  <si>
    <t xml:space="preserve"> 00007288 </t>
  </si>
  <si>
    <t>TINTA ESMALTE SINTETICO PREMIUM FOSCO</t>
  </si>
  <si>
    <t>25,16</t>
  </si>
  <si>
    <t xml:space="preserve"> 11.6 </t>
  </si>
  <si>
    <t xml:space="preserve"> 73924/002 </t>
  </si>
  <si>
    <t>PINTURA ESMALTE ACETINADO, DUAS DEMAOS, SOBRE SUPERFICIE METALICA</t>
  </si>
  <si>
    <t xml:space="preserve"> 00003768 </t>
  </si>
  <si>
    <t>LIXA EM FOLHA PARA FERRO, NUMERO 150</t>
  </si>
  <si>
    <t>0,6</t>
  </si>
  <si>
    <t xml:space="preserve"> 00007311 </t>
  </si>
  <si>
    <t>TINTA ESMALTE SINTETICO PREMIUM ACETINADO</t>
  </si>
  <si>
    <t>22,86</t>
  </si>
  <si>
    <t>11,33</t>
  </si>
  <si>
    <t xml:space="preserve"> 11.7 </t>
  </si>
  <si>
    <t xml:space="preserve"> 12.1 </t>
  </si>
  <si>
    <t xml:space="preserve"> 94495 </t>
  </si>
  <si>
    <t>REGISTRO DE GAVETA BRUTO, LATÃO, ROSCÁVEL, 1, INSTALADO EM RESERVAÇÃO DE ÁGUA DE EDIFICAÇÃO QUE POSSUA RESERVATÓRIO DE FIBRA/FIBROCIMENTO  FORNECIMENTO E INSTALAÇÃO. AF_06/2016</t>
  </si>
  <si>
    <t xml:space="preserve"> 88248 </t>
  </si>
  <si>
    <t>AUXILIAR DE ENCANADOR OU BOMBEIRO HIDRÁULICO COM ENCARGOS COMPLEMENTARES</t>
  </si>
  <si>
    <t>0,7745</t>
  </si>
  <si>
    <t>15,36</t>
  </si>
  <si>
    <t xml:space="preserve"> 00003148 </t>
  </si>
  <si>
    <t>FITA VEDA ROSCA EM ROLOS DE 18 MM X 50 M (L X C)</t>
  </si>
  <si>
    <t>0,0095</t>
  </si>
  <si>
    <t>10,51</t>
  </si>
  <si>
    <t xml:space="preserve"> 00006019 </t>
  </si>
  <si>
    <t>REGISTRO GAVETA BRUTO EM LATAO FORJADO, BITOLA 1 " (REF 1509)</t>
  </si>
  <si>
    <t>39,95</t>
  </si>
  <si>
    <t>18,86</t>
  </si>
  <si>
    <t xml:space="preserve"> 12.2 </t>
  </si>
  <si>
    <t xml:space="preserve"> 94496 </t>
  </si>
  <si>
    <t>REGISTRO DE GAVETA BRUTO, LATÃO, ROSCÁVEL, 1 1/4, INSTALADO EM RESERVAÇÃO DE ÁGUA DE EDIFICAÇÃO QUE POSSUA RESERVATÓRIO DE FIBRA/FIBROCIMENTO  FORNECIMENTO E INSTALAÇÃO. AF_06/2016</t>
  </si>
  <si>
    <t>0,019</t>
  </si>
  <si>
    <t xml:space="preserve"> 00006017 </t>
  </si>
  <si>
    <t>REGISTRO GAVETA BRUTO EM LATAO FORJADO, BITOLA 1 1/4 " (REF 1509)</t>
  </si>
  <si>
    <t>54,45</t>
  </si>
  <si>
    <t>16,82</t>
  </si>
  <si>
    <t xml:space="preserve"> 12.3 </t>
  </si>
  <si>
    <t xml:space="preserve"> 94497 </t>
  </si>
  <si>
    <t>REGISTRO DE GAVETA BRUTO, LATÃO, ROSCÁVEL, 1 1/2, INSTALADO EM RESERVAÇÃO DE ÁGUA DE EDIFICAÇÃO QUE POSSUA RESERVATÓRIO DE FIBRA/FIBROCIMENTO  FORNECIMENTO E INSTALAÇÃO. AF_06/2016</t>
  </si>
  <si>
    <t xml:space="preserve"> 00006010 </t>
  </si>
  <si>
    <t>REGISTRO GAVETA BRUTO EM LATAO FORJADO, BITOLA 1 1/2 " (REF 1509)</t>
  </si>
  <si>
    <t>68,74</t>
  </si>
  <si>
    <t xml:space="preserve"> 12.4 </t>
  </si>
  <si>
    <t xml:space="preserve"> 94498 </t>
  </si>
  <si>
    <t>REGISTRO DE GAVETA BRUTO, LATÃO, ROSCÁVEL, 2, INSTALADO EM RESERVAÇÃO DE ÁGUA DE EDIFICAÇÃO QUE POSSUA RESERVATÓRIO DE FIBRA/FIBROCIMENTO  FORNECIMENTO E INSTALAÇÃO. AF_06/2016</t>
  </si>
  <si>
    <t xml:space="preserve"> 00006028 </t>
  </si>
  <si>
    <t>REGISTRO GAVETA BRUTO EM LATAO FORJADO, BITOLA 2 " (REF 1509)</t>
  </si>
  <si>
    <t>95,75</t>
  </si>
  <si>
    <t xml:space="preserve"> 12.5 </t>
  </si>
  <si>
    <t xml:space="preserve"> 94499 </t>
  </si>
  <si>
    <t>REGISTRO DE GAVETA BRUTO, LATÃO, ROSCÁVEL, 2 1/2, INSTALADO EM RESERVAÇÃO DE ÁGUA DE EDIFICAÇÃO QUE POSSUA RESERVATÓRIO DE FIBRA/FIBROCIMENTO  FORNECIMENTO E INSTALAÇÃO. AF_06/2016</t>
  </si>
  <si>
    <t xml:space="preserve"> 00006011 </t>
  </si>
  <si>
    <t>REGISTRO GAVETA BRUTO EM LATAO FORJADO, BITOLA 2 1/2 " (REF 1509)</t>
  </si>
  <si>
    <t xml:space="preserve"> 12.6 </t>
  </si>
  <si>
    <t xml:space="preserve"> 89985 </t>
  </si>
  <si>
    <t>REGISTRO DE PRESSÃO BRUTO, LATÃO, ROSCÁVEL, 3/4", COM ACABAMENTO E CANOPLA CROMADOS. FORNECIDO E INSTALADO EM RAMAL DE ÁGUA. AF_12/2014</t>
  </si>
  <si>
    <t>0,23</t>
  </si>
  <si>
    <t>0,013</t>
  </si>
  <si>
    <t xml:space="preserve"> 00006024 </t>
  </si>
  <si>
    <t>REGISTRO PRESSAO COM ACABAMENTO E CANOPLA CROMADA, SIMPLES, BITOLA 3/4 " (REF 1416)</t>
  </si>
  <si>
    <t>58,24</t>
  </si>
  <si>
    <t xml:space="preserve"> 12.7 </t>
  </si>
  <si>
    <t xml:space="preserve"> 89401 </t>
  </si>
  <si>
    <t>TUBO, PVC, SOLDÁVEL, DN 20MM, INSTALADO EM RAMAL DE DISTRIBUIÇÃO DE ÁGUA - FORNECIMENTO E INSTALAÇÃO. AF_12/2014</t>
  </si>
  <si>
    <t>5,58</t>
  </si>
  <si>
    <t xml:space="preserve"> 00038383 </t>
  </si>
  <si>
    <t>LIXA D'AGUA EM FOLHA, GRAO 100</t>
  </si>
  <si>
    <t xml:space="preserve"> 00009867 </t>
  </si>
  <si>
    <t>TUBO PVC, SOLDAVEL, DN 20 MM, AGUA FRIA (NBR-5648)</t>
  </si>
  <si>
    <t>1,061</t>
  </si>
  <si>
    <t>1,14</t>
  </si>
  <si>
    <t xml:space="preserve"> 12.8 </t>
  </si>
  <si>
    <t xml:space="preserve"> 89447 </t>
  </si>
  <si>
    <t>TUBO, PVC, SOLDÁVEL, DN 32MM, INSTALADO EM PRUMADA DE ÁGUA - FORNECIMENTO E INSTALAÇÃO. AF_12/2014</t>
  </si>
  <si>
    <t>6,88</t>
  </si>
  <si>
    <t xml:space="preserve"> 00009869 </t>
  </si>
  <si>
    <t>TUBO PVC, SOLDAVEL, DN 32 MM, AGUA FRIA (NBR-5648)</t>
  </si>
  <si>
    <t>0,48</t>
  </si>
  <si>
    <t>1,40</t>
  </si>
  <si>
    <t>8,28</t>
  </si>
  <si>
    <t xml:space="preserve"> 12.9 </t>
  </si>
  <si>
    <t xml:space="preserve"> 12.10 </t>
  </si>
  <si>
    <t xml:space="preserve"> 89448 </t>
  </si>
  <si>
    <t>TUBO, PVC, SOLDÁVEL, DN 40MM, INSTALADO EM PRUMADA DE ÁGUA - FORNECIMENTO E INSTALAÇÃO. AF_12/2014</t>
  </si>
  <si>
    <t>9,86</t>
  </si>
  <si>
    <t xml:space="preserve"> 00009874 </t>
  </si>
  <si>
    <t>TUBO PVC, SOLDAVEL, DN 40 MM, AGUA FRIA (NBR-5648)</t>
  </si>
  <si>
    <t>2,01</t>
  </si>
  <si>
    <t xml:space="preserve"> 12.11 </t>
  </si>
  <si>
    <t xml:space="preserve"> 89449 </t>
  </si>
  <si>
    <t>TUBO, PVC, SOLDÁVEL, DN 50MM, INSTALADO EM PRUMADA DE ÁGUA - FORNECIMENTO E INSTALAÇÃO. AF_12/2014</t>
  </si>
  <si>
    <t>12,21</t>
  </si>
  <si>
    <t>0,029</t>
  </si>
  <si>
    <t xml:space="preserve"> 00009875 </t>
  </si>
  <si>
    <t>TUBO PVC, SOLDAVEL, DN 50 MM, PARA AGUA FRIA (NBR-5648)</t>
  </si>
  <si>
    <t>0,70</t>
  </si>
  <si>
    <t xml:space="preserve"> 12.12 </t>
  </si>
  <si>
    <t xml:space="preserve"> 89450 </t>
  </si>
  <si>
    <t>TUBO, PVC, SOLDÁVEL, DN 60MM, INSTALADO EM PRUMADA DE ÁGUA - FORNECIMENTO E INSTALAÇÃO. AF_12/2014</t>
  </si>
  <si>
    <t>18,65</t>
  </si>
  <si>
    <t>0,034</t>
  </si>
  <si>
    <t>0,011</t>
  </si>
  <si>
    <t xml:space="preserve"> 00009873 </t>
  </si>
  <si>
    <t>TUBO PVC, SOLDAVEL, DN 60 MM, AGUA FRIA (NBR-5648)</t>
  </si>
  <si>
    <t>0,82</t>
  </si>
  <si>
    <t xml:space="preserve"> 12.14 </t>
  </si>
  <si>
    <t xml:space="preserve"> 89358 </t>
  </si>
  <si>
    <t>JOELHO 90 GRAUS, PVC, SOLDÁVEL, DN 20MM, INSTALADO EM RAMAL OU SUB-RAMAL DE ÁGUA - FORNECIMENTO E INSTALAÇÃO. AF_12/2014</t>
  </si>
  <si>
    <t xml:space="preserve"> 00000122 </t>
  </si>
  <si>
    <t>ADESIVO PLASTICO PARA PVC, FRASCO COM 850 GR</t>
  </si>
  <si>
    <t>53,29</t>
  </si>
  <si>
    <t xml:space="preserve"> 00003542 </t>
  </si>
  <si>
    <t>JOELHO PVC, SOLDAVEL, 90 GRAUS, 20 MM, PARA AGUA FRIA PREDIAL</t>
  </si>
  <si>
    <t>0,40</t>
  </si>
  <si>
    <t xml:space="preserve"> 00020083 </t>
  </si>
  <si>
    <t>SOLUCAO LIMPADORA PARA PVC, FRASCO COM 1000 CM3</t>
  </si>
  <si>
    <t>46,28</t>
  </si>
  <si>
    <t>3,13</t>
  </si>
  <si>
    <t>1,13</t>
  </si>
  <si>
    <t xml:space="preserve"> 12.15 </t>
  </si>
  <si>
    <t xml:space="preserve"> 89362 </t>
  </si>
  <si>
    <t>JOELHO 90 GRAUS, PVC, SOLDÁVEL, DN 25MM, INSTALADO EM RAMAL OU SUB-RAMAL DE ÁGUA - FORNECIMENTO E INSTALAÇÃO. AF_12/2014</t>
  </si>
  <si>
    <t>6,63</t>
  </si>
  <si>
    <t xml:space="preserve"> 00003529 </t>
  </si>
  <si>
    <t>JOELHO PVC, SOLDAVEL, 90 GRAUS, 25 MM, PARA AGUA FRIA PREDIAL</t>
  </si>
  <si>
    <t>0,60</t>
  </si>
  <si>
    <t>3,64</t>
  </si>
  <si>
    <t>1,35</t>
  </si>
  <si>
    <t>7,98</t>
  </si>
  <si>
    <t xml:space="preserve"> 12.16 </t>
  </si>
  <si>
    <t xml:space="preserve"> 89497 </t>
  </si>
  <si>
    <t>JOELHO 90 GRAUS, PVC, SOLDÁVEL, DN 40MM, INSTALADO EM PRUMADA DE ÁGUA - FORNECIMENTO E INSTALAÇÃO. AF_12/2014</t>
  </si>
  <si>
    <t>0,089</t>
  </si>
  <si>
    <t>0,012</t>
  </si>
  <si>
    <t xml:space="preserve"> 00003535 </t>
  </si>
  <si>
    <t>JOELHO PVC, SOLDAVEL, 90 GRAUS, 40 MM, PARA AGUA FRIA PREDIAL</t>
  </si>
  <si>
    <t>3,79</t>
  </si>
  <si>
    <t>1,67</t>
  </si>
  <si>
    <t xml:space="preserve"> 12.17 </t>
  </si>
  <si>
    <t xml:space="preserve"> 89413 </t>
  </si>
  <si>
    <t>JOELHO 90 GRAUS, PVC, SOLDÁVEL, DN 32MM, INSTALADO EM RAMAL DE DISTRIBUIÇÃO DE ÁGUA - FORNECIMENTO E INSTALAÇÃO. AF_12/2014</t>
  </si>
  <si>
    <t>6,29</t>
  </si>
  <si>
    <t>0,009</t>
  </si>
  <si>
    <t xml:space="preserve"> 00003536 </t>
  </si>
  <si>
    <t>JOELHO PVC, SOLDAVEL, 90 GRAUS, 32 MM, PARA AGUA FRIA PREDIAL</t>
  </si>
  <si>
    <t>0,036</t>
  </si>
  <si>
    <t>2,60</t>
  </si>
  <si>
    <t>7,57</t>
  </si>
  <si>
    <t xml:space="preserve"> 12.18 </t>
  </si>
  <si>
    <t xml:space="preserve"> 89505 </t>
  </si>
  <si>
    <t>JOELHO 90 GRAUS, PVC, SOLDÁVEL, DN 60MM, INSTALADO EM PRUMADA DE ÁGUA - FORNECIMENTO E INSTALAÇÃO. AF_12/2014</t>
  </si>
  <si>
    <t>0,128</t>
  </si>
  <si>
    <t xml:space="preserve"> 00003539 </t>
  </si>
  <si>
    <t>JOELHO PVC, SOLDAVEL, 90 GRAUS, 60 MM, PARA AGUA FRIA PREDIAL</t>
  </si>
  <si>
    <t>19,26</t>
  </si>
  <si>
    <t>3,11</t>
  </si>
  <si>
    <t>5,40</t>
  </si>
  <si>
    <t xml:space="preserve"> 12.19 </t>
  </si>
  <si>
    <t xml:space="preserve"> 89397 </t>
  </si>
  <si>
    <t>TÊ DE REDUÇÃO, PVC, SOLDÁVEL, DN 25MM X 20MM, INSTALADO EM RAMAL OU SUB-RAMAL DE ÁGUA - FORNECIMENTO E INSTALAÇÃO. AF_12/2014</t>
  </si>
  <si>
    <t>0,075</t>
  </si>
  <si>
    <t xml:space="preserve"> 00007104 </t>
  </si>
  <si>
    <t>TE DE REDUCAO, PVC, SOLDAVEL, 90 GRAUS, 25 MM X 20 MM, PARA AGUA FRIA PREDIAL</t>
  </si>
  <si>
    <t>2,38</t>
  </si>
  <si>
    <t>4,87</t>
  </si>
  <si>
    <t>2,16</t>
  </si>
  <si>
    <t xml:space="preserve"> 12.20 </t>
  </si>
  <si>
    <t xml:space="preserve"> 89400 </t>
  </si>
  <si>
    <t>TÊ DE REDUÇÃO, PVC, SOLDÁVEL, DN 32MM X 25MM, INSTALADO EM RAMAL OU SUB-RAMAL DE ÁGUA - FORNECIMENTO E INSTALAÇÃO. AF_12/2014</t>
  </si>
  <si>
    <t xml:space="preserve"> 00007136 </t>
  </si>
  <si>
    <t>TE DE REDUCAO, PVC, SOLDAVEL, 90 GRAUS, 32 MM X 25 MM, PARA AGUA FRIA PREDIAL</t>
  </si>
  <si>
    <t>4,63</t>
  </si>
  <si>
    <t xml:space="preserve"> 12.21 </t>
  </si>
  <si>
    <t xml:space="preserve"> 89630 </t>
  </si>
  <si>
    <t>TE DE REDUÇÃO, PVC, SOLDÁVEL, DN 75MM X 50MM, INSTALADO EM PRUMADA DE ÁGUA - FORNECIMENTO E INSTALAÇÃO. AF_12/2014</t>
  </si>
  <si>
    <t>0,06</t>
  </si>
  <si>
    <t xml:space="preserve"> 00007132 </t>
  </si>
  <si>
    <t>TE DE REDUCAO, PVC, SOLDAVEL, 90 GRAUS, 75 MM X 50 MM, PARA AGUA FRIA PREDIAL</t>
  </si>
  <si>
    <t>32,65</t>
  </si>
  <si>
    <t>5,09</t>
  </si>
  <si>
    <t xml:space="preserve"> 12.22 </t>
  </si>
  <si>
    <t xml:space="preserve"> 12.23 </t>
  </si>
  <si>
    <t xml:space="preserve"> 12.24 </t>
  </si>
  <si>
    <t xml:space="preserve"> 89393 </t>
  </si>
  <si>
    <t>TE, PVC, SOLDÁVEL, DN 20MM, INSTALADO EM RAMAL OU SUB-RAMAL DE ÁGUA - FORNECIMENTO E INSTALAÇÃO. AF_12/2014</t>
  </si>
  <si>
    <t>0,065</t>
  </si>
  <si>
    <t xml:space="preserve"> 00007138 </t>
  </si>
  <si>
    <t>TE SOLDAVEL, PVC, 90 GRAUS, 20 MM, PARA AGUA FRIA PREDIAL (NBR 5648)</t>
  </si>
  <si>
    <t>0,72</t>
  </si>
  <si>
    <t>1,57</t>
  </si>
  <si>
    <t>9,25</t>
  </si>
  <si>
    <t xml:space="preserve"> 12.25 </t>
  </si>
  <si>
    <t xml:space="preserve"> 89395 </t>
  </si>
  <si>
    <t>TE, PVC, SOLDÁVEL, DN 25MM, INSTALADO EM RAMAL OU SUB-RAMAL DE ÁGUA - FORNECIMENTO E INSTALAÇÃO. AF_12/2014</t>
  </si>
  <si>
    <t>9,20</t>
  </si>
  <si>
    <t xml:space="preserve"> 00007139 </t>
  </si>
  <si>
    <t>TE SOLDAVEL, PVC, 90 GRAUS, 25 MM, PARA AGUA FRIA PREDIAL (NBR 5648)</t>
  </si>
  <si>
    <t>1,88</t>
  </si>
  <si>
    <t xml:space="preserve"> 12.26 </t>
  </si>
  <si>
    <t xml:space="preserve"> 89628 </t>
  </si>
  <si>
    <t>TE, PVC, SOLDÁVEL, DN 60MM, INSTALADO EM PRUMADA DE ÁGUA - FORNECIMENTO E INSTALAÇÃO. AF_12/2014</t>
  </si>
  <si>
    <t>0,035</t>
  </si>
  <si>
    <t xml:space="preserve"> 00007143 </t>
  </si>
  <si>
    <t>TE SOLDAVEL, PVC, 90 GRAUS, 60 MM, PARA AGUA FRIA PREDIAL (NBR 5648)</t>
  </si>
  <si>
    <t>20,87</t>
  </si>
  <si>
    <t>4,13</t>
  </si>
  <si>
    <t>6,30</t>
  </si>
  <si>
    <t xml:space="preserve"> 12.27 </t>
  </si>
  <si>
    <t xml:space="preserve"> 89623 </t>
  </si>
  <si>
    <t>TE, PVC, SOLDÁVEL, DN 40MM, INSTALADO EM PRUMADA DE ÁGUA - FORNECIMENTO E INSTALAÇÃO. AF_12/2014</t>
  </si>
  <si>
    <t>0,018</t>
  </si>
  <si>
    <t xml:space="preserve"> 00007141 </t>
  </si>
  <si>
    <t>TE SOLDAVEL, PVC, 90 GRAUS, 40 MM, PARA AGUA FRIA PREDIAL (NBR 5648)</t>
  </si>
  <si>
    <t>6,43</t>
  </si>
  <si>
    <t>2,56</t>
  </si>
  <si>
    <t>15,09</t>
  </si>
  <si>
    <t xml:space="preserve"> 13.1 </t>
  </si>
  <si>
    <t xml:space="preserve"> 89707 </t>
  </si>
  <si>
    <t>CAIXA SIFONADA, PVC, DN 100 X 100 X 50 MM, JUNTA ELÁSTICA, FORNECIDA E INSTALADA EM RAMAL DE DESCARGA OU EM RAMAL DE ESGOTO SANITÁRIO. AF_12/2014</t>
  </si>
  <si>
    <t>0,0148</t>
  </si>
  <si>
    <t xml:space="preserve"> 00000296 </t>
  </si>
  <si>
    <t>ANEL BORRACHA PARA TUBO ESGOTO PREDIAL DN 50 MM (NBR 5688)</t>
  </si>
  <si>
    <t>0,91</t>
  </si>
  <si>
    <t xml:space="preserve"> 00005103 </t>
  </si>
  <si>
    <t>CAIXA SIFONADA PVC, 100 X 100 X 50 MM, COM GRELHA REDONDA BRANCA</t>
  </si>
  <si>
    <t xml:space="preserve"> 00020078 </t>
  </si>
  <si>
    <t>PASTA LUBRIFICANTE PARA TUBOS E CONEXOES COM JUNTA ELASTICA (USO EM PVC, ACO, POLIETILENO E OUTROS) ( DE *400* G)</t>
  </si>
  <si>
    <t>19,51</t>
  </si>
  <si>
    <t>0,0225</t>
  </si>
  <si>
    <t>6,08</t>
  </si>
  <si>
    <t xml:space="preserve"> 13.2 </t>
  </si>
  <si>
    <t xml:space="preserve"> 89710 </t>
  </si>
  <si>
    <t>RALO SECO, PVC, DN 100 X 40 MM, JUNTA SOLDÁVEL, FORNECIDO E INSTALADO EM RAMAL DE DESCARGA OU EM RAMAL DE ESGOTO SANITÁRIO. AF_12/2014</t>
  </si>
  <si>
    <t xml:space="preserve"> 00011739 </t>
  </si>
  <si>
    <t>RALO SECO PVC CONICO, 100 X 40 MM,  COM GRELHA REDONDA BRANCA</t>
  </si>
  <si>
    <t>5,02</t>
  </si>
  <si>
    <t>1,65</t>
  </si>
  <si>
    <t>9,72</t>
  </si>
  <si>
    <t xml:space="preserve"> 13.4 </t>
  </si>
  <si>
    <t>0,74</t>
  </si>
  <si>
    <t>0,247</t>
  </si>
  <si>
    <t>0,0593</t>
  </si>
  <si>
    <t>1,05</t>
  </si>
  <si>
    <t>18,02</t>
  </si>
  <si>
    <t xml:space="preserve"> 13.5 </t>
  </si>
  <si>
    <t xml:space="preserve"> 00009835 </t>
  </si>
  <si>
    <t>TUBO PVC  SERIE NORMAL, DN 40 MM, PARA ESGOTO  PREDIAL (NBR 5688)</t>
  </si>
  <si>
    <t>2,84</t>
  </si>
  <si>
    <t>7,30</t>
  </si>
  <si>
    <t>2,77</t>
  </si>
  <si>
    <t xml:space="preserve"> 13.6 </t>
  </si>
  <si>
    <t>0,38</t>
  </si>
  <si>
    <t>0,0108</t>
  </si>
  <si>
    <t xml:space="preserve"> 00009838 </t>
  </si>
  <si>
    <t>TUBO PVC SERIE NORMAL, DN 50 MM, PARA ESGOTO PREDIAL (NBR 5688)</t>
  </si>
  <si>
    <t>4,88</t>
  </si>
  <si>
    <t xml:space="preserve"> 13.7 </t>
  </si>
  <si>
    <t xml:space="preserve"> 89849 </t>
  </si>
  <si>
    <t>TUBO PVC, SERIE NORMAL, ESGOTO PREDIAL, DN 150 MM, FORNECIDO E INSTALADO EM SUBCOLETOR AÉREO DE ESGOTO SANITÁRIO. AF_12/2014</t>
  </si>
  <si>
    <t>33,95</t>
  </si>
  <si>
    <t>0,123</t>
  </si>
  <si>
    <t xml:space="preserve"> 00020065 </t>
  </si>
  <si>
    <t>TUBO PVC  SERIE NORMAL, DN 150 MM, PARA ESGOTO  PREDIAL (NBR 5688)</t>
  </si>
  <si>
    <t>17,79</t>
  </si>
  <si>
    <t>6,95</t>
  </si>
  <si>
    <t>40,90</t>
  </si>
  <si>
    <t xml:space="preserve"> 13.8 </t>
  </si>
  <si>
    <t xml:space="preserve"> 00003516 </t>
  </si>
  <si>
    <t>JOELHO PVC, SOLDAVEL, BB, 45 GRAUS, DN 40 MM, PARA ESGOTO PREDIAL</t>
  </si>
  <si>
    <t>1,97</t>
  </si>
  <si>
    <t>2,43</t>
  </si>
  <si>
    <t>1,37</t>
  </si>
  <si>
    <t xml:space="preserve"> 13.9 </t>
  </si>
  <si>
    <t xml:space="preserve"> 13.10 </t>
  </si>
  <si>
    <t xml:space="preserve"> 89783 </t>
  </si>
  <si>
    <t>JUNÇÃO SIMPLES, PVC, SERIE NORMAL, ESGOTO PREDIAL, DN 40 MM, JUNTA SOLDÁVEL, FORNECIDO E INSTALADO EM RAMAL DE DESCARGA OU RAMAL DE ESGOTO SANITÁRIO. AF_12/2014</t>
  </si>
  <si>
    <t xml:space="preserve"> 00003666 </t>
  </si>
  <si>
    <t>JUNCAO SIMPLES, PVC, 45 GRAUS, DN 40 X 40 MM, SERIE NORMAL PARA ESGOTO PREDIAL</t>
  </si>
  <si>
    <t>2,54</t>
  </si>
  <si>
    <t>3,40</t>
  </si>
  <si>
    <t>1,83</t>
  </si>
  <si>
    <t xml:space="preserve"> 13.11 </t>
  </si>
  <si>
    <t xml:space="preserve"> 89797 </t>
  </si>
  <si>
    <t>JUNÇÃO SIMPLES, PVC, SERIE NORMAL, ESGOTO PREDIAL, DN 100 X 100 MM, JUNTA ELÁSTICA, FORNECIDO E INSTALADO EM RAMAL DE DESCARGA OU RAMAL DE ESGOTO SANITÁRIO. AF_12/2014</t>
  </si>
  <si>
    <t xml:space="preserve"> 00000301 </t>
  </si>
  <si>
    <t>ANEL BORRACHA PARA TUBO ESGOTO PREDIAL, DN 100 MM (NBR 5688)</t>
  </si>
  <si>
    <t>1,62</t>
  </si>
  <si>
    <t xml:space="preserve"> 00003670 </t>
  </si>
  <si>
    <t>JUNCAO SIMPLES, PVC, 45 GRAUS, DN 100 X 100 MM, SERIE NORMAL PARA ESGOTO PREDIAL</t>
  </si>
  <si>
    <t>16,23</t>
  </si>
  <si>
    <t>0,092</t>
  </si>
  <si>
    <t>8,03</t>
  </si>
  <si>
    <t xml:space="preserve"> 13.12 </t>
  </si>
  <si>
    <t xml:space="preserve"> 89744 </t>
  </si>
  <si>
    <t>JOELHO 90 GRAUS, PVC, SERIE NORMAL, ESGOTO PREDIAL, DN 100 MM, JUNTA ELÁSTICA, FORNECIDO E INSTALADO EM RAMAL DE DESCARGA OU RAMAL DE ESGOTO SANITÁRIO. AF_12/2014</t>
  </si>
  <si>
    <t xml:space="preserve"> 00003520 </t>
  </si>
  <si>
    <t>JOELHO PVC, SOLDAVEL, PB, 90 GRAUS, DN 100 MM, PARA ESGOTO PREDIAL</t>
  </si>
  <si>
    <t>6,17</t>
  </si>
  <si>
    <t>0,046</t>
  </si>
  <si>
    <t>3,56</t>
  </si>
  <si>
    <t xml:space="preserve"> 13.13 </t>
  </si>
  <si>
    <t xml:space="preserve"> 13.14 </t>
  </si>
  <si>
    <t xml:space="preserve"> 72290 </t>
  </si>
  <si>
    <t>CAIXA DE INSPEÇÃO 90X90X80CM EM ALVENARIA - EXECUÇÃO</t>
  </si>
  <si>
    <t>12,0</t>
  </si>
  <si>
    <t xml:space="preserve"> 00000031 </t>
  </si>
  <si>
    <t>ACO CA-50, 12,5 MM, VERGALHAO</t>
  </si>
  <si>
    <t>3,3</t>
  </si>
  <si>
    <t>3,76</t>
  </si>
  <si>
    <t>80,0</t>
  </si>
  <si>
    <t xml:space="preserve"> 00001382 </t>
  </si>
  <si>
    <t>CIMENTO PORTLAND POZOLANICO CP IV- 32</t>
  </si>
  <si>
    <t>50KG</t>
  </si>
  <si>
    <t>26,01</t>
  </si>
  <si>
    <t>0,158</t>
  </si>
  <si>
    <t xml:space="preserve"> 13.15 </t>
  </si>
  <si>
    <t xml:space="preserve"> 88313 </t>
  </si>
  <si>
    <t>POCEIRO COM ENCARGOS COMPLEMENTARES</t>
  </si>
  <si>
    <t>14,92</t>
  </si>
  <si>
    <t xml:space="preserve"> 00000033 </t>
  </si>
  <si>
    <t>ACO CA-50, 8,0 MM, VERGALHAO</t>
  </si>
  <si>
    <t xml:space="preserve"> 00001106 </t>
  </si>
  <si>
    <t>CAL HIDRATADA CH-I PARA ARGAMASSAS</t>
  </si>
  <si>
    <t>0,042</t>
  </si>
  <si>
    <t xml:space="preserve"> 73882/005 </t>
  </si>
  <si>
    <t xml:space="preserve"> 00010544 </t>
  </si>
  <si>
    <t>18,03</t>
  </si>
  <si>
    <t xml:space="preserve"> 14.1 </t>
  </si>
  <si>
    <t xml:space="preserve"> 86931 </t>
  </si>
  <si>
    <t>VASO SANITÁRIO SIFONADO COM CAIXA ACOPLADA LOUÇA BRANCA, INCLUSO ENGATE FLEXÍVEL EM PLÁSTICO BRANCO, 1/2  X 40CM - FORNECIMENTO E INSTALAÇÃO. AF_12/2013</t>
  </si>
  <si>
    <t xml:space="preserve"> 86885 </t>
  </si>
  <si>
    <t>ENGATE FLEXÍVEL EM PLÁSTICO BRANCO, 1/2" X 40CM - FORNECIMENTO E INSTALAÇÃO. AF_12/2013</t>
  </si>
  <si>
    <t>11,00</t>
  </si>
  <si>
    <t>17,38</t>
  </si>
  <si>
    <t>77,43</t>
  </si>
  <si>
    <t xml:space="preserve"> 14.2 </t>
  </si>
  <si>
    <t xml:space="preserve"> 95471 </t>
  </si>
  <si>
    <t>0,44</t>
  </si>
  <si>
    <t xml:space="preserve"> 00036520 </t>
  </si>
  <si>
    <t xml:space="preserve"> 00004384 </t>
  </si>
  <si>
    <t>PARAFUSO NIQUELADO COM ACABAMENTO CROMADO PARA FIXAR PECA SANITARIA, INCLUI PORCA CEGA, ARRUELA E BUCHA DE NYLON TAMANHO S-10</t>
  </si>
  <si>
    <t xml:space="preserve"> 00037329 </t>
  </si>
  <si>
    <t>REJUNTE EPOXI BRANCO</t>
  </si>
  <si>
    <t>0,1469</t>
  </si>
  <si>
    <t>51,39</t>
  </si>
  <si>
    <t xml:space="preserve"> 00006138 </t>
  </si>
  <si>
    <t>VEDACAO PVC, 100 MM, PARA SAIDA VASO SANITARIO</t>
  </si>
  <si>
    <t>1,58</t>
  </si>
  <si>
    <t>14,83</t>
  </si>
  <si>
    <t xml:space="preserve"> 14.4 </t>
  </si>
  <si>
    <t xml:space="preserve"> 00010422 </t>
  </si>
  <si>
    <t>BACIA SANITARIA (VASO) COM CAIXA ACOPLADA, DE LOUCA BRANCA</t>
  </si>
  <si>
    <t xml:space="preserve"> 14.5 </t>
  </si>
  <si>
    <t xml:space="preserve"> 40729 </t>
  </si>
  <si>
    <t>VALVULA DESCARGA 1.1/2" COM REGISTRO, ACABAMENTO EM METAL CROMADO - FORNECIMENTO E INSTALACAO</t>
  </si>
  <si>
    <t xml:space="preserve"> 88242 </t>
  </si>
  <si>
    <t>AJUDANTE DE PEDREIRO COM ENCARGOS COMPLEMENTARES</t>
  </si>
  <si>
    <t>14,11</t>
  </si>
  <si>
    <t xml:space="preserve"> 00000013 </t>
  </si>
  <si>
    <t>ESTOPA</t>
  </si>
  <si>
    <t>10,62</t>
  </si>
  <si>
    <t xml:space="preserve"> 00007307 </t>
  </si>
  <si>
    <t>FUNDO ANTICORROSIVO PARA METAIS FERROSOS (ZARCAO)</t>
  </si>
  <si>
    <t>0,08</t>
  </si>
  <si>
    <t>23,06</t>
  </si>
  <si>
    <t xml:space="preserve"> 00010228 </t>
  </si>
  <si>
    <t>VALVULA DE DESCARGA METALICA, BASE 1 1/2 " E ACABAMENTO METALICO CROMADO</t>
  </si>
  <si>
    <t>18,31</t>
  </si>
  <si>
    <t xml:space="preserve"> 14.6 </t>
  </si>
  <si>
    <t xml:space="preserve"> 14.8 </t>
  </si>
  <si>
    <t xml:space="preserve"> 74234/001 </t>
  </si>
  <si>
    <t>MICTORIO SIFONADO DE LOUCA BRANCA COM PERTENCES, COM REGISTRO DE PRESSAO 1/2" COM CANOPLA CROMADA ACABAMENTO SIMPLES E CONJUNTO PARA FIXACAO  - FORNECIMENTO E INSTALACAO</t>
  </si>
  <si>
    <t>3,2</t>
  </si>
  <si>
    <t xml:space="preserve"> 00011683 </t>
  </si>
  <si>
    <t>ENGATE / RABICHO FLEXIVEL INOX 1/2 " X 30 CM</t>
  </si>
  <si>
    <t>21,62</t>
  </si>
  <si>
    <t xml:space="preserve"> 00003146 </t>
  </si>
  <si>
    <t>FITA VEDA ROSCA EM ROLOS DE 18 MM X 10 M (L X C)</t>
  </si>
  <si>
    <t>0,076</t>
  </si>
  <si>
    <t>2,85</t>
  </si>
  <si>
    <t xml:space="preserve"> 00010432 </t>
  </si>
  <si>
    <t>MICTORIO SIFONADO LOUCA BRANCA SEM COMPLEMENTOS</t>
  </si>
  <si>
    <t xml:space="preserve"> 00004351 </t>
  </si>
  <si>
    <t>PARAFUSO NIQUELADO 3 1/2" COM ACABAMENTO CROMADO PARA FIXAR PECA SANITARIA, INCLUI PORCA CEGA, ARRUELA E BUCHA DE NYLON TAMANHO S-8</t>
  </si>
  <si>
    <t xml:space="preserve"> 00006021 </t>
  </si>
  <si>
    <t>REGISTRO PRESSAO COM ACABAMENTO E CANOPLA CROMADA, SIMPLES, BITOLA 1/2 " (REF 1416)</t>
  </si>
  <si>
    <t>56,34</t>
  </si>
  <si>
    <t>77,95</t>
  </si>
  <si>
    <t xml:space="preserve"> 14.9 </t>
  </si>
  <si>
    <t xml:space="preserve"> 86904 </t>
  </si>
  <si>
    <t>LAVATÓRIO LOUÇA BRANCA SUSPENSO, 29,5 X 39CM OU EQUIVALENTE, PADRÃO POPULAR - FORNECIMENTO E INSTALAÇÃO. AF_12/2013</t>
  </si>
  <si>
    <t>105,24</t>
  </si>
  <si>
    <t>0,39</t>
  </si>
  <si>
    <t xml:space="preserve"> 00010425 </t>
  </si>
  <si>
    <t>LAVATORIO LOUCA BRANCA SUSPENSO *40 X 30* CM</t>
  </si>
  <si>
    <t>0,0507</t>
  </si>
  <si>
    <t>21,55</t>
  </si>
  <si>
    <t xml:space="preserve"> 14.10 </t>
  </si>
  <si>
    <t xml:space="preserve"> 86901 </t>
  </si>
  <si>
    <t>CUBA DE EMBUTIR OVAL EM LOUÇA BRANCA, 35 X 50CM OU EQUIVALENTE - FORNECIMENTO E INSTALAÇÃO. AF_12/2013</t>
  </si>
  <si>
    <t>0,27</t>
  </si>
  <si>
    <t xml:space="preserve"> 00020269 </t>
  </si>
  <si>
    <t>LAVATORIO/CUBA DE EMBUTIR OVAL LOUCA BRANCA SEM LADRAO *50 X 35* CM</t>
  </si>
  <si>
    <t xml:space="preserve"> 00004823 </t>
  </si>
  <si>
    <t>MASSA PLASTICA PARA MARMORE/GRANITO</t>
  </si>
  <si>
    <t>0,5271</t>
  </si>
  <si>
    <t>30,52</t>
  </si>
  <si>
    <t>14,41</t>
  </si>
  <si>
    <t xml:space="preserve"> 14.12 </t>
  </si>
  <si>
    <t xml:space="preserve"> 95544 </t>
  </si>
  <si>
    <t>PAPELEIRA DE PAREDE EM METAL CROMADO SEM TAMPA, INCLUSO FIXAÇÃO. AF_10/2016</t>
  </si>
  <si>
    <t xml:space="preserve"> 95541 </t>
  </si>
  <si>
    <t>FIXAÇÃO UTILIZANDO PARAFUSO E BUCHA DE NYLON, SOMENTE MÃO DE OBRA. AF_10/2016</t>
  </si>
  <si>
    <t>3,50</t>
  </si>
  <si>
    <t xml:space="preserve"> 00011703 </t>
  </si>
  <si>
    <t>2,53</t>
  </si>
  <si>
    <t xml:space="preserve"> 14.13 </t>
  </si>
  <si>
    <t xml:space="preserve"> 74072/003 </t>
  </si>
  <si>
    <t>76,92</t>
  </si>
  <si>
    <t xml:space="preserve"> 00000395 </t>
  </si>
  <si>
    <t>ABRACADEIRA EM ACO PARA AMARRACAO DE ELETRODUTOS, TIPO D, COM 1 1/4" E PARAFUSO DE FIXACAO</t>
  </si>
  <si>
    <t>1,99</t>
  </si>
  <si>
    <t>28,06</t>
  </si>
  <si>
    <t>15,75</t>
  </si>
  <si>
    <t>92,67</t>
  </si>
  <si>
    <t xml:space="preserve"> 14.14 </t>
  </si>
  <si>
    <t xml:space="preserve"> 14.15 </t>
  </si>
  <si>
    <t xml:space="preserve"> 95543 </t>
  </si>
  <si>
    <t>32,50</t>
  </si>
  <si>
    <t xml:space="preserve"> 00021102 </t>
  </si>
  <si>
    <t>5,06</t>
  </si>
  <si>
    <t xml:space="preserve"> 14.16 </t>
  </si>
  <si>
    <t xml:space="preserve"> 95547 </t>
  </si>
  <si>
    <t>SABONETEIRA PLASTICA TIPO DISPENSER PARA SABONETE LIQUIDO COM RESERVATORIO 800 A 1500 ML, INCLUSO FIXAÇÃO. AF_10/2016</t>
  </si>
  <si>
    <t xml:space="preserve"> 00011758 </t>
  </si>
  <si>
    <t>SABONETEIRA PLASTICA TIPO DISPENSER PARA SABONETE LIQUIDO COM RESERVATORIO 800 A 1500 ML</t>
  </si>
  <si>
    <t xml:space="preserve"> 14.17 </t>
  </si>
  <si>
    <t xml:space="preserve"> 86919 </t>
  </si>
  <si>
    <t>TANQUE DE LOUÇA BRANCA COM COLUNA, 30L OU EQUIVALENTE, INCLUSO SIFÃO FLEXÍVEL EM PVC, VÁLVULA METÁLICA E TORNEIRA DE METAL CROMADO PADRÃO MÉDIO - FORNECIMENTO E INSTALAÇÃO. AF_12/2013</t>
  </si>
  <si>
    <t xml:space="preserve"> 86883 </t>
  </si>
  <si>
    <t>SIFÃO DO TIPO FLEXÍVEL EM PVC 1 X 1.1/2 - FORNECIMENTO E INSTALAÇÃO. AF_12/2013</t>
  </si>
  <si>
    <t>8,01</t>
  </si>
  <si>
    <t xml:space="preserve"> 86872 </t>
  </si>
  <si>
    <t>TANQUE DE LOUÇA BRANCA COM COLUNA, 30L OU EQUIVALENTE - FORNECIMENTO E INSTALAÇÃO. AF_12/2013</t>
  </si>
  <si>
    <t>613,58</t>
  </si>
  <si>
    <t xml:space="preserve"> 86877 </t>
  </si>
  <si>
    <t>VÁLVULA EM METAL CROMADO 1.1/2" X 1.1/2" PARA TANQUE OU LAVATÓRIO, COM OU SEM LADRÃO - FORNECIMENTO E INSTALAÇÃO. AF_12/2013</t>
  </si>
  <si>
    <t>21,65</t>
  </si>
  <si>
    <t xml:space="preserve"> 86914 </t>
  </si>
  <si>
    <t>TORNEIRA CROMADA 1/2" OU 3/4" PARA TANQUE, PADRÃO MÉDIO - FORNECIMENTO E INSTALAÇÃO. AF_12/2013</t>
  </si>
  <si>
    <t>32,05</t>
  </si>
  <si>
    <t>38,01</t>
  </si>
  <si>
    <t xml:space="preserve"> 14.18 </t>
  </si>
  <si>
    <t xml:space="preserve"> 94797 </t>
  </si>
  <si>
    <t>0,26933</t>
  </si>
  <si>
    <t>0,00933</t>
  </si>
  <si>
    <t xml:space="preserve"> 00011825 </t>
  </si>
  <si>
    <t xml:space="preserve"> 14.19 </t>
  </si>
  <si>
    <t xml:space="preserve"> 86936 </t>
  </si>
  <si>
    <t>CUBA DE EMBUTIR DE AÇO INOXIDÁVEL MÉDIA, INCLUSO VÁLVULA TIPO AMERICANA E SIFÃO TIPO GARRAFA EM METAL CROMADO - FORNECIMENTO E INSTALAÇÃO. AF_12/2013</t>
  </si>
  <si>
    <t xml:space="preserve"> 86878 </t>
  </si>
  <si>
    <t>VÁLVULA EM METAL CROMADO TIPO AMERICANA 3.1/2" X 1.1/2" PARA PIA - FORNECIMENTO E INSTALAÇÃO. AF_12/2013</t>
  </si>
  <si>
    <t>36,30</t>
  </si>
  <si>
    <t xml:space="preserve"> 86881 </t>
  </si>
  <si>
    <t>SIFÃO DO TIPO GARRAFA EM METAL CROMADO 1 X 1.1/2" - FORNECIMENTO E INSTALAÇÃO. AF_12/2013</t>
  </si>
  <si>
    <t>100,93</t>
  </si>
  <si>
    <t xml:space="preserve"> 86900 </t>
  </si>
  <si>
    <t>CUBA DE EMBUTIR DE AÇO INOXIDÁVEL MÉDIA - FORNECIMENTO E INSTALAÇÃO. AF_12/2013</t>
  </si>
  <si>
    <t>120,55</t>
  </si>
  <si>
    <t>15,55</t>
  </si>
  <si>
    <t xml:space="preserve"> 14.20 </t>
  </si>
  <si>
    <t xml:space="preserve"> 86909 </t>
  </si>
  <si>
    <t>TORNEIRA CROMADA TUBO MÓVEL, DE MESA, 1/2" OU 3/4", PARA PIA DE COZINHA, PADRÃO ALTO - FORNECIMENTO E INSTALAÇÃO. AF_12/2013</t>
  </si>
  <si>
    <t>0,0304</t>
  </si>
  <si>
    <t xml:space="preserve"> 00011772 </t>
  </si>
  <si>
    <t>TORNEIRA CROMADA DE MESA PARA COZINHA BICA MOVEL COM AREJADOR 1/2 " OU 3/4 " (REF 1167)</t>
  </si>
  <si>
    <t xml:space="preserve"> 14.21 </t>
  </si>
  <si>
    <t xml:space="preserve"> 14.22 </t>
  </si>
  <si>
    <t xml:space="preserve"> 94800 </t>
  </si>
  <si>
    <t>0,53867</t>
  </si>
  <si>
    <t>0,01867</t>
  </si>
  <si>
    <t xml:space="preserve"> 00011767 </t>
  </si>
  <si>
    <t>13,12</t>
  </si>
  <si>
    <t xml:space="preserve"> 14.23 </t>
  </si>
  <si>
    <t xml:space="preserve"> 9535 </t>
  </si>
  <si>
    <t>CHUVEIRO ELETRICO COMUM CORPO PLASTICO TIPO DUCHA, FORNECIMENTO E INSTALACAO</t>
  </si>
  <si>
    <t>0,45</t>
  </si>
  <si>
    <t xml:space="preserve"> 00001368 </t>
  </si>
  <si>
    <t>CHUVEIRO COMUM EM PLASTICO BRANCO, COM CANO, 3 TEMPERATURAS, 5500 W (110/220 V)</t>
  </si>
  <si>
    <t>9,04</t>
  </si>
  <si>
    <t xml:space="preserve"> 14.24 </t>
  </si>
  <si>
    <t xml:space="preserve"> 86916 </t>
  </si>
  <si>
    <t>TORNEIRA PLÁSTICA 3/4" PARA TANQUE - FORNECIMENTO E INSTALAÇÃO. AF_12/2013</t>
  </si>
  <si>
    <t>36,29</t>
  </si>
  <si>
    <t xml:space="preserve"> 00011831 </t>
  </si>
  <si>
    <t>TORNEIRA PLASTICA PARA TANQUE 1/2 " OU 3/4 " COM BICO PARA MANGUEIRA</t>
  </si>
  <si>
    <t>2,55</t>
  </si>
  <si>
    <t>7,43</t>
  </si>
  <si>
    <t>43,72</t>
  </si>
  <si>
    <t xml:space="preserve"> 15.1 </t>
  </si>
  <si>
    <t xml:space="preserve"> 74138/002 </t>
  </si>
  <si>
    <t>CONCRETO USINADO BOMBEADO FCK=20MPA, INCLUSIVE LANCAMENTO E ADENSAMENTO</t>
  </si>
  <si>
    <t xml:space="preserve"> 00001524 </t>
  </si>
  <si>
    <t>CONCRETO USINADO BOMBEAVEL, CLASSE DE RESISTENCIA C20, COM BRITA 0 E 1, SLUMP = 100 +/- 20 MM, INCLUI SERVICO DE BOMBEAMENTO (NBR 8953)</t>
  </si>
  <si>
    <t>292,51</t>
  </si>
  <si>
    <t xml:space="preserve"> 00010485 </t>
  </si>
  <si>
    <t>!EM PROCESSO DE DESATIVACAO! VIBRADOR DE IMERSAO C/ MOTOR ELETRICO 2HP MONOFASICO QUALQUER DIAM C/ MANGOTE</t>
  </si>
  <si>
    <t xml:space="preserve"> 15.2 </t>
  </si>
  <si>
    <t xml:space="preserve"> 91594 </t>
  </si>
  <si>
    <t>ARMAÇÃO DO SISTEMA DE PAREDES DE CONCRETO, EXECUTADA EM PAREDES DE EDIFICAÇÕES TÉRREAS OU DE MÚLTIPLOS PAVIMENTOS, TELA Q-92. AF_06/2015</t>
  </si>
  <si>
    <t>7,23</t>
  </si>
  <si>
    <t xml:space="preserve"> 00021141 </t>
  </si>
  <si>
    <t>TELA DE ACO SOLDADA NERVURADA CA-60, Q-92, (1,48 KG/M2), DIAMETRO DO FIO = 4,2 MM, LARGURA =  2,45 X 60 M DE COMPRIMENTO, ESPACAMENTO DA MALHA = 15  X 15 CM</t>
  </si>
  <si>
    <t>8,30</t>
  </si>
  <si>
    <t>0,75</t>
  </si>
  <si>
    <t>1,48</t>
  </si>
  <si>
    <t>8,71</t>
  </si>
  <si>
    <t xml:space="preserve"> 15.3 </t>
  </si>
  <si>
    <t xml:space="preserve"> 92688 </t>
  </si>
  <si>
    <t>TUBO DE AÇO GALVANIZADO COM COSTURA, CLASSE MÉDIA, CONEXÃO ROSQUEADA, DN 20 (3/4"), INSTALADO EM RAMAIS E SUB-RAMAIS DE GÁS - FORNECIMENTO E INSTALAÇÃO. AF_12/2015</t>
  </si>
  <si>
    <t xml:space="preserve"> 00007700 </t>
  </si>
  <si>
    <t>TUBO ACO GALVANIZADO COM COSTURA, CLASSE MEDIA, DN 3/4", E = *2,65* MM, PESO *1,58* KG/M (NBR 5580)</t>
  </si>
  <si>
    <t>1,039</t>
  </si>
  <si>
    <t>14,20</t>
  </si>
  <si>
    <t xml:space="preserve"> 15.10 </t>
  </si>
  <si>
    <t xml:space="preserve"> 85120 </t>
  </si>
  <si>
    <t>MANOMETRO 0 A 200 PSI (0 A 14 KGF/CM2), D = 50MM - FORNECIMENTO E COLOCACAO</t>
  </si>
  <si>
    <t xml:space="preserve"> 00012899 </t>
  </si>
  <si>
    <t>MANOMETRO COM CAIXA EM ACO PINTADO, ESCALA *10* KGF/CM2 (*10* BAR), DIAMETRO NOMINAL DE *63* MM, CONEXAO DE 1/4"</t>
  </si>
  <si>
    <t>92,83</t>
  </si>
  <si>
    <t xml:space="preserve"> 16.1 </t>
  </si>
  <si>
    <t xml:space="preserve"> 72553 </t>
  </si>
  <si>
    <t>EXTINTOR DE PQS 4KG - FORNECIMENTO E INSTALACAO</t>
  </si>
  <si>
    <t xml:space="preserve"> 00004350 </t>
  </si>
  <si>
    <t>BUCHA DE NYLON, DIAMETRO DO FURO 8 MM, COMPRIMENTO 40 MM, COM PARAFUSO DE ROSCA SOBERBA, CABECA CHATA, FENDA SIMPLES, 4,8 X 50 MM</t>
  </si>
  <si>
    <t>0,28</t>
  </si>
  <si>
    <t>6,80</t>
  </si>
  <si>
    <t xml:space="preserve"> 16.2 </t>
  </si>
  <si>
    <t xml:space="preserve"> 83475 </t>
  </si>
  <si>
    <t>LUMINARIA FECHADA PARA ILUMINACAO PUBLICA COM REATOR DE PARTIDA RAPIDA COM LAMPADA A VAPOR DE MERCURIO 250W - FORNECIMENTO E INSTALACAO</t>
  </si>
  <si>
    <t>0,554</t>
  </si>
  <si>
    <t xml:space="preserve"> 5928 </t>
  </si>
  <si>
    <t>GUINDAUTO HIDRÁULICO, CAPACIDADE MÁXIMA DE CARGA 6200 KG, MOMENTO MÁXIMO DE CARGA 11,7 TM, ALCANCE MÁXIMO HORIZONTAL 9,70 M, INCLUSIVE CAMINHÃO TOCO PBT 16.000 KG, POTÊNCIA DE 189 CV - CHP DIURNO. AF_06/2014</t>
  </si>
  <si>
    <t>0,2253047</t>
  </si>
  <si>
    <t>136,22</t>
  </si>
  <si>
    <t xml:space="preserve"> 00013382 </t>
  </si>
  <si>
    <t>!EM PROCESSO DE DESATIVACAO! LUMINARIA FECHADA P/ ILUMINACAO PUBLICA, TIPO ABL 50/F OU EQUIV, P/ LAMPADA A VAPOR DE MERCURIO 400W</t>
  </si>
  <si>
    <t xml:space="preserve"> 00001022 </t>
  </si>
  <si>
    <t>CABO DE COBRE, FLEXIVEL, CLASSE 4 OU 5, ISOLACAO EM PVC/A, ANTICHAMA BWF-B, COBERTURA PVC-ST1, ANTICHAMA BWF-B, 1 CONDUTOR, 0,6/1 KV, SECAO NOMINAL 2,5 MM2</t>
  </si>
  <si>
    <t>20,0</t>
  </si>
  <si>
    <t xml:space="preserve"> 00003750 </t>
  </si>
  <si>
    <t>LAMPADA DE LUZ MISTA 250 W, BASE E27 (220 V)</t>
  </si>
  <si>
    <t>21,15</t>
  </si>
  <si>
    <t xml:space="preserve"> 00012317 </t>
  </si>
  <si>
    <t>REATOR P/ 1 LAMPADA VAPOR DE MERCURIO 250W USO EXT</t>
  </si>
  <si>
    <t>46,81</t>
  </si>
  <si>
    <t>16,37</t>
  </si>
  <si>
    <t xml:space="preserve"> 17.1 </t>
  </si>
  <si>
    <t xml:space="preserve"> 74131/004 </t>
  </si>
  <si>
    <t>QUADRO DE DISTRIBUICAO DE ENERGIA DE EMBUTIR, EM CHAPA METALICA, PARA 18 DISJUNTORES TERMOMAGNETICOS MONOPOLARES, COM BARRAMENTO TRIFASICO E NEUTRO, FORNECIMENTO E INSTALACAO</t>
  </si>
  <si>
    <t xml:space="preserve"> 88247 </t>
  </si>
  <si>
    <t>AUXILIAR DE ELETRICISTA COM ENCARGOS COMPLEMENTARES</t>
  </si>
  <si>
    <t>2,5</t>
  </si>
  <si>
    <t>15,43</t>
  </si>
  <si>
    <t xml:space="preserve"> 00012038 </t>
  </si>
  <si>
    <t>QUADRO DE DISTRIBUICAO COM BARRAMENTO TRIFASICO, DE SOBREPOR, EM CHAPA DE ACO GALVANIZADO, PARA 18 DISJUNTORES DIN, 100 A</t>
  </si>
  <si>
    <t>196,14</t>
  </si>
  <si>
    <t xml:space="preserve"> 17.2 </t>
  </si>
  <si>
    <t xml:space="preserve"> 17.3 </t>
  </si>
  <si>
    <t xml:space="preserve"> 83371 </t>
  </si>
  <si>
    <t>QUADRO DE DISTRIBUICAO PARA TELEFONE N.2, 20X20X12CM EM CHAPA METALICA, DE EMBUTIR, SEM ACESSORIOS, PADRAO TELEBRAS, FORNECIMENTO E INSTALACAO</t>
  </si>
  <si>
    <t xml:space="preserve"> 87367 </t>
  </si>
  <si>
    <t>ARGAMASSA TRAÇO 1:1:6 (CIMENTO, CAL E AREIA MÉDIA) PARA EMBOÇO/MASSA ÚNICA/ASSENTAMENTO DE ALVENARIA DE VEDAÇÃO, PREPARO MANUAL. AF_06/2014</t>
  </si>
  <si>
    <t>498,54</t>
  </si>
  <si>
    <t xml:space="preserve"> 00011250 </t>
  </si>
  <si>
    <t>CAIXA DE PASSAGEM N 2, DE EMBUTIR, PADRAO TELEBRAS, DIMENSOES 20 X 20 X 12 CM, EM CHAPA DE ACO GALVANIZADO</t>
  </si>
  <si>
    <t>27,63</t>
  </si>
  <si>
    <t xml:space="preserve"> 17.4 </t>
  </si>
  <si>
    <t xml:space="preserve"> 83372 </t>
  </si>
  <si>
    <t>CAIXA DE MEDICAO EM ALTA TENSAO - FORNECIMENTO E INSTALACAO</t>
  </si>
  <si>
    <t xml:space="preserve"> 00012075 </t>
  </si>
  <si>
    <t>!EM PROCESSO DE DESATIVACAO! CAIXA P/ MEDICAO DE DEMANDA E ENERGIA REATIVA EM CHAPA 18 ESTAMPADA , PADRAO DE CONCESSIONARIA LOCAL</t>
  </si>
  <si>
    <t>530,27</t>
  </si>
  <si>
    <t xml:space="preserve"> 17.5 </t>
  </si>
  <si>
    <t xml:space="preserve"> 00002370 </t>
  </si>
  <si>
    <t>DISJUNTOR TIPO NEMA, MONOPOLAR 10 ATE 30A, TENSAO MAXIMA DE 240 V</t>
  </si>
  <si>
    <t>10,71</t>
  </si>
  <si>
    <t>1,81</t>
  </si>
  <si>
    <t>2,69</t>
  </si>
  <si>
    <t xml:space="preserve"> 17.6 </t>
  </si>
  <si>
    <t xml:space="preserve"> 17.7 </t>
  </si>
  <si>
    <t xml:space="preserve"> 74130/004 </t>
  </si>
  <si>
    <t>DISJUNTOR TERMOMAGNETICO TRIPOLAR PADRAO NEMA (AMERICANO) 10 A 50A 240V, FORNECIMENTO E INSTALACAO</t>
  </si>
  <si>
    <t xml:space="preserve"> 00002392 </t>
  </si>
  <si>
    <t>DISJUNTOR TIPO NEMA, TRIPOLAR 10  ATE  50A, TENSAO MAXIMA DE 415 V</t>
  </si>
  <si>
    <t>71,89</t>
  </si>
  <si>
    <t xml:space="preserve"> 74130/003 </t>
  </si>
  <si>
    <t>DISJUNTOR TERMOMAGNETICO BIPOLAR PADRAO NEMA (AMERICANO) 10 A 50A 240V, FORNECIMENTO E INSTALACAO</t>
  </si>
  <si>
    <t xml:space="preserve"> 00002388 </t>
  </si>
  <si>
    <t>DISJUNTOR TIPO NEMA, BIPOLAR 10  ATE  50 A, TENSAO MAXIMA 415 V</t>
  </si>
  <si>
    <t>2,17</t>
  </si>
  <si>
    <t xml:space="preserve"> 17.15 </t>
  </si>
  <si>
    <t xml:space="preserve"> 93665 </t>
  </si>
  <si>
    <t xml:space="preserve"> 00034623 </t>
  </si>
  <si>
    <t xml:space="preserve"> 00001574 </t>
  </si>
  <si>
    <t>TERMINAL A COMPRESSAO EM COBRE ESTANHADO PARA CABO 10 MM2, 1 FURO E 1 COMPRESSAO, PARA PARAFUSO DE FIXACAO M6</t>
  </si>
  <si>
    <t>6,64</t>
  </si>
  <si>
    <t xml:space="preserve"> 17.16 </t>
  </si>
  <si>
    <t xml:space="preserve"> 91852 </t>
  </si>
  <si>
    <t>ELETRODUTO FLEXÍVEL CORRUGADO, PVC, DN 20 MM (1/2"), PARA CIRCUITOS TERMINAIS, INSTALADO EM PAREDE - FORNECIMENTO E INSTALAÇÃO. AF_12/2015</t>
  </si>
  <si>
    <t>5,82</t>
  </si>
  <si>
    <t xml:space="preserve"> 00002689 </t>
  </si>
  <si>
    <t>ELETRODUTO PVC FLEXIVEL CORRUGADO, COR AMARELA, DE 20 MM</t>
  </si>
  <si>
    <t>1,017</t>
  </si>
  <si>
    <t>1,27</t>
  </si>
  <si>
    <t>3,17</t>
  </si>
  <si>
    <t xml:space="preserve"> 17.17 </t>
  </si>
  <si>
    <t xml:space="preserve"> 91854 </t>
  </si>
  <si>
    <t>ELETRODUTO FLEXÍVEL CORRUGADO, PVC, DN 25 MM (3/4"), PARA CIRCUITOS TERMINAIS, INSTALADO EM PAREDE - FORNECIMENTO E INSTALAÇÃO. AF_12/2015</t>
  </si>
  <si>
    <t xml:space="preserve"> 00002688 </t>
  </si>
  <si>
    <t>ELETRODUTO PVC FLEXIVEL CORRUGADO, COR AMARELA, DE 25 MM</t>
  </si>
  <si>
    <t>1,38</t>
  </si>
  <si>
    <t xml:space="preserve"> 17.18 </t>
  </si>
  <si>
    <t xml:space="preserve"> 91865 </t>
  </si>
  <si>
    <t>ELETRODUTO RÍGIDO ROSCÁVEL, PVC, DN 40 MM (1 1/4"), PARA CIRCUITOS TERMINAIS, INSTALADO EM FORRO - FORNECIMENTO E INSTALAÇÃO. AF_12/2015</t>
  </si>
  <si>
    <t>12,39</t>
  </si>
  <si>
    <t xml:space="preserve"> 00002684 </t>
  </si>
  <si>
    <t>ELETRODUTO DE PVC RIGIDO ROSCAVEL DE 1 1/4 ", SEM LUVA</t>
  </si>
  <si>
    <t>5,46</t>
  </si>
  <si>
    <t>4,38</t>
  </si>
  <si>
    <t xml:space="preserve"> 17.19 </t>
  </si>
  <si>
    <t xml:space="preserve"> 93008 </t>
  </si>
  <si>
    <t>ELETRODUTO RÍGIDO ROSCÁVEL, PVC, DN 50 MM (1 1/2") - FORNECIMENTO E INSTALAÇÃO. AF_12/2015</t>
  </si>
  <si>
    <t>10,53</t>
  </si>
  <si>
    <t xml:space="preserve"> 00002680 </t>
  </si>
  <si>
    <t>ELETRODUTO DE PVC RIGIDO ROSCAVEL DE 1 1/2 ", SEM LUVA</t>
  </si>
  <si>
    <t>2,75</t>
  </si>
  <si>
    <t>12,68</t>
  </si>
  <si>
    <t xml:space="preserve"> 17.20 </t>
  </si>
  <si>
    <t xml:space="preserve"> 93010 </t>
  </si>
  <si>
    <t>ELETRODUTO RÍGIDO ROSCÁVEL, PVC, DN 75 MM (2 1/2") - FORNECIMENTO E INSTALAÇÃO. AF_12/2015</t>
  </si>
  <si>
    <t>0,154</t>
  </si>
  <si>
    <t xml:space="preserve"> 00002682 </t>
  </si>
  <si>
    <t>ELETRODUTO DE PVC RIGIDO ROSCAVEL DE 2 1/2 ", SEM LUVA</t>
  </si>
  <si>
    <t>14,32</t>
  </si>
  <si>
    <t>3,78</t>
  </si>
  <si>
    <t>4,33</t>
  </si>
  <si>
    <t xml:space="preserve"> 17.21 </t>
  </si>
  <si>
    <t xml:space="preserve"> 93076 </t>
  </si>
  <si>
    <t>CURVA EM COBRE, 45 GRAUS, SEM ANEL DE SOLDA, BOLSA X BOLSA, DN 22 MM, INSTALADO EM RAMAL DE DISTRIBUIÇÃO   FORNECIMENTO E INSTALAÇÃO. AF_01/2016_P</t>
  </si>
  <si>
    <t xml:space="preserve"> 92716 </t>
  </si>
  <si>
    <t>APARELHO PARA CORTE E SOLDA OXI-ACETILENO SOBRE RODAS, INCLUSIVE CILINDROS E MAÇARICOS - CHP DIURNO. AF_12/2015</t>
  </si>
  <si>
    <t>0,055</t>
  </si>
  <si>
    <t xml:space="preserve"> 00039880 </t>
  </si>
  <si>
    <t>CURVA 45 GRAUS DE COBRE (REF 606) SEM ANEL DE SOLDA, BOLSA X BOLSA, 22 MM</t>
  </si>
  <si>
    <t xml:space="preserve"> 00012732 </t>
  </si>
  <si>
    <t>SOLDA ESTANHO/COBRE PARA CONEXOES DE COBRE, FIO 2,5 MM, CARRETEL 500 GR (SEM CHUMBO)</t>
  </si>
  <si>
    <t>114,02</t>
  </si>
  <si>
    <t>2,37</t>
  </si>
  <si>
    <t xml:space="preserve"> 17.25 </t>
  </si>
  <si>
    <t xml:space="preserve"> 83447 </t>
  </si>
  <si>
    <t>CAIXA DE PASSAGEM 40X40X50 FUNDO BRITA COM TAMPA</t>
  </si>
  <si>
    <t>0,56</t>
  </si>
  <si>
    <t>0,00504</t>
  </si>
  <si>
    <t>5,78</t>
  </si>
  <si>
    <t xml:space="preserve"> 00001358 </t>
  </si>
  <si>
    <t>CHAPA DE MADEIRA COMPENSADA RESINADA PARA FORMA DE CONCRETO, DE *2,2 X 1,1* M, E = 17 MM</t>
  </si>
  <si>
    <t>22,38</t>
  </si>
  <si>
    <t>16,47</t>
  </si>
  <si>
    <t>0,00584</t>
  </si>
  <si>
    <t xml:space="preserve"> 00004722 </t>
  </si>
  <si>
    <t>PEDRA BRITADA N. 3 (38 A 50 MM) POSTO PEDREIRA/FORNECEDOR, SEM FRETE</t>
  </si>
  <si>
    <t>89,0</t>
  </si>
  <si>
    <t xml:space="preserve"> 17.26 </t>
  </si>
  <si>
    <t xml:space="preserve"> 83446 </t>
  </si>
  <si>
    <t>CAIXA DE PASSAGEM 30X30X40 COM TAMPA E DRENO BRITA</t>
  </si>
  <si>
    <t>0,0365</t>
  </si>
  <si>
    <t xml:space="preserve"> 17.27 </t>
  </si>
  <si>
    <t xml:space="preserve"> 91943 </t>
  </si>
  <si>
    <t>CAIXA RETANGULAR 4" X 4" MÉDIA (1,30 M DO PISO), PVC, INSTALADA EM PAREDE - FORNECIMENTO E INSTALAÇÃO. AF_12/2015</t>
  </si>
  <si>
    <t>0,0012</t>
  </si>
  <si>
    <t xml:space="preserve"> 00001873 </t>
  </si>
  <si>
    <t>CAIXA DE PASSAGEM, EM PVC, DE 4" X 4", PARA ELETRODUTO FLEXIVEL CORRUGADO</t>
  </si>
  <si>
    <t>2,99</t>
  </si>
  <si>
    <t>7,04</t>
  </si>
  <si>
    <t xml:space="preserve"> 17.28 </t>
  </si>
  <si>
    <t xml:space="preserve"> 91940 </t>
  </si>
  <si>
    <t>CAIXA RETANGULAR 4" X 2" MÉDIA (1,30 M DO PISO), PVC, INSTALADA EM PAREDE - FORNECIMENTO E INSTALAÇÃO. AF_12/2015</t>
  </si>
  <si>
    <t xml:space="preserve"> 00001872 </t>
  </si>
  <si>
    <t>CAIXA DE PASSAGEM, EM PVC, DE 4" X 2", PARA ELETRODUTO FLEXIVEL CORRUGADO</t>
  </si>
  <si>
    <t>1,50</t>
  </si>
  <si>
    <t xml:space="preserve"> 17.29 </t>
  </si>
  <si>
    <t xml:space="preserve"> 00001871 </t>
  </si>
  <si>
    <t>CAIXA OCTOGONAL DE FUNDO MOVEL, EM PVC, DE 3" X 3", PARA ELETRODUTO FLEXIVEL CORRUGADO</t>
  </si>
  <si>
    <t>3,52</t>
  </si>
  <si>
    <t xml:space="preserve"> 17.31 </t>
  </si>
  <si>
    <t xml:space="preserve"> 00000983 </t>
  </si>
  <si>
    <t>CABO DE COBRE, RIGIDO, CLASSE 2, ISOLACAO EM PVC/A, ANTICHAMA BWF-B, 1 CONDUTOR, 450/750 V, SECAO NOMINAL 1,5 MM2</t>
  </si>
  <si>
    <t>0,63</t>
  </si>
  <si>
    <t xml:space="preserve"> 00021127 </t>
  </si>
  <si>
    <t>FITA ISOLANTE ADESIVA ANTICHAMA, USO ATE 750 V, EM ROLO DE 19 MM X 5 M</t>
  </si>
  <si>
    <t>3,55</t>
  </si>
  <si>
    <t>0,32</t>
  </si>
  <si>
    <t>1,93</t>
  </si>
  <si>
    <t xml:space="preserve"> 17.32 </t>
  </si>
  <si>
    <t xml:space="preserve"> 00001014 </t>
  </si>
  <si>
    <t>CABO DE COBRE, FLEXIVEL, CLASSE 4 OU 5, ISOLACAO EM PVC/A, ANTICHAMA BWF-B, 1 CONDUTOR, 450/750 V, SECAO NOMINAL 2,5 MM2</t>
  </si>
  <si>
    <t>0,73</t>
  </si>
  <si>
    <t>2,79</t>
  </si>
  <si>
    <t xml:space="preserve"> 17.33 </t>
  </si>
  <si>
    <t xml:space="preserve"> 92983 </t>
  </si>
  <si>
    <t>CABO DE COBRE FLEXÍVEL ISOLADO, 25 MM², ANTI-CHAMA 450/750 V, PARA DISTRIBUIÇÃO - FORNECIMENTO E INSTALAÇÃO. AF_12/2015</t>
  </si>
  <si>
    <t xml:space="preserve"> 00039232 </t>
  </si>
  <si>
    <t>CABO DE COBRE, FLEXIVEL, CLASSE 4 OU 5, ISOLACAO EM PVC/A, ANTICHAMA BWF-B, 1 CONDUTOR, 450/750 V, SECAO NOMINAL 25 MM2</t>
  </si>
  <si>
    <t>1,015</t>
  </si>
  <si>
    <t>11,16</t>
  </si>
  <si>
    <t xml:space="preserve"> 17.34 </t>
  </si>
  <si>
    <t xml:space="preserve"> 92987 </t>
  </si>
  <si>
    <t>CABO DE COBRE FLEXÍVEL ISOLADO, 50 MM², ANTI-CHAMA 450/750 V, PARA DISTRIBUIÇÃO - FORNECIMENTO E INSTALAÇÃO. AF_12/2015</t>
  </si>
  <si>
    <t xml:space="preserve"> 00039234 </t>
  </si>
  <si>
    <t>CABO DE COBRE, FLEXIVEL, CLASSE 4 OU 5, ISOLACAO EM PVC/A, ANTICHAMA BWF-B, 1 CONDUTOR, 450/750 V, SECAO NOMINAL 50 MM2</t>
  </si>
  <si>
    <t>2,13</t>
  </si>
  <si>
    <t xml:space="preserve"> 17.35 </t>
  </si>
  <si>
    <t xml:space="preserve"> 92993 </t>
  </si>
  <si>
    <t>CABO DE COBRE FLEXÍVEL ISOLADO, 120 MM², ANTI-CHAMA 450/750 V, PARA DISTRIBUIÇÃO - FORNECIMENTO E INSTALAÇÃO. AF_12/2015</t>
  </si>
  <si>
    <t>0,152</t>
  </si>
  <si>
    <t xml:space="preserve"> 00039237 </t>
  </si>
  <si>
    <t>CABO DE COBRE, FLEXIVEL, CLASSE 4 OU 5, ISOLACAO EM PVC/A, ANTICHAMA BWF-B, 1 CONDUTOR, 450/750 V, SECAO NOMINAL 120 MM2</t>
  </si>
  <si>
    <t>53,54</t>
  </si>
  <si>
    <t>3,74</t>
  </si>
  <si>
    <t xml:space="preserve"> 17.36 </t>
  </si>
  <si>
    <t xml:space="preserve"> 92995 </t>
  </si>
  <si>
    <t>CABO DE COBRE FLEXÍVEL ISOLADO, 150 MM², ANTI-CHAMA 450/750 V, PARA DISTRIBUIÇÃO - FORNECIMENTO E INSTALAÇÃO. AF_12/2015</t>
  </si>
  <si>
    <t>0,179</t>
  </si>
  <si>
    <t xml:space="preserve"> 00039238 </t>
  </si>
  <si>
    <t>CABO DE COBRE, FLEXIVEL, CLASSE 4 OU 5, ISOLACAO EM PVC/A, ANTICHAMA BWF-B, 1 CONDUTOR, 450/750 V, SECAO NOMINAL 150 MM2</t>
  </si>
  <si>
    <t>4,41</t>
  </si>
  <si>
    <t>15,19</t>
  </si>
  <si>
    <t xml:space="preserve"> 17.37 </t>
  </si>
  <si>
    <t xml:space="preserve"> 73768/010 </t>
  </si>
  <si>
    <t>CABO TELEFONICO CCI-50 2 PARES (USO INTERNO) - FORNECIMENTO E INSTALACAO</t>
  </si>
  <si>
    <t>1,21</t>
  </si>
  <si>
    <t xml:space="preserve"> 00011902 </t>
  </si>
  <si>
    <t>CABO TELEFONICO CCI 50, 2 PARES, USO INTERNO, SEM BLINDAGEM</t>
  </si>
  <si>
    <t>0,55</t>
  </si>
  <si>
    <t>1,45</t>
  </si>
  <si>
    <t xml:space="preserve"> 17.39 </t>
  </si>
  <si>
    <t xml:space="preserve"> 91946 </t>
  </si>
  <si>
    <t>SUPORTE PARAFUSADO COM PLACA DE ENCAIXE 4" X 2" MÉDIO (1,30 M DO PISO) PARA PONTO ELÉTRICO - FORNECIMENTO E INSTALAÇÃO. AF_12/2015</t>
  </si>
  <si>
    <t>6,01</t>
  </si>
  <si>
    <t xml:space="preserve"> 91998 </t>
  </si>
  <si>
    <t>TOMADA BAIXA DE EMBUTIR (1 MÓDULO), 2P+T 10 A, SEM SUPORTE E SEM PLACA - FORNECIMENTO E INSTALAÇÃO. AF_12/2015</t>
  </si>
  <si>
    <t>14,55</t>
  </si>
  <si>
    <t>4,21</t>
  </si>
  <si>
    <t xml:space="preserve"> 17.40 </t>
  </si>
  <si>
    <t xml:space="preserve"> 92001 </t>
  </si>
  <si>
    <t>TOMADA BAIXA DE EMBUTIR (1 MÓDULO), 2P+T 20 A, INCLUINDO SUPORTE E PLACA - FORNECIMENTO E INSTALAÇÃO. AF_12/2015</t>
  </si>
  <si>
    <t xml:space="preserve"> 91999 </t>
  </si>
  <si>
    <t>TOMADA BAIXA DE EMBUTIR (1 MÓDULO), 2P+T 20 A, SEM SUPORTE E SEM PLACA - FORNECIMENTO E INSTALAÇÃO. AF_12/2015</t>
  </si>
  <si>
    <t>16,31</t>
  </si>
  <si>
    <t>4,57</t>
  </si>
  <si>
    <t xml:space="preserve"> 17.41 </t>
  </si>
  <si>
    <t xml:space="preserve"> 92022 </t>
  </si>
  <si>
    <t>INTERRUPTOR SIMPLES (1 MÓDULO) COM 1 TOMADA DE EMBUTIR 2P+T 10 A,  SEM SUPORTE E SEM PLACA - FORNECIMENTO E INSTALAÇÃO. AF_12/2015</t>
  </si>
  <si>
    <t>28,43</t>
  </si>
  <si>
    <t>13,42</t>
  </si>
  <si>
    <t>7,05</t>
  </si>
  <si>
    <t xml:space="preserve"> 17.42 </t>
  </si>
  <si>
    <t xml:space="preserve"> 91961 </t>
  </si>
  <si>
    <t>INTERRUPTOR PARALELO (2 MÓDULOS), 10A/250V, INCLUINDO SUPORTE E PLACA - FORNECIMENTO E INSTALAÇÃO. AF_12/2015</t>
  </si>
  <si>
    <t xml:space="preserve"> 91960 </t>
  </si>
  <si>
    <t>INTERRUPTOR PARALELO (2 MÓDULOS), 10A/250V, SEM SUPORTE E SEM PLACA - FORNECIMENTO E INSTALAÇÃO. AF_12/2015</t>
  </si>
  <si>
    <t>15,46</t>
  </si>
  <si>
    <t xml:space="preserve"> 17.43 </t>
  </si>
  <si>
    <t xml:space="preserve"> 91969 </t>
  </si>
  <si>
    <t>INTERRUPTOR PARALELO (3 MÓDULOS), 10A/250V, INCLUINDO SUPORTE E PLACA - FORNECIMENTO E INSTALAÇÃO. AF_12/2015</t>
  </si>
  <si>
    <t xml:space="preserve"> 91968 </t>
  </si>
  <si>
    <t>INTERRUPTOR PARALELO (3 MÓDULOS), 10A/250V, SEM SUPORTE E SEM PLACA - FORNECIMENTO E INSTALAÇÃO. AF_12/2015</t>
  </si>
  <si>
    <t>49,86</t>
  </si>
  <si>
    <t xml:space="preserve"> 17.44 </t>
  </si>
  <si>
    <t xml:space="preserve"> 17.46 </t>
  </si>
  <si>
    <t xml:space="preserve"> 00003799 </t>
  </si>
  <si>
    <t>LUMINARIA DE SOBREPOR EM CHAPA DE ACO PARA 2 LAMPADAS FLUORESCENTES DE *36* W, ALETADA, COMPLETA (LAMPADAS E REATOR INCLUSOS)</t>
  </si>
  <si>
    <t xml:space="preserve"> 17.47 </t>
  </si>
  <si>
    <t xml:space="preserve"> 97585 </t>
  </si>
  <si>
    <t>LUMINÁRIA TIPO CALHA, DE SOBREPOR, COM 2 LÂMPADAS TUBULARES DE 18 W - FORNECIMENTO E INSTALAÇÃO. AF_11/2017</t>
  </si>
  <si>
    <t xml:space="preserve"> 00003811 </t>
  </si>
  <si>
    <t>LUMINARIA DE SOBREPOR EM CHAPA DE ACO PARA 2 LAMPADAS FLUORESCENTES DE *18* W, ALETADA, COMPLETA (LAMPADAS E REATOR INCLUSOS)</t>
  </si>
  <si>
    <t>33,81</t>
  </si>
  <si>
    <t xml:space="preserve"> 18.0 </t>
  </si>
  <si>
    <t xml:space="preserve"> 96989 </t>
  </si>
  <si>
    <t>CAPTOR TIPO FRANKLIN PARA SPDA - FORNECIMENTO E INSTALAÇÃO. AF_12/2017</t>
  </si>
  <si>
    <t>0,1264</t>
  </si>
  <si>
    <t xml:space="preserve"> 00004274 </t>
  </si>
  <si>
    <t>PARA-RAIOS TIPO FRANKLIN 350 MM, EM LATAO CROMADO, DUAS DESCIDAS, PARA PROTECAO DE EDIFICACOES CONTRA DESCARGAS ATMOSFERICAS</t>
  </si>
  <si>
    <t xml:space="preserve"> 18.1 </t>
  </si>
  <si>
    <t xml:space="preserve"> 92884 </t>
  </si>
  <si>
    <t>ARMAÇÃO UTILIZANDO AÇO CA-25 DE 10,0 MM - MONTAGEM. AF_12/2015</t>
  </si>
  <si>
    <t xml:space="preserve"> 92877 </t>
  </si>
  <si>
    <t>CORTE E DOBRA DE AÇO CA-25, DIÂMETRO DE 10,0 MM. AF_12/2015</t>
  </si>
  <si>
    <t>4,95</t>
  </si>
  <si>
    <t>0,543</t>
  </si>
  <si>
    <t>1,31</t>
  </si>
  <si>
    <t xml:space="preserve"> 18.2 </t>
  </si>
  <si>
    <t xml:space="preserve"> 73782/002 </t>
  </si>
  <si>
    <t>TERMINAL METALICO A PRESSAO PARA 1 CABO DE 50 MM2 - FORNECIMENTO E INSTALACAO</t>
  </si>
  <si>
    <t xml:space="preserve"> 00001588 </t>
  </si>
  <si>
    <t>TERMINAL METALICO A PRESSAO PARA 1 CABO DE 50 MM2, COM 1 FURO DE FIXACAO</t>
  </si>
  <si>
    <t>4,29</t>
  </si>
  <si>
    <t>16,32</t>
  </si>
  <si>
    <t>5,75</t>
  </si>
  <si>
    <t xml:space="preserve"> 18.4 </t>
  </si>
  <si>
    <t>0,1402843</t>
  </si>
  <si>
    <t xml:space="preserve"> 00003379 </t>
  </si>
  <si>
    <t>HASTE DE ATERRAMENTO EM ACO COM 3,00 M DE COMPRIMENTO E DN = 5/8", REVESTIDA COM BAIXA CAMADA DE COBRE, SEM CONECTOR</t>
  </si>
  <si>
    <t>3,45</t>
  </si>
  <si>
    <t xml:space="preserve"> 18.5 </t>
  </si>
  <si>
    <t xml:space="preserve"> 72253 </t>
  </si>
  <si>
    <t>CABO DE COBRE NU 35MM2 - FORNECIMENTO E INSTALACAO</t>
  </si>
  <si>
    <t>18,30</t>
  </si>
  <si>
    <t xml:space="preserve"> 00000863 </t>
  </si>
  <si>
    <t>CABO DE COBRE NU 35 MM2 MEIO-DURO</t>
  </si>
  <si>
    <t>1,02</t>
  </si>
  <si>
    <t>13,27</t>
  </si>
  <si>
    <t>3,34</t>
  </si>
  <si>
    <t xml:space="preserve"> 18.6 </t>
  </si>
  <si>
    <t xml:space="preserve"> 72254 </t>
  </si>
  <si>
    <t>CABO DE COBRE NU 50MM2 - FORNECIMENTO E INSTALACAO</t>
  </si>
  <si>
    <t xml:space="preserve"> 00000867 </t>
  </si>
  <si>
    <t>CABO DE COBRE NU 50 MM2 MEIO-DURO</t>
  </si>
  <si>
    <t>18,48</t>
  </si>
  <si>
    <t>5,99</t>
  </si>
  <si>
    <t>5,61</t>
  </si>
  <si>
    <t xml:space="preserve"> 18.7 </t>
  </si>
  <si>
    <t xml:space="preserve"> 83370 </t>
  </si>
  <si>
    <t>QUADRO DE DISTRIBUICAO PARA TELEFONE N.3, 40X40X12CM EM CHAPA METALICA, DE EMBUTIR, SEM ACESSORIOS, PADRAO TELEBRAS, FORNECIMENTO E INSTALACAO</t>
  </si>
  <si>
    <t>1,75</t>
  </si>
  <si>
    <t>0,0035</t>
  </si>
  <si>
    <t xml:space="preserve"> 00011251 </t>
  </si>
  <si>
    <t>CAIXA DE PASSAGEM N 3, DE EMBUTIR, PADRAO TELEBRAS, DIMENSOES 40 X 40 X 12 CM, EM CHAPA DE ACO GALVANIZADO</t>
  </si>
  <si>
    <t>58,14</t>
  </si>
  <si>
    <t xml:space="preserve"> 18.8 </t>
  </si>
  <si>
    <t xml:space="preserve"> 72263 </t>
  </si>
  <si>
    <t>TERMINAL OU CONECTOR DE PRESSAO - PARA CABO 50MM2 - FORNECIMENTO E INSTALACAO</t>
  </si>
  <si>
    <t xml:space="preserve"> 19.9 </t>
  </si>
  <si>
    <t xml:space="preserve"> 85180 </t>
  </si>
  <si>
    <t>PLANTIO DE GRAMA ESMERALDA EM ROLO</t>
  </si>
  <si>
    <t>URBA - URBANIZAÇÃO</t>
  </si>
  <si>
    <t>13,86</t>
  </si>
  <si>
    <t xml:space="preserve"> 88441 </t>
  </si>
  <si>
    <t>JARDINEIRO COM ENCARGOS COMPLEMENTARES</t>
  </si>
  <si>
    <t>18,92</t>
  </si>
  <si>
    <t xml:space="preserve"> 00025963 </t>
  </si>
  <si>
    <t>CALCARIO DOLOMITICO A (POSTO PEDREIRA/FORNECEDOR, SEM FRETE)</t>
  </si>
  <si>
    <t xml:space="preserve"> 00025951 </t>
  </si>
  <si>
    <t>FERTILIZANTE NPK - 10:10:10</t>
  </si>
  <si>
    <t>1,85</t>
  </si>
  <si>
    <t xml:space="preserve"> 00038125 </t>
  </si>
  <si>
    <t>FERTILIZANTE ORGANICO COMPOSTO, CLASSE A</t>
  </si>
  <si>
    <t xml:space="preserve"> 00003322 </t>
  </si>
  <si>
    <t>GRAMA ESMERALDA OU SAO CARLOS OU CURITIBANA, EM PLACAS, SEM PLANTIO</t>
  </si>
  <si>
    <t>2,20</t>
  </si>
  <si>
    <t xml:space="preserve"> 19.10 </t>
  </si>
  <si>
    <t xml:space="preserve"> 74238/002 </t>
  </si>
  <si>
    <t>PORTAO EM TELA ARAME GALVANIZADO N.12 MALHA 2" E MOLDURA EM TUBOS DE ACO COM DUAS FOLHAS DE ABRIR, INCLUSO FERRAGENS</t>
  </si>
  <si>
    <t xml:space="preserve"> 88317 </t>
  </si>
  <si>
    <t>SOLDADOR COM ENCARGOS COMPLEMENTARES</t>
  </si>
  <si>
    <t>28,85</t>
  </si>
  <si>
    <t xml:space="preserve"> 83765 </t>
  </si>
  <si>
    <t>GRUPO DE SOLDAGEM COM GERADOR A DIESEL 60 CV PARA SOLDA ELÉTRICA, SOBRE 04 RODAS, COM MOTOR 4 CILINDROS 600 A - CHP DIURNO. AF_02/2016</t>
  </si>
  <si>
    <t>3,82</t>
  </si>
  <si>
    <t>72,17</t>
  </si>
  <si>
    <t xml:space="preserve"> 83766 </t>
  </si>
  <si>
    <t>GRUPO DE SOLDAGEM COM GERADOR A DIESEL 60 CV PARA SOLDA ELÉTRICA, SOBRE 04 RODAS, COM MOTOR 4 CILINDROS 600 A - CHI DIURNO. AF_02/2016</t>
  </si>
  <si>
    <t>36,99</t>
  </si>
  <si>
    <t xml:space="preserve"> 88315 </t>
  </si>
  <si>
    <t>SERRALHEIRO COM ENCARGOS COMPLEMENTARES</t>
  </si>
  <si>
    <t xml:space="preserve"> 00010997 </t>
  </si>
  <si>
    <t>ELETRODO REVESTIDO AWS - E7018, DIAMETRO IGUAL A 4,00 MM</t>
  </si>
  <si>
    <t>21,80</t>
  </si>
  <si>
    <t xml:space="preserve"> 00007167 </t>
  </si>
  <si>
    <t>TELA DE ARAME GALV QUADRANGULAR / LOSANGULAR,  FIO 2,11 MM (14 BWG), MALHA  5 X 5 CM, H = 2 M</t>
  </si>
  <si>
    <t xml:space="preserve"> 00021010 </t>
  </si>
  <si>
    <t>TUBO ACO GALVANIZADO COM COSTURA, CLASSE LEVE, DN 25 MM ( 1"),  E = 2,65 MM,  *2,11* KG/M (NBR 5580)</t>
  </si>
  <si>
    <t>6,7407</t>
  </si>
  <si>
    <t>19,15</t>
  </si>
  <si>
    <t xml:space="preserve"> 00007697 </t>
  </si>
  <si>
    <t>TUBO ACO GALVANIZADO COM COSTURA, CLASSE MEDIA, DN 1.1/2", E = *3,25* MM, PESO *3,61* KG/M (NBR 5580)</t>
  </si>
  <si>
    <t>1,4318</t>
  </si>
  <si>
    <t>30,87</t>
  </si>
  <si>
    <t xml:space="preserve"> 19.11 </t>
  </si>
  <si>
    <t xml:space="preserve"> 20.1 </t>
  </si>
  <si>
    <t xml:space="preserve"> 9537 </t>
  </si>
  <si>
    <t>LIMPEZA FINAL DA OBRA</t>
  </si>
  <si>
    <t xml:space="preserve"> 00000003 </t>
  </si>
  <si>
    <t>ACIDO MURIATICO, DILUICAO 10% A 12% PARA USO EM LIMPEZA</t>
  </si>
  <si>
    <t>4,05</t>
  </si>
  <si>
    <t>1,18</t>
  </si>
  <si>
    <t>0,43</t>
  </si>
  <si>
    <t>Composições Auxiliares</t>
  </si>
  <si>
    <t xml:space="preserve"> 87495 </t>
  </si>
  <si>
    <t>ALVENARIA DE VEDAÇÃO DE BLOCOS CERÂMICOS FURADOS NA HORIZONTAL DE 9X19X19CM (ESPESSURA 9CM) DE PAREDES COM ÁREA LÍQUIDA MENOR QUE 6M² SEM VÃOS E ARGAMASSA DE ASSENTAMENTO COM PREPARO EM BETONEIRA. AF_06/2014</t>
  </si>
  <si>
    <t>0,2334</t>
  </si>
  <si>
    <t>63,59</t>
  </si>
  <si>
    <t xml:space="preserve"> 87503 </t>
  </si>
  <si>
    <t>ALVENARIA DE VEDAÇÃO DE BLOCOS CERÂMICOS FURADOS NA HORIZONTAL DE 9X19X19CM (ESPESSURA 9CM) DE PAREDES COM ÁREA LÍQUIDA MAIOR OU IGUAL A 6M² SEM VÃOS E ARGAMASSA DE ASSENTAMENTO COM PREPARO EM BETONEIRA. AF_06/2014</t>
  </si>
  <si>
    <t>0,2028</t>
  </si>
  <si>
    <t>54,44</t>
  </si>
  <si>
    <t xml:space="preserve"> 87511 </t>
  </si>
  <si>
    <t>ALVENARIA DE VEDAÇÃO DE BLOCOS CERÂMICOS FURADOS NA HORIZONTAL DE 9X19X19CM (ESPESSURA 9CM) DE PAREDES COM ÁREA LÍQUIDA MENOR QUE 6M² COM VÃOS E ARGAMASSA DE ASSENTAMENTO COM PREPARO EM BETONEIRA. AF_06/2014</t>
  </si>
  <si>
    <t>71,43</t>
  </si>
  <si>
    <t xml:space="preserve"> 87519 </t>
  </si>
  <si>
    <t>ALVENARIA DE VEDAÇÃO DE BLOCOS CERÂMICOS FURADOS NA HORIZONTAL DE 9X19X19CM (ESPESSURA 9CM) DE PAREDES COM ÁREA LÍQUIDA MAIOR OU IGUAL A 6M² COM VÃOS E ARGAMASSA DE ASSENTAMENTO COM PREPARO EM BETONEIRA. AF_06/2014</t>
  </si>
  <si>
    <t>0,3168</t>
  </si>
  <si>
    <t>59,37</t>
  </si>
  <si>
    <t>31,23</t>
  </si>
  <si>
    <t>12,76</t>
  </si>
  <si>
    <t>75,08</t>
  </si>
  <si>
    <t xml:space="preserve"> 87527 </t>
  </si>
  <si>
    <t>EMBOÇO, PARA RECEBIMENTO DE CERÂMICA, EM ARGAMASSA TRAÇO 1:2:8, PREPARO MECÂNICO COM BETONEIRA 400L, APLICADO MANUALMENTE EM FACES INTERNAS DE PAREDES, PARA AMBIENTE COM ÁREA MENOR QUE 5M2, ESPESSURA DE 20MM, COM EXECUÇÃO DE TALISCAS. AF_06/2014</t>
  </si>
  <si>
    <t>0,1121</t>
  </si>
  <si>
    <t>31,92</t>
  </si>
  <si>
    <t>0,7339</t>
  </si>
  <si>
    <t xml:space="preserve"> 87246 </t>
  </si>
  <si>
    <t>REVESTIMENTO CERÂMICO PARA PISO COM PLACAS TIPO ESMALTADA EXTRA DE DIMENSÕES 35X35 CM APLICADA EM AMBIENTES DE ÁREA MENOR QUE 5 M2. AF_06/2014</t>
  </si>
  <si>
    <t>0,0548</t>
  </si>
  <si>
    <t>41,88</t>
  </si>
  <si>
    <t xml:space="preserve"> 87247 </t>
  </si>
  <si>
    <t>REVESTIMENTO CERÂMICO PARA PISO COM PLACAS TIPO ESMALTADA EXTRA DE DIMENSÕES 35X35 CM APLICADA EM AMBIENTES DE ÁREA ENTRE 5 M2 E 10 M2. AF_06/2014</t>
  </si>
  <si>
    <t>0,3365</t>
  </si>
  <si>
    <t>36,35</t>
  </si>
  <si>
    <t xml:space="preserve"> 87248 </t>
  </si>
  <si>
    <t>REVESTIMENTO CERÂMICO PARA PISO COM PLACAS TIPO ESMALTADA EXTRA DE DIMENSÕES 35X35 CM APLICADA EM AMBIENTES DE ÁREA MAIOR QUE 10 M2. AF_06/2014</t>
  </si>
  <si>
    <t>0,6087</t>
  </si>
  <si>
    <t>31,75</t>
  </si>
  <si>
    <t>6,41</t>
  </si>
  <si>
    <t>6,93</t>
  </si>
  <si>
    <t>40,77</t>
  </si>
  <si>
    <t>0,136</t>
  </si>
  <si>
    <t xml:space="preserve"> 00000096 </t>
  </si>
  <si>
    <t>ADAPTADOR PVC SOLDAVEL, COM FLANGE E ANEL DE VEDACAO, 25 MM X 3/4", PARA CAIXA D'AGUA</t>
  </si>
  <si>
    <t>12,20</t>
  </si>
  <si>
    <t xml:space="preserve"> 00020080 </t>
  </si>
  <si>
    <t>ADESIVO PLASTICO PARA PVC, FRASCO COM 175 GR</t>
  </si>
  <si>
    <t>16,91</t>
  </si>
  <si>
    <t>3,73</t>
  </si>
  <si>
    <t xml:space="preserve"> 89383 </t>
  </si>
  <si>
    <t>ADAPTADOR CURTO COM BOLSA E ROSCA PARA REGISTRO, PVC, SOLDÁVEL, DN 25MM X 3/4, INSTALADO EM RAMAL OU SUB-RAMAL DE ÁGUA - FORNECIMENTO E INSTALAÇÃO. AF_12/2014</t>
  </si>
  <si>
    <t xml:space="preserve"> 00000065 </t>
  </si>
  <si>
    <t>ADAPTADOR PVC SOLDAVEL CURTO COM BOLSA E ROSCA, 25 MM X 3/4", PARA AGUA FRIA</t>
  </si>
  <si>
    <t>0,77</t>
  </si>
  <si>
    <t>1,03</t>
  </si>
  <si>
    <t>6,09</t>
  </si>
  <si>
    <t>1,046</t>
  </si>
  <si>
    <t>1,489</t>
  </si>
  <si>
    <t>0,0226</t>
  </si>
  <si>
    <t>0,603</t>
  </si>
  <si>
    <t>0,1704</t>
  </si>
  <si>
    <t>40,29</t>
  </si>
  <si>
    <t>13,92</t>
  </si>
  <si>
    <t>81,92</t>
  </si>
  <si>
    <t>1,484</t>
  </si>
  <si>
    <t>2,968</t>
  </si>
  <si>
    <t xml:space="preserve"> 00000183 </t>
  </si>
  <si>
    <t>BATENTE/ PORTAL/ ADUELA/ MARCO MACICO, E= *3 CM, L= *13 CM, *60 CM A 120* CM X *210 CM,  EM CEDRINHO/ ANGELIM COMERCIAL/ EUCALIPTO/ CURUPIXA/ PEROBA/ CUMARU OU EQUIVALENTE DA REGIAO (NAO INCLUI ALIZARES)</t>
  </si>
  <si>
    <t>JG</t>
  </si>
  <si>
    <t>84,49</t>
  </si>
  <si>
    <t xml:space="preserve"> 00005066 </t>
  </si>
  <si>
    <t>PREGO DE ACO POLIDO COM CABECA 12 X 12</t>
  </si>
  <si>
    <t>12,48</t>
  </si>
  <si>
    <t>0,0235</t>
  </si>
  <si>
    <t>54,72</t>
  </si>
  <si>
    <t>33,37</t>
  </si>
  <si>
    <t>196,35</t>
  </si>
  <si>
    <t xml:space="preserve"> 00000184 </t>
  </si>
  <si>
    <t>BATENTE/ PORTAL/ ADUELA/ MARCO MACICO, E= *3* CM, L= *13* CM, *60 CM A 120* CM X *210* CM, EM PINUS/ TAUARI/ VIROLA OU EQUIVALENTE DA REGIAO (NAO INCLUI ALIZARES)</t>
  </si>
  <si>
    <t>55,84</t>
  </si>
  <si>
    <t>27,51</t>
  </si>
  <si>
    <t>161,84</t>
  </si>
  <si>
    <t xml:space="preserve"> 88236 </t>
  </si>
  <si>
    <t>FERRAMENTAS (ENCARGOS COMPLEMENTARES) - HORISTA</t>
  </si>
  <si>
    <t xml:space="preserve"> 88237 </t>
  </si>
  <si>
    <t>EPI (ENCARGOS COMPLEMENTARES) - HORISTA</t>
  </si>
  <si>
    <t>0,80</t>
  </si>
  <si>
    <t xml:space="preserve"> 95308 </t>
  </si>
  <si>
    <t>CURSO DE CAPACITAÇÃO PARA AJUDANTE DE ARMADOR (ENCARGOS COMPLEMENTARES) - HORISTA</t>
  </si>
  <si>
    <t>0,09</t>
  </si>
  <si>
    <t xml:space="preserve"> 00006114 </t>
  </si>
  <si>
    <t>AJUDANTE DE ARMADOR</t>
  </si>
  <si>
    <t>Mão de Obra</t>
  </si>
  <si>
    <t>9,80</t>
  </si>
  <si>
    <t xml:space="preserve"> 00037370 </t>
  </si>
  <si>
    <t>ALIMENTACAO - HORISTA (ENCARGOS COMPLEMENTARES) (COLETADO CAIXA)</t>
  </si>
  <si>
    <t>Outros</t>
  </si>
  <si>
    <t>3,09</t>
  </si>
  <si>
    <t xml:space="preserve"> 00037372 </t>
  </si>
  <si>
    <t>EXAMES - HORISTA (ENCARGOS COMPLEMENTARES) (COLETADO CAIXA)</t>
  </si>
  <si>
    <t xml:space="preserve"> 00037373 </t>
  </si>
  <si>
    <t>SEGURO - HORISTA (ENCARGOS COMPLEMENTARES) (COLETADO CAIXA)</t>
  </si>
  <si>
    <t>Taxas</t>
  </si>
  <si>
    <t xml:space="preserve"> 00037371 </t>
  </si>
  <si>
    <t>TRANSPORTE - HORISTA (ENCARGOS COMPLEMENTARES) (COLETADO CAIXA)</t>
  </si>
  <si>
    <t>Serviços</t>
  </si>
  <si>
    <t>9,89</t>
  </si>
  <si>
    <t>3,10</t>
  </si>
  <si>
    <t>18,25</t>
  </si>
  <si>
    <t xml:space="preserve"> 95309 </t>
  </si>
  <si>
    <t>CURSO DE CAPACITAÇÃO PARA AJUDANTE DE CARPINTEIRO (ENCARGOS COMPLEMENTARES) - HORISTA</t>
  </si>
  <si>
    <t xml:space="preserve"> 00006117 </t>
  </si>
  <si>
    <t>CARPINTEIRO AUXILIAR</t>
  </si>
  <si>
    <t>14,06</t>
  </si>
  <si>
    <t>14,22</t>
  </si>
  <si>
    <t>3,98</t>
  </si>
  <si>
    <t>23,46</t>
  </si>
  <si>
    <t xml:space="preserve"> 95312 </t>
  </si>
  <si>
    <t>CURSO DE CAPACITAÇÃO PARA AJUDANTE DE PEDREIRO (ENCARGOS COMPLEMENTARES) - HORISTA</t>
  </si>
  <si>
    <t>0,10</t>
  </si>
  <si>
    <t xml:space="preserve"> 00006127 </t>
  </si>
  <si>
    <t>AJUDANTE DE PEDREIRO</t>
  </si>
  <si>
    <t>8,75</t>
  </si>
  <si>
    <t>8,85</t>
  </si>
  <si>
    <t>2,88</t>
  </si>
  <si>
    <t>16,99</t>
  </si>
  <si>
    <t xml:space="preserve"> 95313 </t>
  </si>
  <si>
    <t>CURSO DE CAPACITAÇÃO PARA AJUDANTE ESPECIALIZADO (ENCARGOS COMPLEMENTARES) - HORISTA</t>
  </si>
  <si>
    <t xml:space="preserve"> 00000242 </t>
  </si>
  <si>
    <t>AJUDANTE ESPECIALIZADO</t>
  </si>
  <si>
    <t>18,40</t>
  </si>
  <si>
    <t>4,84</t>
  </si>
  <si>
    <t>0,185</t>
  </si>
  <si>
    <t xml:space="preserve"> 00020017 </t>
  </si>
  <si>
    <t>GUARNICAO/ ALIZAR/ VISTA MACICA, E= *1* CM, L= *4,5* CM, EM CEDRINHO/ ANGELIM COMERCIAL/  EUCALIPTO/ CURUPIXA/ PEROBA/ CUMARU OU EQUIVALENTE DA REGIAO</t>
  </si>
  <si>
    <t>5,8</t>
  </si>
  <si>
    <t xml:space="preserve"> 00039026 </t>
  </si>
  <si>
    <t>PREGO DE ACO POLIDO SEM CABECA 15 X 15 (1 1/4 X 13)</t>
  </si>
  <si>
    <t>10,65</t>
  </si>
  <si>
    <t>6,82</t>
  </si>
  <si>
    <t>5,08</t>
  </si>
  <si>
    <t>29,90</t>
  </si>
  <si>
    <t xml:space="preserve"> 00020007 </t>
  </si>
  <si>
    <t>GUARNICAO/ ALIZAR/ VISTA MACICA, E= *1* CM, L= *4,5* CM, EM PINUS/ TAUARI/ VIROLA OU EQUIVALENTE DA REGIAO</t>
  </si>
  <si>
    <t>1,96</t>
  </si>
  <si>
    <t>25,77</t>
  </si>
  <si>
    <t>0,775</t>
  </si>
  <si>
    <t>0,0098</t>
  </si>
  <si>
    <t xml:space="preserve"> 00007266 </t>
  </si>
  <si>
    <t>BLOCO CERAMICO (ALVENARIA DE VEDACAO), DE 9 X 19 X 19 CM</t>
  </si>
  <si>
    <t>MIL</t>
  </si>
  <si>
    <t>0,02831</t>
  </si>
  <si>
    <t>460,99</t>
  </si>
  <si>
    <t>29,36</t>
  </si>
  <si>
    <t>12,15</t>
  </si>
  <si>
    <t>71,52</t>
  </si>
  <si>
    <t>0,685</t>
  </si>
  <si>
    <t>0,02793</t>
  </si>
  <si>
    <t>26,03</t>
  </si>
  <si>
    <t>11,14</t>
  </si>
  <si>
    <t>65,58</t>
  </si>
  <si>
    <t>0,99</t>
  </si>
  <si>
    <t>0,0094</t>
  </si>
  <si>
    <t>0,785</t>
  </si>
  <si>
    <t>37,32</t>
  </si>
  <si>
    <t>14,62</t>
  </si>
  <si>
    <t>86,05</t>
  </si>
  <si>
    <t>0,845</t>
  </si>
  <si>
    <t>31,95</t>
  </si>
  <si>
    <t>13,02</t>
  </si>
  <si>
    <t>76,61</t>
  </si>
  <si>
    <t>3,7</t>
  </si>
  <si>
    <t xml:space="preserve"> 00000654 </t>
  </si>
  <si>
    <t>BLOCO VEDACAO CONCRETO 19 X 19 X 39 CM (CLASSE C - NBR 6136)</t>
  </si>
  <si>
    <t>89,20</t>
  </si>
  <si>
    <t>55,99</t>
  </si>
  <si>
    <t>329,42</t>
  </si>
  <si>
    <t xml:space="preserve"> 92712 </t>
  </si>
  <si>
    <t>APARELHO PARA CORTE E SOLDA OXI-ACETILENO SOBRE RODAS, INCLUSIVE CILINDROS E MAÇARICOS - DEPRECIAÇÃO. AF_12/2015</t>
  </si>
  <si>
    <t xml:space="preserve"> 92713 </t>
  </si>
  <si>
    <t>APARELHO PARA CORTE E SOLDA OXI-ACETILENO SOBRE RODAS, INCLUSIVE CILINDROS E MAÇARICOS - JUROS. AF_12/2015</t>
  </si>
  <si>
    <t xml:space="preserve"> 92714 </t>
  </si>
  <si>
    <t>APARELHO PARA CORTE E SOLDA OXI-ACETILENO SOBRE RODAS, INCLUSIVE CILINDROS E MAÇARICOS - MANUTENÇÃO. AF_12/2015</t>
  </si>
  <si>
    <t xml:space="preserve"> 92715 </t>
  </si>
  <si>
    <t>APARELHO PARA CORTE E SOLDA OXI-ACETILENO SOBRE RODAS, INCLUSIVE CILINDROS E MAÇARICOS - MATERIAIS NA OPERAÇÃO. AF_12/2015</t>
  </si>
  <si>
    <t>16,45</t>
  </si>
  <si>
    <t>3,46</t>
  </si>
  <si>
    <t>20,38</t>
  </si>
  <si>
    <t xml:space="preserve"> 00013761 </t>
  </si>
  <si>
    <t>APARELHO CORTE OXI-ACETILENO PARA SOLDA E CORTE CONTENDO MACARICO SOLDA, BICO DE CORTE, CILINDROS, REGULADORES, MANGUEIRAS E CARRINHO</t>
  </si>
  <si>
    <t>0,000064</t>
  </si>
  <si>
    <t>3.085,00</t>
  </si>
  <si>
    <t>0,0000144</t>
  </si>
  <si>
    <t>0,00008000000000000000</t>
  </si>
  <si>
    <t xml:space="preserve"> 00000001 </t>
  </si>
  <si>
    <t>ACETILENO (RECARGA PARA CILINDRO DE CONJUNTO OXICORTE GRANDE)</t>
  </si>
  <si>
    <t>0,3261</t>
  </si>
  <si>
    <t>41,33</t>
  </si>
  <si>
    <t xml:space="preserve"> 00000002 </t>
  </si>
  <si>
    <t>OXIGENIO, RECARGA PARA CILINDRO DE CONJUNTO OXICORTE GRANDE</t>
  </si>
  <si>
    <t>9,05</t>
  </si>
  <si>
    <t>3,36</t>
  </si>
  <si>
    <t>19,81</t>
  </si>
  <si>
    <t>0,048</t>
  </si>
  <si>
    <t>2,24</t>
  </si>
  <si>
    <t>8,78</t>
  </si>
  <si>
    <t xml:space="preserve"> 87393 </t>
  </si>
  <si>
    <t>ARGAMASSA INDUSTRIALIZADA PARA CHAPISCO ROLADO, PREPARO COM MISTURADOR DE EIXO HORIZONTAL DE 300 KG. AF_06/2014</t>
  </si>
  <si>
    <t>5.113,85</t>
  </si>
  <si>
    <t>5,43</t>
  </si>
  <si>
    <t xml:space="preserve"> 88386 </t>
  </si>
  <si>
    <t>MISTURADOR DE ARGAMASSA, EIXO HORIZONTAL, CAPACIDADE DE MISTURA 300 KG, MOTOR ELÉTRICO POTÊNCIA 5 CV - CHP DIURNO. AF_06/2014</t>
  </si>
  <si>
    <t xml:space="preserve"> 88392 </t>
  </si>
  <si>
    <t>MISTURADOR DE ARGAMASSA, EIXO HORIZONTAL, CAPACIDADE DE MISTURA 300 KG, MOTOR ELÉTRICO POTÊNCIA 5 CV - CHI DIURNO. AF_06/2014</t>
  </si>
  <si>
    <t>4,16</t>
  </si>
  <si>
    <t xml:space="preserve"> 00037552 </t>
  </si>
  <si>
    <t>ARGAMASSA INDUSTRIALIZADA PARA CHAPISCO ROLADO</t>
  </si>
  <si>
    <t>1.993,54</t>
  </si>
  <si>
    <t>2,51</t>
  </si>
  <si>
    <t>77,32</t>
  </si>
  <si>
    <t>1.047,31</t>
  </si>
  <si>
    <t>6.161,16</t>
  </si>
  <si>
    <t xml:space="preserve"> 88627 </t>
  </si>
  <si>
    <t>ARGAMASSA TRAÇO 1:0,5:4,5 (CIMENTO, CAL E AREIA MÉDIA) PARA ASSENTAMENTO DE ALVENARIA, PREPARO MANUAL. AF_08/2014</t>
  </si>
  <si>
    <t>443,07</t>
  </si>
  <si>
    <t>8,67</t>
  </si>
  <si>
    <t>1,2</t>
  </si>
  <si>
    <t>80,23</t>
  </si>
  <si>
    <t>307,54</t>
  </si>
  <si>
    <t>73,17</t>
  </si>
  <si>
    <t>90,74</t>
  </si>
  <si>
    <t>533,81</t>
  </si>
  <si>
    <t>11,07</t>
  </si>
  <si>
    <t>1,29</t>
  </si>
  <si>
    <t>129,26</t>
  </si>
  <si>
    <t>247,75</t>
  </si>
  <si>
    <t>93,43</t>
  </si>
  <si>
    <t>102,10</t>
  </si>
  <si>
    <t>600,64</t>
  </si>
  <si>
    <t>4,75</t>
  </si>
  <si>
    <t>1,11</t>
  </si>
  <si>
    <t>193,7</t>
  </si>
  <si>
    <t>185,63</t>
  </si>
  <si>
    <t>67,64</t>
  </si>
  <si>
    <t>96,37</t>
  </si>
  <si>
    <t>566,96</t>
  </si>
  <si>
    <t>0,88</t>
  </si>
  <si>
    <t>174,87</t>
  </si>
  <si>
    <t>167,58</t>
  </si>
  <si>
    <t>60,96</t>
  </si>
  <si>
    <t>90,09</t>
  </si>
  <si>
    <t>530,02</t>
  </si>
  <si>
    <t>3,67</t>
  </si>
  <si>
    <t>170,9</t>
  </si>
  <si>
    <t>163,78</t>
  </si>
  <si>
    <t>68,20</t>
  </si>
  <si>
    <t>90,03</t>
  </si>
  <si>
    <t>529,67</t>
  </si>
  <si>
    <t>10,89</t>
  </si>
  <si>
    <t>401,09</t>
  </si>
  <si>
    <t>91,91</t>
  </si>
  <si>
    <t>89,04</t>
  </si>
  <si>
    <t>523,84</t>
  </si>
  <si>
    <t>8,48</t>
  </si>
  <si>
    <t>1,15</t>
  </si>
  <si>
    <t>441,51</t>
  </si>
  <si>
    <t>71,57</t>
  </si>
  <si>
    <t>87,92</t>
  </si>
  <si>
    <t>517,25</t>
  </si>
  <si>
    <t>4,77</t>
  </si>
  <si>
    <t>3,66</t>
  </si>
  <si>
    <t>186,8</t>
  </si>
  <si>
    <t>0,87</t>
  </si>
  <si>
    <t>250,93</t>
  </si>
  <si>
    <t>417,39</t>
  </si>
  <si>
    <t>2.455,44</t>
  </si>
  <si>
    <t>11,49</t>
  </si>
  <si>
    <t>1,51</t>
  </si>
  <si>
    <t>435,03</t>
  </si>
  <si>
    <t>96,97</t>
  </si>
  <si>
    <t>100,44</t>
  </si>
  <si>
    <t>590,91</t>
  </si>
  <si>
    <t>1,17</t>
  </si>
  <si>
    <t>3,85</t>
  </si>
  <si>
    <t>1,54</t>
  </si>
  <si>
    <t>442,22</t>
  </si>
  <si>
    <t>71,48</t>
  </si>
  <si>
    <t>89,48</t>
  </si>
  <si>
    <t>526,44</t>
  </si>
  <si>
    <t>8,59</t>
  </si>
  <si>
    <t>1,23</t>
  </si>
  <si>
    <t>355,04</t>
  </si>
  <si>
    <t>72,49</t>
  </si>
  <si>
    <t>79,73</t>
  </si>
  <si>
    <t>469,08</t>
  </si>
  <si>
    <t xml:space="preserve"> 95314 </t>
  </si>
  <si>
    <t>CURSO DE CAPACITAÇÃO PARA ARMADOR (ENCARGOS COMPLEMENTARES) - HORISTA</t>
  </si>
  <si>
    <t xml:space="preserve"> 00000378 </t>
  </si>
  <si>
    <t>ARMADOR</t>
  </si>
  <si>
    <t>14,19</t>
  </si>
  <si>
    <t>23,43</t>
  </si>
  <si>
    <t xml:space="preserve"> 95316 </t>
  </si>
  <si>
    <t>CURSO DE CAPACITAÇÃO PARA AUXILIAR DE ELETRICISTA (ENCARGOS COMPLEMENTARES) - HORISTA</t>
  </si>
  <si>
    <t xml:space="preserve"> 00000247 </t>
  </si>
  <si>
    <t>AJUDANTE DE ELETRICISTA</t>
  </si>
  <si>
    <t>9,88</t>
  </si>
  <si>
    <t>10,17</t>
  </si>
  <si>
    <t>18,59</t>
  </si>
  <si>
    <t xml:space="preserve"> 95317 </t>
  </si>
  <si>
    <t>CURSO DE CAPACITAÇÃO PARA AUXILIAR DE ENCANADOR OU BOMBEIRO HIDRÁULICO (ENCARGOS COMPLEMENTARES) - HORISTA</t>
  </si>
  <si>
    <t xml:space="preserve"> 00000246 </t>
  </si>
  <si>
    <t>AUXILIAR DE ENCANADOR OU BOMBEIRO HIDRAULICO</t>
  </si>
  <si>
    <t>9,96</t>
  </si>
  <si>
    <t>10,10</t>
  </si>
  <si>
    <t>3,14</t>
  </si>
  <si>
    <t>18,50</t>
  </si>
  <si>
    <t xml:space="preserve"> 95324 </t>
  </si>
  <si>
    <t>CURSO DE CAPACITAÇÃO PARA AZULEJISTA OU LADRILHISTA (ENCARGOS COMPLEMENTARES) - HORISTA</t>
  </si>
  <si>
    <t xml:space="preserve"> 00004760 </t>
  </si>
  <si>
    <t>AZULEJISTA OU LADRILHISTA</t>
  </si>
  <si>
    <t>15,11</t>
  </si>
  <si>
    <t>15,28</t>
  </si>
  <si>
    <t>4,20</t>
  </si>
  <si>
    <t>24,74</t>
  </si>
  <si>
    <t xml:space="preserve"> 86894 </t>
  </si>
  <si>
    <t>BANCADA DE MÁRMORE SINTÉTICO 120 X 60CM, COM CUBA INTEGRADA - FORNECIMENTO E INSTALAÇÃO. AF_12/2013</t>
  </si>
  <si>
    <t>218,48</t>
  </si>
  <si>
    <t xml:space="preserve"> 00000541 </t>
  </si>
  <si>
    <t>BANCADA DE MARMORE SINTETICO COM UMA CUBA, 120 X *60* CM</t>
  </si>
  <si>
    <t>125,70</t>
  </si>
  <si>
    <t xml:space="preserve"> 00007568 </t>
  </si>
  <si>
    <t>BUCHA DE NYLON SEM ABA S10, COM PARAFUSO DE 6,10 X 65 MM EM ACO ZINCADO COM ROSCA SOBERBA, CABECA CHATA E FENDA PHILLIPS</t>
  </si>
  <si>
    <t>0,0692</t>
  </si>
  <si>
    <t>0,156</t>
  </si>
  <si>
    <t xml:space="preserve"> 00037591 </t>
  </si>
  <si>
    <t>SUPORTE MAO-FRANCESA EM ACO, ABAS IGUAIS 40 CM, CAPACIDADE MINIMA 70 KG, BRANCO</t>
  </si>
  <si>
    <t>28,13</t>
  </si>
  <si>
    <t>17,23</t>
  </si>
  <si>
    <t>44,74</t>
  </si>
  <si>
    <t>263,22</t>
  </si>
  <si>
    <t xml:space="preserve"> 86880 </t>
  </si>
  <si>
    <t>VÁLVULA EM PLÁSTICO CROMADO TIPO AMERICANA 3.1/2" X 1.1/2" SEM ADAPTADOR PARA PIA - FORNECIMENTO E INSTALAÇÃO. AF_12/2013</t>
  </si>
  <si>
    <t>13,48</t>
  </si>
  <si>
    <t xml:space="preserve"> 86911 </t>
  </si>
  <si>
    <t>TORNEIRA CROMADA LONGA, DE PAREDE, 1/2" OU 3/4", PARA PIA DE COZINHA, PADRÃO POPULAR - FORNECIMENTO E INSTALAÇÃO. AF_12/2013</t>
  </si>
  <si>
    <t>35,12</t>
  </si>
  <si>
    <t>22,70</t>
  </si>
  <si>
    <t>56,33</t>
  </si>
  <si>
    <t>331,42</t>
  </si>
  <si>
    <t>0,9</t>
  </si>
  <si>
    <t>21,17</t>
  </si>
  <si>
    <t>7,11</t>
  </si>
  <si>
    <t>41,87</t>
  </si>
  <si>
    <t xml:space="preserve"> 88826 </t>
  </si>
  <si>
    <t>BETONEIRA CAPACIDADE NOMINAL DE 400 L, CAPACIDADE DE MISTURA 280 L, MOTOR ELÉTRICO TRIFÁSICO POTÊNCIA DE 2 CV, SEM CARREGADOR - DEPRECIAÇÃO. AF_10/2014</t>
  </si>
  <si>
    <t>0,20</t>
  </si>
  <si>
    <t xml:space="preserve"> 88827 </t>
  </si>
  <si>
    <t>BETONEIRA CAPACIDADE NOMINAL DE 400 L, CAPACIDADE DE MISTURA 280 L, MOTOR ELÉTRICO TRIFÁSICO POTÊNCIA DE 2 CV, SEM CARREGADOR - JUROS. AF_10/2014</t>
  </si>
  <si>
    <t xml:space="preserve"> 88828 </t>
  </si>
  <si>
    <t>BETONEIRA CAPACIDADE NOMINAL DE 400 L, CAPACIDADE DE MISTURA 280 L, MOTOR ELÉTRICO TRIFÁSICO POTÊNCIA DE 2 CV, SEM CARREGADOR - MANUTENÇÃO. AF_10/2014</t>
  </si>
  <si>
    <t xml:space="preserve"> 88829 </t>
  </si>
  <si>
    <t>BETONEIRA CAPACIDADE NOMINAL DE 400 L, CAPACIDADE DE MISTURA 280 L, MOTOR ELÉTRICO TRIFÁSICO POTÊNCIA DE 2 CV, SEM CARREGADOR - MATERIAIS NA OPERAÇÃO. AF_10/2014</t>
  </si>
  <si>
    <t>0,57</t>
  </si>
  <si>
    <t>1,20</t>
  </si>
  <si>
    <t xml:space="preserve"> 00010535 </t>
  </si>
  <si>
    <t>BETONEIRA CAPACIDADE NOMINAL 400 L, CAPACIDADE DE MISTURA  280 L, MOTOR ELETRICO TRIFASICO 220/380 V POTENCIA 2 CV, SEM CARREGADOR</t>
  </si>
  <si>
    <t>3.215,00</t>
  </si>
  <si>
    <t>0,00006</t>
  </si>
  <si>
    <t xml:space="preserve"> 00002705 </t>
  </si>
  <si>
    <t>ENERGIA ELETRICA ATE 2000 KWH INDUSTRIAL, SEM DEMANDA</t>
  </si>
  <si>
    <t>KW/H</t>
  </si>
  <si>
    <t>0,68</t>
  </si>
  <si>
    <t xml:space="preserve"> 89221 </t>
  </si>
  <si>
    <t>BETONEIRA CAPACIDADE NOMINAL DE 600 L, CAPACIDADE DE MISTURA 360 L, MOTOR ELÉTRICO TRIFÁSICO POTÊNCIA DE 4 CV, SEM CARREGADOR - DEPRECIAÇÃO. AF_11/2014</t>
  </si>
  <si>
    <t xml:space="preserve"> 89222 </t>
  </si>
  <si>
    <t>BETONEIRA CAPACIDADE NOMINAL DE 600 L, CAPACIDADE DE MISTURA 360 L, MOTOR ELÉTRICO TRIFÁSICO POTÊNCIA DE 4 CV, SEM CARREGADOR - JUROS. AF_11/2014</t>
  </si>
  <si>
    <t xml:space="preserve"> 89223 </t>
  </si>
  <si>
    <t>BETONEIRA CAPACIDADE NOMINAL DE 600 L, CAPACIDADE DE MISTURA 360 L, MOTOR ELÉTRICO TRIFÁSICO POTÊNCIA DE 4 CV, SEM CARREGADOR - MANUTENÇÃO. AF_11/2014</t>
  </si>
  <si>
    <t xml:space="preserve"> 89224 </t>
  </si>
  <si>
    <t>BETONEIRA CAPACIDADE NOMINAL DE 600 L, CAPACIDADE DE MISTURA 360 L, MOTOR ELÉTRICO TRIFÁSICO POTÊNCIA DE 4 CV, SEM CARREGADOR - MATERIAIS NA OPERAÇÃO. AF_11/2014</t>
  </si>
  <si>
    <t xml:space="preserve"> 00036397 </t>
  </si>
  <si>
    <t>BETONEIRA, CAPACIDADE NOMINAL 600 L, CAPACIDADE DE MISTURA  360L, MOTOR ELETRICO TRIFASICO 220/380V, POTENCIA 4CV, EXCLUSO CARREGADOR</t>
  </si>
  <si>
    <t>13.077,96</t>
  </si>
  <si>
    <t>0,21</t>
  </si>
  <si>
    <t>0,93</t>
  </si>
  <si>
    <t xml:space="preserve"> 00000981 </t>
  </si>
  <si>
    <t>CABO DE COBRE, FLEXIVEL, CLASSE 4 OU 5, ISOLACAO EM PVC/A, ANTICHAMA BWF-B, 1 CONDUTOR, 450/750 V, SECAO NOMINAL 4 MM2</t>
  </si>
  <si>
    <t>4,39</t>
  </si>
  <si>
    <t xml:space="preserve"> 00000857 </t>
  </si>
  <si>
    <t>CABO DE COBRE NU 16 MM2 MEIO-DURO</t>
  </si>
  <si>
    <t>6,22</t>
  </si>
  <si>
    <t>3,20</t>
  </si>
  <si>
    <t>2,23</t>
  </si>
  <si>
    <t>13,13</t>
  </si>
  <si>
    <t xml:space="preserve"> 00011904 </t>
  </si>
  <si>
    <t>CABO TELEFONICO CCI 50, 4 PARES, USO INTERNO, SEM BLINDAGEM</t>
  </si>
  <si>
    <t>1,09</t>
  </si>
  <si>
    <t xml:space="preserve"> 00003279 </t>
  </si>
  <si>
    <t>CAIXA INSPECAO, CONCRETO PRE MOLDADO, CIRCULAR, COM TAMPA, D = 60* CM, H= 60* CM</t>
  </si>
  <si>
    <t>168,48</t>
  </si>
  <si>
    <t>58,47</t>
  </si>
  <si>
    <t>52,11</t>
  </si>
  <si>
    <t>306,57</t>
  </si>
  <si>
    <t>0,69</t>
  </si>
  <si>
    <t>0,00126</t>
  </si>
  <si>
    <t>4,6</t>
  </si>
  <si>
    <t>0,00146</t>
  </si>
  <si>
    <t>29,0</t>
  </si>
  <si>
    <t>18,72</t>
  </si>
  <si>
    <t>8,90</t>
  </si>
  <si>
    <t>52,36</t>
  </si>
  <si>
    <t xml:space="preserve"> 00020254 </t>
  </si>
  <si>
    <t>CAIXA DE PASSAGEM METALICA DE SOBREPOR COM TAMPA PARAFUSADA, DIMENSOES 15 X 15 X 10 CM</t>
  </si>
  <si>
    <t>9,32</t>
  </si>
  <si>
    <t>30,81</t>
  </si>
  <si>
    <t>64,17</t>
  </si>
  <si>
    <t>0,135</t>
  </si>
  <si>
    <t xml:space="preserve"> 00020085 </t>
  </si>
  <si>
    <t>ANEL BORRACHA, DN 50 MM, PARA TUBO SERIE REFORCADA ESGOTO PREDIAL</t>
  </si>
  <si>
    <t>0,81</t>
  </si>
  <si>
    <t>3,28</t>
  </si>
  <si>
    <t>21,45</t>
  </si>
  <si>
    <t xml:space="preserve"> 88282 </t>
  </si>
  <si>
    <t>MOTORISTA DE CAMINHÃO COM ENCARGOS COMPLEMENTARES</t>
  </si>
  <si>
    <t>20,40</t>
  </si>
  <si>
    <t xml:space="preserve"> 91396 </t>
  </si>
  <si>
    <t>CAMINHÃO PIPA 10.000 L TRUCADO, PESO BRUTO TOTAL 23.000 KG, CARGA ÚTIL MÁXIMA 15.935 KG, DISTÂNCIA ENTRE EIXOS 4,8 M, POTÊNCIA 230 CV, INCLUSIVE TANQUE DE AÇO PARA TRANSPORTE DE ÁGUA - DEPRECIAÇÃO. AF_06/2014</t>
  </si>
  <si>
    <t>10,30</t>
  </si>
  <si>
    <t xml:space="preserve"> 91397 </t>
  </si>
  <si>
    <t>CAMINHÃO PIPA 10.000 L TRUCADO, PESO BRUTO TOTAL 23.000 KG, CARGA ÚTIL MÁXIMA 15.935 KG, DISTÂNCIA ENTRE EIXOS 4,8 M, POTÊNCIA 230 CV, INCLUSIVE TANQUE DE AÇO PARA TRANSPORTE DE ÁGUA - JUROS. AF_06/2014</t>
  </si>
  <si>
    <t>4,11</t>
  </si>
  <si>
    <t xml:space="preserve"> 91398 </t>
  </si>
  <si>
    <t>CAMINHÃO PIPA 10.000 L TRUCADO, PESO BRUTO TOTAL 23.000 KG, CARGA ÚTIL MÁXIMA 15.935 KG, DISTÂNCIA ENTRE EIXOS 4,8 M, POTÊNCIA 230 CV, INCLUSIVE TANQUE DE AÇO PARA TRANSPORTE DE ÁGUA - IMPOSTOS E SEGUROS. AF_06/2014</t>
  </si>
  <si>
    <t>0,84</t>
  </si>
  <si>
    <t>42,95</t>
  </si>
  <si>
    <t xml:space="preserve"> 5763 </t>
  </si>
  <si>
    <t>CAMINHÃO PIPA 10.000 L TRUCADO, PESO BRUTO TOTAL 23.000 KG, CARGA ÚTIL MÁXIMA 15.935 KG, DISTÂNCIA ENTRE EIXOS 4,8 M, POTÊNCIA 230 CV, INCLUSIVE TANQUE DE AÇO PARA TRANSPORTE DE ÁGUA - MANUTENÇÃO. AF_06/2014</t>
  </si>
  <si>
    <t>19,32</t>
  </si>
  <si>
    <t xml:space="preserve"> 53831 </t>
  </si>
  <si>
    <t>CAMINHÃO PIPA 10.000 L TRUCADO, PESO BRUTO TOTAL 23.000 KG, CARGA ÚTIL MÁXIMA 15.935 KG, DISTÂNCIA ENTRE EIXOS 4,8 M, POTÊNCIA 230 CV, INCLUSIVE TANQUE DE AÇO PARA TRANSPORTE DE ÁGUA - MATERIAIS NA OPERAÇÃO. AF_06/2014</t>
  </si>
  <si>
    <t>102,98</t>
  </si>
  <si>
    <t>32,34</t>
  </si>
  <si>
    <t>190,29</t>
  </si>
  <si>
    <t xml:space="preserve"> 00037747 </t>
  </si>
  <si>
    <t>CAMINHAO TRUCADO, PESO BRUTO TOTAL 23000 KG, CARGA UTIL MAXIMA 15935 KG, DISTANCIA ENTRE EIXOS 4,80 M, POTENCIA 230 CV (INCLUI CABINE E CHASSI, NAO INCLUI CARROCERIA)</t>
  </si>
  <si>
    <t>0,0000343</t>
  </si>
  <si>
    <t>261.168,28</t>
  </si>
  <si>
    <t xml:space="preserve"> 00037736 </t>
  </si>
  <si>
    <t>TANQUE DE ACO CARBONO NAO REVESTIDO, PARA TRANSPORTE DE AGUA COM CAPACIDADE DE 10 M3, COM BOMBA CENTRIFUGA POR TOMADA DE FORCA, VAZAO MAXIMA *75* M3/H (INCLUI MONTAGEM, NAO INCLUI CAMINHAO)</t>
  </si>
  <si>
    <t>39.500,00</t>
  </si>
  <si>
    <t>2,10</t>
  </si>
  <si>
    <t>12,40</t>
  </si>
  <si>
    <t>0,0000028</t>
  </si>
  <si>
    <t>0,0000137</t>
  </si>
  <si>
    <t>0,0000643</t>
  </si>
  <si>
    <t>3,95</t>
  </si>
  <si>
    <t xml:space="preserve"> 00004221 </t>
  </si>
  <si>
    <t>OLEO DIESEL COMBUSTIVEL COMUM</t>
  </si>
  <si>
    <t>30,47</t>
  </si>
  <si>
    <t>21,09</t>
  </si>
  <si>
    <t>124,07</t>
  </si>
  <si>
    <t xml:space="preserve"> 95329 </t>
  </si>
  <si>
    <t>CURSO DE CAPACITAÇÃO PARA CARPINTEIRO DE ESQUADRIA (ENCARGOS COMPLEMENTARES) - HORISTA</t>
  </si>
  <si>
    <t xml:space="preserve"> 00001214 </t>
  </si>
  <si>
    <t>CARPINTEIRO DE ESQUADRIAS</t>
  </si>
  <si>
    <t xml:space="preserve"> 95330 </t>
  </si>
  <si>
    <t>CURSO DE CAPACITAÇÃO PARA CARPINTEIRO DE FÔRMAS (ENCARGOS COMPLEMENTARES) - HORISTA</t>
  </si>
  <si>
    <t xml:space="preserve"> 00001213 </t>
  </si>
  <si>
    <t>CARPINTEIRO DE FORMAS</t>
  </si>
  <si>
    <t>1,74</t>
  </si>
  <si>
    <t>10,28</t>
  </si>
  <si>
    <t>0,391</t>
  </si>
  <si>
    <t>6,33</t>
  </si>
  <si>
    <t>11,74</t>
  </si>
  <si>
    <t xml:space="preserve"> 88297 </t>
  </si>
  <si>
    <t>OPERADOR DE MÁQUINAS E EQUIPAMENTOS COM ENCARGOS COMPLEMENTARES</t>
  </si>
  <si>
    <t>23,19</t>
  </si>
  <si>
    <t xml:space="preserve"> 91529 </t>
  </si>
  <si>
    <t>COMPACTADOR DE SOLOS DE PERCUSSÃO (SOQUETE) COM MOTOR A GASOLINA 4 TEMPOS, POTÊNCIA 4 CV - DEPRECIAÇÃO. AF_08/2015</t>
  </si>
  <si>
    <t xml:space="preserve"> 91530 </t>
  </si>
  <si>
    <t>COMPACTADOR DE SOLOS DE PERCUSSÃO (SOQUETE) COM MOTOR A GASOLINA 4 TEMPOS, POTÊNCIA 4 CV - JUROS. AF_08/2015</t>
  </si>
  <si>
    <t>4,91</t>
  </si>
  <si>
    <t>28,89</t>
  </si>
  <si>
    <t xml:space="preserve"> 91531 </t>
  </si>
  <si>
    <t>COMPACTADOR DE SOLOS DE PERCUSSÃO (SOQUETE) COM MOTOR A GASOLINA 4 TEMPOS, POTÊNCIA 4 CV - MANUTENÇÃO. AF_08/2015</t>
  </si>
  <si>
    <t xml:space="preserve"> 91532 </t>
  </si>
  <si>
    <t>COMPACTADOR DE SOLOS DE PERCUSSÃO (SOQUETE) COM MOTOR A GASOLINA 4 TEMPOS, POTÊNCIA 4 CV - MATERIAIS NA OPERAÇÃO. AF_08/2015</t>
  </si>
  <si>
    <t xml:space="preserve"> 00013458 </t>
  </si>
  <si>
    <t>COMPACTADOR DE SOLOS DE PERCURSAO (SOQUETE) COM MOTOR A GASOLINA 4 TEMPOS DE 4 HP (4 CV)</t>
  </si>
  <si>
    <t>0,0000533</t>
  </si>
  <si>
    <t>11.971,23</t>
  </si>
  <si>
    <t>0,000014</t>
  </si>
  <si>
    <t>0,00006670000000000000</t>
  </si>
  <si>
    <t>0,95</t>
  </si>
  <si>
    <t xml:space="preserve"> 00004222 </t>
  </si>
  <si>
    <t>GASOLINA COMUM</t>
  </si>
  <si>
    <t>4,26</t>
  </si>
  <si>
    <t>0,51</t>
  </si>
  <si>
    <t>3,02</t>
  </si>
  <si>
    <t>1,6</t>
  </si>
  <si>
    <t>322,98</t>
  </si>
  <si>
    <t>0,587</t>
  </si>
  <si>
    <t>44,13</t>
  </si>
  <si>
    <t>66,39</t>
  </si>
  <si>
    <t>390,57</t>
  </si>
  <si>
    <t>2,45</t>
  </si>
  <si>
    <t>0,8</t>
  </si>
  <si>
    <t>0,859</t>
  </si>
  <si>
    <t>212,21</t>
  </si>
  <si>
    <t>42,74</t>
  </si>
  <si>
    <t>54,60</t>
  </si>
  <si>
    <t>321,25</t>
  </si>
  <si>
    <t>1,33</t>
  </si>
  <si>
    <t>0,864</t>
  </si>
  <si>
    <t>213,45</t>
  </si>
  <si>
    <t>0,582</t>
  </si>
  <si>
    <t>36,73</t>
  </si>
  <si>
    <t>53,37</t>
  </si>
  <si>
    <t>314,01</t>
  </si>
  <si>
    <t>0,2889</t>
  </si>
  <si>
    <t xml:space="preserve"> 00011950 </t>
  </si>
  <si>
    <t>BUCHA DE NYLON SEM ABA S6, COM PARAFUSO DE 4,20 X 40 MM EM ACO ZINCADO COM ROSCA SOBERBA, CABECA CHATA E FENDA PHILLIPS</t>
  </si>
  <si>
    <t xml:space="preserve"> 00012010 </t>
  </si>
  <si>
    <t>CONDULETE EM PVC, TIPO "B", SEM TAMPA, DE 1/2" OU 3/4"</t>
  </si>
  <si>
    <t>6,32</t>
  </si>
  <si>
    <t>3,42</t>
  </si>
  <si>
    <t>0,0952</t>
  </si>
  <si>
    <t xml:space="preserve"> 00012016 </t>
  </si>
  <si>
    <t>CONDULETE EM PVC, TIPO "LB", SEM TAMPA, DE 1/2" OU 3/4"</t>
  </si>
  <si>
    <t>6,96</t>
  </si>
  <si>
    <t>0,0018</t>
  </si>
  <si>
    <t>0,0125</t>
  </si>
  <si>
    <t xml:space="preserve"> 00000026 </t>
  </si>
  <si>
    <t>ACO CA-25, 10,0 MM, VERGALHAO</t>
  </si>
  <si>
    <t>4,23</t>
  </si>
  <si>
    <t>5,96</t>
  </si>
  <si>
    <t xml:space="preserve"> 00000034 </t>
  </si>
  <si>
    <t>ACO CA-50, 10,0 MM, VERGALHAO</t>
  </si>
  <si>
    <t>5,59</t>
  </si>
  <si>
    <t>0,001</t>
  </si>
  <si>
    <t>5,19</t>
  </si>
  <si>
    <t>0,0059</t>
  </si>
  <si>
    <t xml:space="preserve"> 00000032 </t>
  </si>
  <si>
    <t>ACO CA-50, 6,3 MM, VERGALHAO</t>
  </si>
  <si>
    <t>1,07</t>
  </si>
  <si>
    <t>4,14</t>
  </si>
  <si>
    <t>6,39</t>
  </si>
  <si>
    <t>0,0032</t>
  </si>
  <si>
    <t>0,0224</t>
  </si>
  <si>
    <t>0,34</t>
  </si>
  <si>
    <t>6,77</t>
  </si>
  <si>
    <t>0,0769</t>
  </si>
  <si>
    <t>7,03</t>
  </si>
  <si>
    <t xml:space="preserve"> 00001743 </t>
  </si>
  <si>
    <t>CUBA ACO INOX (AISI 304) DE EMBUTIR COM VALVULA 3 1/2 ", DE *46 X 30 X 12* CM</t>
  </si>
  <si>
    <t>100,05</t>
  </si>
  <si>
    <t>0,2974</t>
  </si>
  <si>
    <t>8,11</t>
  </si>
  <si>
    <t>24,68</t>
  </si>
  <si>
    <t>145,23</t>
  </si>
  <si>
    <t>0,0093</t>
  </si>
  <si>
    <t>0,0119</t>
  </si>
  <si>
    <t>0,0301</t>
  </si>
  <si>
    <t>0,0145</t>
  </si>
  <si>
    <t xml:space="preserve"> 95332 </t>
  </si>
  <si>
    <t>CURSO DE CAPACITAÇÃO PARA ELETRICISTA (ENCARGOS COMPLEMENTARES) - HORISTA</t>
  </si>
  <si>
    <t xml:space="preserve"> 00002436 </t>
  </si>
  <si>
    <t>ELETRICISTA</t>
  </si>
  <si>
    <t>0,50</t>
  </si>
  <si>
    <t xml:space="preserve"> 95335 </t>
  </si>
  <si>
    <t>CURSO DE CAPACITAÇÃO PARA ENCANADOR OU BOMBEIRO HIDRÁULICO (ENCARGOS COMPLEMENTARES) - HORISTA</t>
  </si>
  <si>
    <t xml:space="preserve"> 00002696 </t>
  </si>
  <si>
    <t>ENCANADOR OU BOMBEIRO HIDRAULICO</t>
  </si>
  <si>
    <t xml:space="preserve"> 95390 </t>
  </si>
  <si>
    <t>CURSO DE CAPACITAÇÃO PARA JARDINEIRO (ENCARGOS COMPLEMENTARES) - HORISTA</t>
  </si>
  <si>
    <t xml:space="preserve"> 00025964 </t>
  </si>
  <si>
    <t>JARDINEIRO</t>
  </si>
  <si>
    <t>0,0041</t>
  </si>
  <si>
    <t>13,61</t>
  </si>
  <si>
    <t xml:space="preserve"> 95341 </t>
  </si>
  <si>
    <t>CURSO DE CAPACITAÇÃO PARA MARMORISTA/GRANITEIRO (ENCARGOS COMPLEMENTARES) - HORISTA</t>
  </si>
  <si>
    <t xml:space="preserve"> 00004755 </t>
  </si>
  <si>
    <t>MARMORISTA / GRANITEIRO</t>
  </si>
  <si>
    <t>14,13</t>
  </si>
  <si>
    <t xml:space="preserve"> 95347 </t>
  </si>
  <si>
    <t>CURSO DE CAPACITAÇÃO PARA MOTORISTA DE CAMINHÃO (ENCARGOS COMPLEMENTARES) - HORISTA</t>
  </si>
  <si>
    <t xml:space="preserve"> 00004093 </t>
  </si>
  <si>
    <t>MOTORISTA DE CAMINHAO</t>
  </si>
  <si>
    <t>16,26</t>
  </si>
  <si>
    <t xml:space="preserve"> 95351 </t>
  </si>
  <si>
    <t>CURSO DE CAPACITAÇÃO PARA MOTORISTA OPERADOR DE MUNCK (ENCARGOS COMPLEMENTARES) - HORISTA</t>
  </si>
  <si>
    <t xml:space="preserve"> 00004096 </t>
  </si>
  <si>
    <t>MOTORISTA OPERADOR DE CAMINHAO COM MUNCK</t>
  </si>
  <si>
    <t>0,0132</t>
  </si>
  <si>
    <t>19,58</t>
  </si>
  <si>
    <t>0,30</t>
  </si>
  <si>
    <t xml:space="preserve"> 95389 </t>
  </si>
  <si>
    <t>CURSO DE CAPACITAÇÃO PARA OPERADOR DE BETONEIRA ESTACIONÁRIA/MISTURADOR (ENCARGOS COMPLEMENTARES) - HORISTA</t>
  </si>
  <si>
    <t xml:space="preserve"> 00037666 </t>
  </si>
  <si>
    <t>OPERADOR DE BETONEIRA ESTACIONARIA/MISTURADOR</t>
  </si>
  <si>
    <t>0,0067</t>
  </si>
  <si>
    <t>14,15</t>
  </si>
  <si>
    <t xml:space="preserve"> 95357 </t>
  </si>
  <si>
    <t>CURSO DE CAPACITAÇÃO PARA OPERADOR DE ESCAVADEIRA (ENCARGOS COMPLEMENTARES) - HORISTA</t>
  </si>
  <si>
    <t xml:space="preserve"> 00004234 </t>
  </si>
  <si>
    <t>OPERADOR DE ESCAVADEIRA</t>
  </si>
  <si>
    <t>19,78</t>
  </si>
  <si>
    <t xml:space="preserve"> 95358 </t>
  </si>
  <si>
    <t>CURSO DE CAPACITAÇÃO PARA OPERADOR DE GUINCHO (ENCARGOS COMPLEMENTARES) - HORISTA</t>
  </si>
  <si>
    <t xml:space="preserve"> 00004253 </t>
  </si>
  <si>
    <t>OPERADOR DE GUINCHO</t>
  </si>
  <si>
    <t>16,09</t>
  </si>
  <si>
    <t xml:space="preserve"> 95359 </t>
  </si>
  <si>
    <t>CURSO DE CAPACITAÇÃO PARA OPERADOR DE GUINDASTE (ENCARGOS COMPLEMENTARES) - HORISTA</t>
  </si>
  <si>
    <t xml:space="preserve"> 00004254 </t>
  </si>
  <si>
    <t>OPERADOR DE GUINDASTE</t>
  </si>
  <si>
    <t>14,49</t>
  </si>
  <si>
    <t xml:space="preserve"> 95360 </t>
  </si>
  <si>
    <t>CURSO DE CAPACITAÇÃO PARA OPERADOR DE MÁQUINAS E EQUIPAMENTOS (ENCARGOS COMPLEMENTARES) - HORISTA</t>
  </si>
  <si>
    <t xml:space="preserve"> 00004230 </t>
  </si>
  <si>
    <t>OPERADOR DE MAQUINAS E TRATORES DIVERSOS (TERRAPLANAGEM)</t>
  </si>
  <si>
    <t>18,15</t>
  </si>
  <si>
    <t xml:space="preserve"> 95371 </t>
  </si>
  <si>
    <t>CURSO DE CAPACITAÇÃO PARA PEDREIRO (ENCARGOS COMPLEMENTARES) - HORISTA</t>
  </si>
  <si>
    <t xml:space="preserve"> 00004750 </t>
  </si>
  <si>
    <t>PEDREIRO</t>
  </si>
  <si>
    <t>0,0171</t>
  </si>
  <si>
    <t xml:space="preserve"> 95372 </t>
  </si>
  <si>
    <t>CURSO DE CAPACITAÇÃO PARA PINTOR (ENCARGOS COMPLEMENTARES) - HORISTA</t>
  </si>
  <si>
    <t xml:space="preserve"> 00004783 </t>
  </si>
  <si>
    <t>PINTOR</t>
  </si>
  <si>
    <t xml:space="preserve"> 95375 </t>
  </si>
  <si>
    <t>CURSO DE CAPACITAÇÃO PARA POCEIRO (ENCARGOS COMPLEMENTARES) - HORISTA</t>
  </si>
  <si>
    <t xml:space="preserve"> 00004752 </t>
  </si>
  <si>
    <t>POCEIRO / ESCAVADOR DE VALAS E TUBULOES</t>
  </si>
  <si>
    <t>9,50</t>
  </si>
  <si>
    <t xml:space="preserve"> 95377 </t>
  </si>
  <si>
    <t>CURSO DE CAPACITAÇÃO PARA SERRALHEIRO (ENCARGOS COMPLEMENTARES) - HORISTA</t>
  </si>
  <si>
    <t xml:space="preserve"> 00006110 </t>
  </si>
  <si>
    <t>SERRALHEIRO</t>
  </si>
  <si>
    <t xml:space="preserve"> 95378 </t>
  </si>
  <si>
    <t>CURSO DE CAPACITAÇÃO PARA SERVENTE (ENCARGOS COMPLEMENTARES) - HORISTA</t>
  </si>
  <si>
    <t xml:space="preserve"> 00006111 </t>
  </si>
  <si>
    <t>SERVENTE DE OBRAS</t>
  </si>
  <si>
    <t xml:space="preserve"> 95379 </t>
  </si>
  <si>
    <t>CURSO DE CAPACITAÇÃO PARA SOLDADOR (ENCARGOS COMPLEMENTARES) - HORISTA</t>
  </si>
  <si>
    <t xml:space="preserve"> 00006160 </t>
  </si>
  <si>
    <t>SOLDADOR</t>
  </si>
  <si>
    <t>23,38</t>
  </si>
  <si>
    <t xml:space="preserve"> 95385 </t>
  </si>
  <si>
    <t>CURSO DE CAPACITAÇÃO PARA TELHADISTA (ENCARGOS COMPLEMENTARES) - HORISTA</t>
  </si>
  <si>
    <t xml:space="preserve"> 00012869 </t>
  </si>
  <si>
    <t>TELHADOR</t>
  </si>
  <si>
    <t xml:space="preserve"> 95386 </t>
  </si>
  <si>
    <t>CURSO DE CAPACITAÇÃO PARA TRATORISTA (ENCARGOS COMPLEMENTARES) - HORISTA</t>
  </si>
  <si>
    <t xml:space="preserve"> 00004237 </t>
  </si>
  <si>
    <t>OPERADOR DE TRATOR - EXCLUSIVE AGROPECUARIA</t>
  </si>
  <si>
    <t>20,84</t>
  </si>
  <si>
    <t xml:space="preserve"> 95387 </t>
  </si>
  <si>
    <t>CURSO DE CAPACITAÇÃO PARA VIDRACEIRO (ENCARGOS COMPLEMENTARES) - HORISTA</t>
  </si>
  <si>
    <t xml:space="preserve"> 00010489 </t>
  </si>
  <si>
    <t>VIDRACEIRO</t>
  </si>
  <si>
    <t>0,215</t>
  </si>
  <si>
    <t xml:space="preserve"> 00001870 </t>
  </si>
  <si>
    <t>CURVA 90 GRAUS, LONGA, DE PVC RIGIDO ROSCAVEL, DE 1/2", PARA ELETRODUTO</t>
  </si>
  <si>
    <t>1,89</t>
  </si>
  <si>
    <t xml:space="preserve"> 00001966 </t>
  </si>
  <si>
    <t>CURVA PVC CURTA 90 GRAUS, 100 MM, PARA ESGOTO PREDIAL</t>
  </si>
  <si>
    <t>17,74</t>
  </si>
  <si>
    <t>5,93</t>
  </si>
  <si>
    <t>34,90</t>
  </si>
  <si>
    <t>14,48</t>
  </si>
  <si>
    <t>4,04</t>
  </si>
  <si>
    <t>23,78</t>
  </si>
  <si>
    <t>2,68</t>
  </si>
  <si>
    <t>7,90</t>
  </si>
  <si>
    <t>1,53</t>
  </si>
  <si>
    <t>9,01</t>
  </si>
  <si>
    <t>0,211</t>
  </si>
  <si>
    <t>12,61</t>
  </si>
  <si>
    <t>38,45</t>
  </si>
  <si>
    <t>14,26</t>
  </si>
  <si>
    <t>3,99</t>
  </si>
  <si>
    <t>23,51</t>
  </si>
  <si>
    <t xml:space="preserve"> 86884 </t>
  </si>
  <si>
    <t>ENGATE FLEXÍVEL EM PLÁSTICO BRANCO, 1/2" X 30CM - FORNECIMENTO E INSTALAÇÃO. AF_12/2013</t>
  </si>
  <si>
    <t xml:space="preserve"> 00006141 </t>
  </si>
  <si>
    <t>ENGATE/RABICHO FLEXIVEL PLASTICO (PVC OU ABS) BRANCO 1/2 " X 30 CM</t>
  </si>
  <si>
    <t>2,65</t>
  </si>
  <si>
    <t>0,0175</t>
  </si>
  <si>
    <t xml:space="preserve"> 00011681 </t>
  </si>
  <si>
    <t>ENGATE/RABICHO FLEXIVEL PLASTICO (PVC OU ABS) BRANCO 1/2 " X 40 CM</t>
  </si>
  <si>
    <t>7,36</t>
  </si>
  <si>
    <t>2,25</t>
  </si>
  <si>
    <t>13,25</t>
  </si>
  <si>
    <t xml:space="preserve"> 00036150 </t>
  </si>
  <si>
    <t>AVENTAL DE SEGURANCA DE RASPA DE COURO 1,00 X 0,60 M</t>
  </si>
  <si>
    <t>0,0026463</t>
  </si>
  <si>
    <t>29,40</t>
  </si>
  <si>
    <t xml:space="preserve"> 00012893 </t>
  </si>
  <si>
    <t>BOTA DE SEGURANCA COM BIQUEIRA DE ACO E COLARINHO ACOLCHOADO</t>
  </si>
  <si>
    <t>PAR</t>
  </si>
  <si>
    <t>0,001601</t>
  </si>
  <si>
    <t>47,52</t>
  </si>
  <si>
    <t xml:space="preserve"> 00012892 </t>
  </si>
  <si>
    <t>LUVA RASPA DE COURO, CANO CURTO (PUNHO *7* CM)</t>
  </si>
  <si>
    <t>0,0137346</t>
  </si>
  <si>
    <t>8,91</t>
  </si>
  <si>
    <t xml:space="preserve"> 00036146 </t>
  </si>
  <si>
    <t>PROTETOR SOLAR FPS 30, EMBALAGEM 2 LITROS</t>
  </si>
  <si>
    <t>0,0012403</t>
  </si>
  <si>
    <t>168,30</t>
  </si>
  <si>
    <t xml:space="preserve"> 00036144 </t>
  </si>
  <si>
    <t>RESPIRADOR DESCARTAVEL SEM VALVULA DE EXALACAO, PFF 1</t>
  </si>
  <si>
    <t>0,1114872</t>
  </si>
  <si>
    <t>1,10</t>
  </si>
  <si>
    <t xml:space="preserve"> 00036153 </t>
  </si>
  <si>
    <t>TALABARTE DE SEGURANCA, 2 MOSQUETOES TRAVA DUPLA *53* MM DE ABERTURA, COM ABSORVEDOR DE ENERGIA</t>
  </si>
  <si>
    <t>0,001075</t>
  </si>
  <si>
    <t>132,41</t>
  </si>
  <si>
    <t xml:space="preserve"> 00036149 </t>
  </si>
  <si>
    <t>TRAVA-QUEDAS EM ACO PARA CORDA DE 12 MM, EXTENSOR DE 25 X 300 MM, COM MOSQUETAO TIPO GANCHO TRAVA DUPLA</t>
  </si>
  <si>
    <t>0,00072</t>
  </si>
  <si>
    <t>116,32</t>
  </si>
  <si>
    <t>0,96</t>
  </si>
  <si>
    <t>0,088</t>
  </si>
  <si>
    <t>0,438</t>
  </si>
  <si>
    <t>4,118</t>
  </si>
  <si>
    <t xml:space="preserve"> 00005068 </t>
  </si>
  <si>
    <t>PREGO DE ACO POLIDO COM CABECA 17 X 21 (2 X 11)</t>
  </si>
  <si>
    <t>0,031</t>
  </si>
  <si>
    <t>3,707</t>
  </si>
  <si>
    <t>9,06</t>
  </si>
  <si>
    <t>17,33</t>
  </si>
  <si>
    <t>101,99</t>
  </si>
  <si>
    <t>0,222</t>
  </si>
  <si>
    <t>1,111</t>
  </si>
  <si>
    <t>0,054</t>
  </si>
  <si>
    <t>0,169</t>
  </si>
  <si>
    <t>0,162</t>
  </si>
  <si>
    <t>7,734</t>
  </si>
  <si>
    <t>0,155</t>
  </si>
  <si>
    <t>22,98</t>
  </si>
  <si>
    <t>13,69</t>
  </si>
  <si>
    <t>80,57</t>
  </si>
  <si>
    <t xml:space="preserve"> 00000010 </t>
  </si>
  <si>
    <t>BALDE PLASTICO CAPACIDADE *10* L</t>
  </si>
  <si>
    <t>0,0080172</t>
  </si>
  <si>
    <t xml:space="preserve"> 00038399 </t>
  </si>
  <si>
    <t>BOLSA DE LONA PARA FERRAMENTAS *50 X 35 X 25* CM</t>
  </si>
  <si>
    <t>0,0002708</t>
  </si>
  <si>
    <t>124,00</t>
  </si>
  <si>
    <t xml:space="preserve"> 00002711 </t>
  </si>
  <si>
    <t>CARRINHO DE MAO DE ACO CAPACIDADE 50 A 60 L, PNEU COM CAMARA</t>
  </si>
  <si>
    <t>0,0006646</t>
  </si>
  <si>
    <t>100,35</t>
  </si>
  <si>
    <t xml:space="preserve"> 00038476 </t>
  </si>
  <si>
    <t>ESCADA DUPLA DE ABRIR EM ALUMINIO, MODELO PINTOR, 8 DEGRAUS</t>
  </si>
  <si>
    <t>0,0002057</t>
  </si>
  <si>
    <t>186,83</t>
  </si>
  <si>
    <t xml:space="preserve"> 00038477 </t>
  </si>
  <si>
    <t>ESCADA EXTENSIVEL EM ALUMINIO COM 6,00 M ESTENDIDA</t>
  </si>
  <si>
    <t>0,0000441</t>
  </si>
  <si>
    <t>529,12</t>
  </si>
  <si>
    <t xml:space="preserve"> 00011359 </t>
  </si>
  <si>
    <t>ESMERILHADEIRA ANGULAR ELETRICA, DIAMETRO DO DISCO 7 '' (180 MM), ROTACAO 8500 RPM, POTENCIA 2400 W</t>
  </si>
  <si>
    <t>0,00006770000000000000</t>
  </si>
  <si>
    <t>650,00</t>
  </si>
  <si>
    <t xml:space="preserve"> 00012815 </t>
  </si>
  <si>
    <t>FITA CREPE ROLO DE 25 MM X 50 M</t>
  </si>
  <si>
    <t>0,0090691</t>
  </si>
  <si>
    <t>5,85</t>
  </si>
  <si>
    <t xml:space="preserve"> 00038382 </t>
  </si>
  <si>
    <t>LINHA DE PEDREIRO LISA 100 M</t>
  </si>
  <si>
    <t>0,00273</t>
  </si>
  <si>
    <t>7,63</t>
  </si>
  <si>
    <t xml:space="preserve"> 00038413 </t>
  </si>
  <si>
    <t>LIXADEIRA ELETRICA ANGULAR, PARA DISCO DE 7 " (180 MM), POTENCIA DE 2.200 W, *5.000* RPM, 220 V</t>
  </si>
  <si>
    <t>670,14</t>
  </si>
  <si>
    <t xml:space="preserve"> 00025966 </t>
  </si>
  <si>
    <t>REDUTOR TIPO THINNER PARA ACABAMENTO</t>
  </si>
  <si>
    <t>0,0015115</t>
  </si>
  <si>
    <t>12,70</t>
  </si>
  <si>
    <t xml:space="preserve"> 00038393 </t>
  </si>
  <si>
    <t>ROLO DE ESPUMA POLIESTER 23 CM (SEM CABO)</t>
  </si>
  <si>
    <t>10,37</t>
  </si>
  <si>
    <t xml:space="preserve"> 00038390 </t>
  </si>
  <si>
    <t>ROLO DE LA DE CARNEIRO 23 CM (SEM CABO)</t>
  </si>
  <si>
    <t>23,00</t>
  </si>
  <si>
    <t xml:space="preserve"> 00038396 </t>
  </si>
  <si>
    <t>SELADOR HORIZONTAL PARA FITA DE ACO 1 "</t>
  </si>
  <si>
    <t>0,0000542</t>
  </si>
  <si>
    <t>324,25</t>
  </si>
  <si>
    <t xml:space="preserve"> 00000392 </t>
  </si>
  <si>
    <t>ABRACADEIRA EM ACO PARA AMARRACAO DE ELETRODUTOS, TIPO D, COM 1/2" E PARAFUSO DE FIXACAO</t>
  </si>
  <si>
    <t>2,57</t>
  </si>
  <si>
    <t>0,333</t>
  </si>
  <si>
    <t>1,30</t>
  </si>
  <si>
    <t>0,0227</t>
  </si>
  <si>
    <t>0,1621</t>
  </si>
  <si>
    <t xml:space="preserve"> 83761 </t>
  </si>
  <si>
    <t>GRUPO DE SOLDAGEM COM GERADOR A DIESEL 60 CV PARA SOLDA ELÉTRICA, SOBRE 04 RODAS, COM MOTOR 4 CILINDROS 600 A - DEPRECIAÇÃO. AF_02/2016</t>
  </si>
  <si>
    <t xml:space="preserve"> 83764 </t>
  </si>
  <si>
    <t>GRUPO DE SOLDAGEM COM GERADOR A DIESEL 60 CV PARA SOLDA ELÉTRICA, SOBRE 04 RODAS, COM MOTOR 4 CILINDROS 600 A - JUROS. AF_02/2016</t>
  </si>
  <si>
    <t>23,59</t>
  </si>
  <si>
    <t>44,56</t>
  </si>
  <si>
    <t xml:space="preserve"> 83762 </t>
  </si>
  <si>
    <t>GRUPO DE SOLDAGEM COM GERADOR A DIESEL 60 CV PARA SOLDA ELÉTRICA, SOBRE 04 RODAS, COM MOTOR 4 CILINDROS 600 A - MANUTENÇÃO. AF_02/2016</t>
  </si>
  <si>
    <t>8,31</t>
  </si>
  <si>
    <t xml:space="preserve"> 83763 </t>
  </si>
  <si>
    <t>GRUPO DE SOLDAGEM COM GERADOR A DIESEL 60 CV PARA SOLDA ELÉTRICA, SOBRE 04 RODAS, COM MOTOR 4 CILINDROS 600 A - MATERIAIS NA OPERAÇÃO. AF_02/2016</t>
  </si>
  <si>
    <t>26,87</t>
  </si>
  <si>
    <t>14,78</t>
  </si>
  <si>
    <t>86,95</t>
  </si>
  <si>
    <t xml:space="preserve"> 00013333 </t>
  </si>
  <si>
    <t>GRUPO DE SOLDAGEM C/ GERADOR A DIESEL 60 CV PARA SOLDA ELETRICA, SOBRE 04 RODAS, COM MOTOR 4 CILINDROS</t>
  </si>
  <si>
    <t>103.996,26</t>
  </si>
  <si>
    <t>1,36</t>
  </si>
  <si>
    <t>1,79</t>
  </si>
  <si>
    <t>1,70</t>
  </si>
  <si>
    <t>10,01</t>
  </si>
  <si>
    <t>7,95</t>
  </si>
  <si>
    <t>5,50</t>
  </si>
  <si>
    <t>32,37</t>
  </si>
  <si>
    <t xml:space="preserve"> 88295 </t>
  </si>
  <si>
    <t>OPERADOR DE GUINCHO COM ENCARGOS COMPLEMENTARES</t>
  </si>
  <si>
    <t>21,18</t>
  </si>
  <si>
    <t xml:space="preserve"> 93277 </t>
  </si>
  <si>
    <t>GUINCHO ELÉTRICO DE COLUNA, CAPACIDADE 400 KG, COM MOTO FREIO, MOTOR TRIFÁSICO DE 1,25 CV - DEPRECIAÇÃO. AF_03/2016</t>
  </si>
  <si>
    <t xml:space="preserve"> 93278 </t>
  </si>
  <si>
    <t>GUINCHO ELÉTRICO DE COLUNA, CAPACIDADE 400 KG, COM MOTO FREIO, MOTOR TRIFÁSICO DE 1,25 CV - JUROS. AF_03/2016</t>
  </si>
  <si>
    <t>16,30</t>
  </si>
  <si>
    <t>4,40</t>
  </si>
  <si>
    <t>25,92</t>
  </si>
  <si>
    <t xml:space="preserve"> 93279 </t>
  </si>
  <si>
    <t>GUINCHO ELÉTRICO DE COLUNA, CAPACIDADE 400 KG, COM MOTO FREIO, MOTOR TRIFÁSICO DE 1,25 CV - MANUTENÇÃO. AF_03/2016</t>
  </si>
  <si>
    <t xml:space="preserve"> 93280 </t>
  </si>
  <si>
    <t>GUINCHO ELÉTRICO DE COLUNA, CAPACIDADE 400 KG, COM MOTO FREIO, MOTOR TRIFÁSICO DE 1,25 CV - MATERIAIS NA OPERAÇÃO. AF_03/2016</t>
  </si>
  <si>
    <t>4,53</t>
  </si>
  <si>
    <t>26,66</t>
  </si>
  <si>
    <t xml:space="preserve"> 00036487 </t>
  </si>
  <si>
    <t>GUINCHO ELETRICO DE COLUNA, CAPACIDADE 400 KG, COM MOTO FREIO, MOTOR TRIFASICO DE 1,25 CV</t>
  </si>
  <si>
    <t>4.447,43</t>
  </si>
  <si>
    <t>0,31</t>
  </si>
  <si>
    <t xml:space="preserve"> 93288 </t>
  </si>
  <si>
    <t>GUINDASTE HIDRÁULICO AUTOPROPELIDO, COM LANÇA TELESCÓPICA 40 M, CAPACIDADE MÁXIMA 60 T, POTÊNCIA 260 KW - CHI DIURNO. AF_03/2016</t>
  </si>
  <si>
    <t>82,21</t>
  </si>
  <si>
    <t xml:space="preserve"> 88296 </t>
  </si>
  <si>
    <t>OPERADOR DE GUINDASTE COM ENCARGOS COMPLEMENTARES</t>
  </si>
  <si>
    <t xml:space="preserve"> 93283 </t>
  </si>
  <si>
    <t>GUINDASTE HIDRÁULICO AUTOPROPELIDO, COM LANÇA TELESCÓPICA 40 M, CAPACIDADE MÁXIMA 60 T, POTÊNCIA 260 KW - DEPRECIAÇÃO. AF_03/2016</t>
  </si>
  <si>
    <t>44,36</t>
  </si>
  <si>
    <t xml:space="preserve"> 93284 </t>
  </si>
  <si>
    <t>GUINDASTE HIDRÁULICO AUTOPROPELIDO, COM LANÇA TELESCÓPICA 40 M, CAPACIDADE MÁXIMA 60 T, POTÊNCIA 260 KW - JUROS. AF_03/2016</t>
  </si>
  <si>
    <t xml:space="preserve"> 93296 </t>
  </si>
  <si>
    <t>GUINDASTE HIDRÁULICO AUTOPROPELIDO, COM LANÇA TELESCÓPICA 40 M, CAPACIDADE MÁXIMA 60 T, POTÊNCIA 260 KW - IMPOSTOS E SEGUROS. AF_03/2016</t>
  </si>
  <si>
    <t>14,68</t>
  </si>
  <si>
    <t>16,83</t>
  </si>
  <si>
    <t>99,04</t>
  </si>
  <si>
    <t xml:space="preserve"> 93287 </t>
  </si>
  <si>
    <t>GUINDASTE HIDRÁULICO AUTOPROPELIDO, COM LANÇA TELESCÓPICA 40 M, CAPACIDADE MÁXIMA 60 T, POTÊNCIA 260 KW - CHP DIURNO. AF_03/2016</t>
  </si>
  <si>
    <t>255,18</t>
  </si>
  <si>
    <t xml:space="preserve"> 93285 </t>
  </si>
  <si>
    <t>GUINDASTE HIDRÁULICO AUTOPROPELIDO, COM LANÇA TELESCÓPICA 40 M, CAPACIDADE MÁXIMA 60 T, POTÊNCIA 260 KW - MANUTENÇÃO. AF_03/2016</t>
  </si>
  <si>
    <t>71,31</t>
  </si>
  <si>
    <t xml:space="preserve"> 93286 </t>
  </si>
  <si>
    <t>GUINDASTE HIDRÁULICO AUTOPROPELIDO, COM LANÇA TELESCÓPICA 40 M, CAPACIDADE MÁXIMA 60 T, POTÊNCIA 260 KW - MATERIAIS NA OPERAÇÃO. AF_03/2016</t>
  </si>
  <si>
    <t>101,66</t>
  </si>
  <si>
    <t>52,26</t>
  </si>
  <si>
    <t>307,44</t>
  </si>
  <si>
    <t xml:space="preserve"> 00025954 </t>
  </si>
  <si>
    <t>GUINDASTE HIDRAULICO AUTOPROPELIDO, COM LANCA TELESCOPICA 40 M, CAPACIDADE MAXIMA 60 T, POTENCIA 260 KW, TRACAO 6 X 6</t>
  </si>
  <si>
    <t>0,00004</t>
  </si>
  <si>
    <t>1.109.050,00</t>
  </si>
  <si>
    <t>9,08</t>
  </si>
  <si>
    <t>53,44</t>
  </si>
  <si>
    <t>14,60</t>
  </si>
  <si>
    <t>85,91</t>
  </si>
  <si>
    <t>221,0</t>
  </si>
  <si>
    <t>20,81</t>
  </si>
  <si>
    <t>122,47</t>
  </si>
  <si>
    <t xml:space="preserve"> 88286 </t>
  </si>
  <si>
    <t>MOTORISTA OPERADOR DE MUNCK COM ENCARGOS COMPLEMENTARES</t>
  </si>
  <si>
    <t>23,91</t>
  </si>
  <si>
    <t xml:space="preserve"> 89259 </t>
  </si>
  <si>
    <t>GUINDAUTO HIDRÁULICO, CAPACIDADE MÁXIMA DE CARGA 6200 KG, MOMENTO MÁXIMO DE CARGA 11,7 TM, ALCANCE MÁXIMO HORIZONTAL 9,70 M, INCLUSIVE CAMINHÃO TOCO PBT 16.000 KG, POTÊNCIA DE 189 CV - DEPRECIAÇÃO. AF_06/2014</t>
  </si>
  <si>
    <t>8,25</t>
  </si>
  <si>
    <t xml:space="preserve"> 89260 </t>
  </si>
  <si>
    <t>GUINDAUTO HIDRÁULICO, CAPACIDADE MÁXIMA DE CARGA 6200 KG, MOMENTO MÁXIMO DE CARGA 11,7 TM, ALCANCE MÁXIMO HORIZONTAL 9,70 M, INCLUSIVE CAMINHÃO TOCO PBT 16.000 KG, POTÊNCIA DE 189 CV - JUROS. AF_06/2014</t>
  </si>
  <si>
    <t>3,29</t>
  </si>
  <si>
    <t xml:space="preserve"> 89262 </t>
  </si>
  <si>
    <t>GUINDAUTO HIDRÁULICO, CAPACIDADE MÁXIMA DE CARGA 6200 KG, MOMENTO MÁXIMO DE CARGA 11,7 TM, ALCANCE MÁXIMO HORIZONTAL 9,70 M, INCLUSIVE CAMINHÃO TOCO PBT 16.000 KG, POTÊNCIA DE 189 CV - MANUTENÇÃO. AF_06/2014</t>
  </si>
  <si>
    <t>15,48</t>
  </si>
  <si>
    <t xml:space="preserve"> 91466 </t>
  </si>
  <si>
    <t>GUINDAUTO HIDRÁULICO, CAPACIDADE MÁXIMA DE CARGA 6200 KG, MOMENTO MÁXIMO DE CARGA 11,7 TM, ALCANCE MÁXIMO HORIZONTAL 9,70 M, INCLUSIVE CAMINHÃO TOCO PBT 16.000 KG, POTÊNCIA DE 189 CV - IMPOSTOS E SEGUROS. AF_08/2015</t>
  </si>
  <si>
    <t xml:space="preserve"> 91467 </t>
  </si>
  <si>
    <t>GUINDAUTO HIDRÁULICO, CAPACIDADE MÁXIMA DE CARGA 6200 KG, MOMENTO MÁXIMO DE CARGA 11,7 TM, ALCANCE MÁXIMO HORIZONTAL 9,70 M, INCLUSIVE CAMINHÃO TOCO PBT 16.000 KG, POTÊNCIA DE 189 CV - MATERIAIS NA OPERAÇÃO. AF_08/2015</t>
  </si>
  <si>
    <t>84,63</t>
  </si>
  <si>
    <t>19,83</t>
  </si>
  <si>
    <t>27,89</t>
  </si>
  <si>
    <t>164,11</t>
  </si>
  <si>
    <t xml:space="preserve"> 00037761 </t>
  </si>
  <si>
    <t>CAMINHAO TOCO, PESO BRUTO TOTAL 16000 KG, CARGA UTIL MAXIMA DE 10685 KG, DISTANCIA ENTRE EIXOS 4,8M, POTENCIA 189 CV (INCLUI CABINE E CHASSI, NAO INCLUI CARROCERIA)</t>
  </si>
  <si>
    <t>176.955,35</t>
  </si>
  <si>
    <t xml:space="preserve"> 00003363 </t>
  </si>
  <si>
    <t>GUINDAUTO HIDRAULICO, CAPACIDADE MAXIMA DE CARGA 6200 KG, MOMENTO MAXIMO DE CARGA 11,7 TM , ALCANCE MAXIMO HORIZONTAL  9,70 M, PARA MONTAGEM SOBRE CHASSI DE CAMINHAO PBT MINIMO 13000 KG (INCLUI MONTAGEM, NAO INCLUI CAMINHAO)</t>
  </si>
  <si>
    <t>64.000,00</t>
  </si>
  <si>
    <t>9,93</t>
  </si>
  <si>
    <t>3,96</t>
  </si>
  <si>
    <t>25,04</t>
  </si>
  <si>
    <t>101,96</t>
  </si>
  <si>
    <t>0,555</t>
  </si>
  <si>
    <t xml:space="preserve"> 00038113 </t>
  </si>
  <si>
    <t>INTERRUPTOR PARALELO 10A, 250V (APENAS MODULO)</t>
  </si>
  <si>
    <t>13,67</t>
  </si>
  <si>
    <t>0,802</t>
  </si>
  <si>
    <t>19,76</t>
  </si>
  <si>
    <t>10,21</t>
  </si>
  <si>
    <t>60,07</t>
  </si>
  <si>
    <t>0,472</t>
  </si>
  <si>
    <t xml:space="preserve"> 00038112 </t>
  </si>
  <si>
    <t>INTERRUPTOR SIMPLES 10A, 250V (APENAS MODULO)</t>
  </si>
  <si>
    <t>5,54</t>
  </si>
  <si>
    <t xml:space="preserve"> 00038101 </t>
  </si>
  <si>
    <t>TOMADA 2P+T 10A, 250V  (APENAS MODULO)</t>
  </si>
  <si>
    <t>11,63</t>
  </si>
  <si>
    <t>34,25</t>
  </si>
  <si>
    <t>3,33</t>
  </si>
  <si>
    <t xml:space="preserve"> 00003421 </t>
  </si>
  <si>
    <t>JANELA EM MADEIRA CEDRINHO/ ANGELIM COMERCIAL/ CURUPIXA/ CUMARU OU EQUIVALENTE DA REGIAO, CAIXA DO BATENTE/MARCO *10* CM, 2 FOLHAS DE ABRIR TIPO VENEZIANA E 2 FOLHAS GUILHOTINA PARA VIDRO, COM GUARNICAO/ALIZAR, COM FERRAGENS (SEM VIDRO E SEM ACABAMENTO)</t>
  </si>
  <si>
    <t>413,63</t>
  </si>
  <si>
    <t xml:space="preserve"> 00011058 </t>
  </si>
  <si>
    <t>PARAFUSO ROSCA SOBERBA ZINCADO CABECA CHATA FENDA SIMPLES 5,5 X 65 MM (2.1/2 ")</t>
  </si>
  <si>
    <t xml:space="preserve"> 00035274 </t>
  </si>
  <si>
    <t>PILAR DE MADEIRA NAO APARELHADA *10 X 10* CM, MACARANDUBA, ANGELIM OU EQUIVALENTE DA REGIAO</t>
  </si>
  <si>
    <t>38,52</t>
  </si>
  <si>
    <t xml:space="preserve"> 00005067 </t>
  </si>
  <si>
    <t>PREGO DE ACO POLIDO COM CABECA 16 X 24 (2 1/4 X 12)</t>
  </si>
  <si>
    <t>10,09</t>
  </si>
  <si>
    <t>67,73</t>
  </si>
  <si>
    <t>108,79</t>
  </si>
  <si>
    <t>640,02</t>
  </si>
  <si>
    <t>13,66</t>
  </si>
  <si>
    <t>3,87</t>
  </si>
  <si>
    <t>22,79</t>
  </si>
  <si>
    <t xml:space="preserve"> 89366 </t>
  </si>
  <si>
    <t>JOELHO 90 GRAUS COM BUCHA DE LATÃO, PVC, SOLDÁVEL, DN 25MM, X 3/4 INSTALADO EM RAMAL OU SUB-RAMAL DE ÁGUA - FORNECIMENTO E INSTALAÇÃO. AF_12/2014</t>
  </si>
  <si>
    <t xml:space="preserve"> 00003524 </t>
  </si>
  <si>
    <t>JOELHO PVC, SOLDAVEL, COM BUCHA DE LATAO, 90 GRAUS, 25 MM X 3/4", PARA AGUA FRIA PREDIAL</t>
  </si>
  <si>
    <t>13,84</t>
  </si>
  <si>
    <t xml:space="preserve"> 00003517 </t>
  </si>
  <si>
    <t>JOELHO PVC, SOLDAVEL, BB, 90 GRAUS, DN 40 MM, PARA ESGOTO PREDIAL</t>
  </si>
  <si>
    <t xml:space="preserve"> 00003526 </t>
  </si>
  <si>
    <t>JOELHO PVC, SOLDAVEL, PB, 90 GRAUS, DN 50 MM, PARA ESGOTO PREDIAL</t>
  </si>
  <si>
    <t>1,84</t>
  </si>
  <si>
    <t>1,56</t>
  </si>
  <si>
    <t>9,22</t>
  </si>
  <si>
    <t>2,18</t>
  </si>
  <si>
    <t xml:space="preserve"> 89353 </t>
  </si>
  <si>
    <t>REGISTRO DE GAVETA BRUTO, LATÃO, ROSCÁVEL, 3/4", FORNECIDO E INSTALADO EM RAMAL DE ÁGUA. AF_12/2014</t>
  </si>
  <si>
    <t>32,41</t>
  </si>
  <si>
    <t>9,73</t>
  </si>
  <si>
    <t>51,24</t>
  </si>
  <si>
    <t>1,192</t>
  </si>
  <si>
    <t>0,199</t>
  </si>
  <si>
    <t xml:space="preserve"> 90586 </t>
  </si>
  <si>
    <t>VIBRADOR DE IMERSÃO, DIÂMETRO DE PONTEIRA 45MM, MOTOR ELÉTRICO TRIFÁSICO POTÊNCIA DE 2 CV - CHP DIURNO. AF_06/2015</t>
  </si>
  <si>
    <t xml:space="preserve"> 90587 </t>
  </si>
  <si>
    <t>VIBRADOR DE IMERSÃO, DIÂMETRO DE PONTEIRA 45MM, MOTOR ELÉTRICO TRIFÁSICO POTÊNCIA DE 2 CV - CHI DIURNO. AF_06/2015</t>
  </si>
  <si>
    <t>0,131</t>
  </si>
  <si>
    <t>15,72</t>
  </si>
  <si>
    <t>29,14</t>
  </si>
  <si>
    <t>0,0444</t>
  </si>
  <si>
    <t>0,1631</t>
  </si>
  <si>
    <t>0,0339</t>
  </si>
  <si>
    <t>3,94</t>
  </si>
  <si>
    <t>2,58</t>
  </si>
  <si>
    <t>15,20</t>
  </si>
  <si>
    <t>0,0741</t>
  </si>
  <si>
    <t>0,2718</t>
  </si>
  <si>
    <t>6,57</t>
  </si>
  <si>
    <t>4,30</t>
  </si>
  <si>
    <t>25,34</t>
  </si>
  <si>
    <t xml:space="preserve"> 86879 </t>
  </si>
  <si>
    <t>VÁLVULA EM PLÁSTICO 1" PARA PIA, TANQUE OU LAVATÓRIO, COM OU SEM LADRÃO - FORNECIMENTO E INSTALAÇÃO. AF_12/2013</t>
  </si>
  <si>
    <t>5,12</t>
  </si>
  <si>
    <t xml:space="preserve"> 86906 </t>
  </si>
  <si>
    <t>TORNEIRA CROMADA DE MESA, 1/2" OU 3/4", PARA LAVATÓRIO, PADRÃO POPULAR - FORNECIMENTO E INSTALAÇÃO. AF_12/2013</t>
  </si>
  <si>
    <t>41,28</t>
  </si>
  <si>
    <t>14,81</t>
  </si>
  <si>
    <t>33,98</t>
  </si>
  <si>
    <t>199,92</t>
  </si>
  <si>
    <t>0,1833</t>
  </si>
  <si>
    <t>0,4518</t>
  </si>
  <si>
    <t xml:space="preserve"> 00038191 </t>
  </si>
  <si>
    <t>LAMPADA FLUORESCENTE COMPACTA 2U BRANCA 15 W, BASE E27 (127/220 V)</t>
  </si>
  <si>
    <t xml:space="preserve"> 00012266 </t>
  </si>
  <si>
    <t>LUMINARIA SPOT DE SOBREPOR EM ALUMINIO COM ALETA PLASTICA PARA 1 LAMPADA, BASE E27, POTENCIA MAXIMA 40/60 W (NAO INCLUI LAMPADA)</t>
  </si>
  <si>
    <t>37,60</t>
  </si>
  <si>
    <t>8,40</t>
  </si>
  <si>
    <t>11,88</t>
  </si>
  <si>
    <t>69,92</t>
  </si>
  <si>
    <t>12,34</t>
  </si>
  <si>
    <t xml:space="preserve"> 00038780 </t>
  </si>
  <si>
    <t>LAMPADA FLUORESCENTE COMPACTA 3U BRANCA 20 W, BASE E27 (127/220 V)</t>
  </si>
  <si>
    <t>9,94</t>
  </si>
  <si>
    <t>13,83</t>
  </si>
  <si>
    <t>14,29</t>
  </si>
  <si>
    <t>4,00</t>
  </si>
  <si>
    <t>23,55</t>
  </si>
  <si>
    <t xml:space="preserve"> 88387 </t>
  </si>
  <si>
    <t>MISTURADOR DE ARGAMASSA, EIXO HORIZONTAL, CAPACIDADE DE MISTURA 300 KG, MOTOR ELÉTRICO POTÊNCIA 5 CV - DEPRECIAÇÃO. AF_06/2014</t>
  </si>
  <si>
    <t xml:space="preserve"> 88389 </t>
  </si>
  <si>
    <t>MISTURADOR DE ARGAMASSA, EIXO HORIZONTAL, CAPACIDADE DE MISTURA 300 KG, MOTOR ELÉTRICO POTÊNCIA 5 CV - JUROS. AF_06/2014</t>
  </si>
  <si>
    <t xml:space="preserve"> 88390 </t>
  </si>
  <si>
    <t>MISTURADOR DE ARGAMASSA, EIXO HORIZONTAL, CAPACIDADE DE MISTURA 300 KG, MOTOR ELÉTRICO POTÊNCIA 5 CV - MANUTENÇÃO. AF_06/2014</t>
  </si>
  <si>
    <t xml:space="preserve"> 88391 </t>
  </si>
  <si>
    <t>MISTURADOR DE ARGAMASSA, EIXO HORIZONTAL, CAPACIDADE DE MISTURA 300 KG, MOTOR ELÉTRICO POTÊNCIA 5 CV - MATERIAIS NA OPERAÇÃO. AF_06/2014</t>
  </si>
  <si>
    <t xml:space="preserve"> 00037544 </t>
  </si>
  <si>
    <t>MISTURADOR DE ARGAMASSA, EIXO HORIZONTAL, CAPACIDADE DE MISTURA 300 KG, MOTOR ELETRICO TRIFASICO 220/380 V, POTENCIA 5 CV</t>
  </si>
  <si>
    <t>8.521,31</t>
  </si>
  <si>
    <t>4,17</t>
  </si>
  <si>
    <t>24,57</t>
  </si>
  <si>
    <t>4,89</t>
  </si>
  <si>
    <t>28,80</t>
  </si>
  <si>
    <t xml:space="preserve"> 92956 </t>
  </si>
  <si>
    <t>MÁQUINA EXTRUSORA DE CONCRETO PARA GUIAS E SARJETAS, MOTOR A DIESEL, POTÊNCIA 14 CV - DEPRECIAÇÃO. AF_12/2015</t>
  </si>
  <si>
    <t xml:space="preserve"> 92957 </t>
  </si>
  <si>
    <t>MÁQUINA EXTRUSORA DE CONCRETO PARA GUIAS E SARJETAS, MOTOR A DIESEL, POTÊNCIA 14 CV - JUROS. AF_12/2015</t>
  </si>
  <si>
    <t xml:space="preserve"> 92958 </t>
  </si>
  <si>
    <t>MÁQUINA EXTRUSORA DE CONCRETO PARA GUIAS E SARJETAS, MOTOR A DIESEL, POTÊNCIA 14 CV - MANUTENÇÃO. AF_12/2015</t>
  </si>
  <si>
    <t>4,01</t>
  </si>
  <si>
    <t xml:space="preserve"> 92959 </t>
  </si>
  <si>
    <t>MÁQUINA EXTRUSORA DE CONCRETO PARA GUIAS E SARJETAS, MOTOR A DIESEL, POTÊNCIA 14 CV - MATERIAIS NA OPERAÇÃO. AF_12/2015</t>
  </si>
  <si>
    <t>6,25</t>
  </si>
  <si>
    <t>3,01</t>
  </si>
  <si>
    <t>17,75</t>
  </si>
  <si>
    <t xml:space="preserve"> 00013836 </t>
  </si>
  <si>
    <t>MAQUINA EXTRUSORA DE CONCRETO PARA GUIAS E SARJETAS, COM MOTOR A DIESEL DE 14 CV</t>
  </si>
  <si>
    <t>57.285,96</t>
  </si>
  <si>
    <t>0,98</t>
  </si>
  <si>
    <t>0,00007000000000000000</t>
  </si>
  <si>
    <t>7,53</t>
  </si>
  <si>
    <t>3,91</t>
  </si>
  <si>
    <t>23,03</t>
  </si>
  <si>
    <t xml:space="preserve"> 88294 </t>
  </si>
  <si>
    <t>OPERADOR DE ESCAVADEIRA COM ENCARGOS COMPLEMENTARES</t>
  </si>
  <si>
    <t>24,84</t>
  </si>
  <si>
    <t>19,96</t>
  </si>
  <si>
    <t>29,92</t>
  </si>
  <si>
    <t>25,51</t>
  </si>
  <si>
    <t>23,56</t>
  </si>
  <si>
    <t>4,74</t>
  </si>
  <si>
    <t>27,93</t>
  </si>
  <si>
    <t>14,30</t>
  </si>
  <si>
    <t>9,66</t>
  </si>
  <si>
    <t>3,05</t>
  </si>
  <si>
    <t>17,97</t>
  </si>
  <si>
    <t xml:space="preserve"> 89356 </t>
  </si>
  <si>
    <t>TUBO, PVC, SOLDÁVEL, DN 25MM, INSTALADO EM RAMAL OU SUB-RAMAL DE ÁGUA - FORNECIMENTO E INSTALAÇÃO. AF_12/2014</t>
  </si>
  <si>
    <t>15,91</t>
  </si>
  <si>
    <t>0,89</t>
  </si>
  <si>
    <t xml:space="preserve"> 00039022 </t>
  </si>
  <si>
    <t>PORTA DE ABRIR EM ACO TIPO VENEZIANA, COM FUNDO ANTICORROSIVO / PRIMER DE PROTECAO, SEM GUARNICAO/ALIZAR/VISTA, 87 X 210 CM</t>
  </si>
  <si>
    <t>0,59524</t>
  </si>
  <si>
    <t>519,99</t>
  </si>
  <si>
    <t>35,87</t>
  </si>
  <si>
    <t>75,71</t>
  </si>
  <si>
    <t>445,41</t>
  </si>
  <si>
    <t xml:space="preserve"> 00010553 </t>
  </si>
  <si>
    <t>PORTA DE MADEIRA, FOLHA MEDIA (NBR 15930) DE 60 X 210 CM, E = 35 MM, NUCLEO SARRAFEADO, CAPA LISA EM HDF, ACABAMENTO EM PRIMER PARA PINTURA</t>
  </si>
  <si>
    <t>172,62</t>
  </si>
  <si>
    <t>63,20</t>
  </si>
  <si>
    <t>371,84</t>
  </si>
  <si>
    <t xml:space="preserve"> 00010555 </t>
  </si>
  <si>
    <t>PORTA DE MADEIRA, FOLHA MEDIA (NBR 15930) DE 80 X 210 CM, E = 35 MM, NUCLEO SARRAFEADO, CAPA LISA EM HDF, ACABAMENTO EM PRIMER PARA PINTURA</t>
  </si>
  <si>
    <t>186,19</t>
  </si>
  <si>
    <t>67,41</t>
  </si>
  <si>
    <t>396,57</t>
  </si>
  <si>
    <t>1,073</t>
  </si>
  <si>
    <t>2,145</t>
  </si>
  <si>
    <t xml:space="preserve"> 00004998 </t>
  </si>
  <si>
    <t>PORTA DE MADEIRA-DE-LEI TIPO MEXICANA SEM EMENDA (ANGELIM OU EQUIVALENTE REGIONAL), E = *3,5* CM</t>
  </si>
  <si>
    <t>432,05</t>
  </si>
  <si>
    <t>39,55</t>
  </si>
  <si>
    <t>181,16</t>
  </si>
  <si>
    <t>1.065,75</t>
  </si>
  <si>
    <t xml:space="preserve"> 00013393 </t>
  </si>
  <si>
    <t>QUADRO DE DISTRIBUICAO COM BARRAMENTO TRIFASICO, DE EMBUTIR, EM CHAPA DE ACO GALVANIZADO, PARA 12 DISJUNTORES DIN, 100 A</t>
  </si>
  <si>
    <t>140,40</t>
  </si>
  <si>
    <t>49,30</t>
  </si>
  <si>
    <t>43,15</t>
  </si>
  <si>
    <t>253,89</t>
  </si>
  <si>
    <t>0,449</t>
  </si>
  <si>
    <t>7,10</t>
  </si>
  <si>
    <t>11,84</t>
  </si>
  <si>
    <t xml:space="preserve"> 00006016 </t>
  </si>
  <si>
    <t>REGISTRO GAVETA BRUTO EM LATAO FORJADO, BITOLA 3/4 " (REF 1509)</t>
  </si>
  <si>
    <t>25,31</t>
  </si>
  <si>
    <t>39,04</t>
  </si>
  <si>
    <t xml:space="preserve"> 88857 </t>
  </si>
  <si>
    <t>RETROESCAVADEIRA SOBRE RODAS COM CARREGADEIRA, TRAÇÃO 4X4, POTÊNCIA LÍQ. 88 HP, CAÇAMBA CARREG. CAP. MÍN. 1 M3, CAÇAMBA RETRO CAP. 0,26 M3, PESO OPERACIONAL MÍN. 6.674 KG, PROFUNDIDADE ESCAVAÇÃO MÁX. 4,37 M - DEPRECIAÇÃO. AF_06/2014</t>
  </si>
  <si>
    <t>13,06</t>
  </si>
  <si>
    <t xml:space="preserve"> 88858 </t>
  </si>
  <si>
    <t>RETROESCAVADEIRA SOBRE RODAS COM CARREGADEIRA, TRAÇÃO 4X4, POTÊNCIA LÍQ. 88 HP, CAÇAMBA CARREG. CAP. MÍN. 1 M3, CAÇAMBA RETRO CAP. 0,26 M3, PESO OPERACIONAL MÍN. 6.674 KG, PROFUNDIDADE ESCAVAÇÃO MÁX. 4,37 M - JUROS. AF_06/2014</t>
  </si>
  <si>
    <t>3,35</t>
  </si>
  <si>
    <t>8,44</t>
  </si>
  <si>
    <t>49,69</t>
  </si>
  <si>
    <t xml:space="preserve"> 5664 </t>
  </si>
  <si>
    <t>RETROESCAVADEIRA SOBRE RODAS COM CARREGADEIRA, TRAÇÃO 4X4, POTÊNCIA LÍQ. 88 HP, CAÇAMBA CARREG. CAP. MÍN. 1 M3, CAÇAMBA RETRO CAP. 0,26 M3, PESO OPERACIONAL MÍN. 6.674 KG, PROFUNDIDADE ESCAVAÇÃO MÁX. 4,37 M - MANUTENÇÃO. AF_06/2014</t>
  </si>
  <si>
    <t xml:space="preserve"> 53786 </t>
  </si>
  <si>
    <t>RETROESCAVADEIRA SOBRE RODAS COM CARREGADEIRA, TRAÇÃO 4X4, POTÊNCIA LÍQ. 88 HP, CAÇAMBA CARREG. CAP. MÍN. 1 M3, CAÇAMBA RETRO CAP. 0,26 M3, PESO OPERACIONAL MÍN. 6.674 KG, PROFUNDIDADE ESCAVAÇÃO MÁX. 4,37 M - MATERIAIS NA OPERAÇÃO. AF_06/2014</t>
  </si>
  <si>
    <t>41,74</t>
  </si>
  <si>
    <t>20,33</t>
  </si>
  <si>
    <t>119,64</t>
  </si>
  <si>
    <t xml:space="preserve"> 00036531 </t>
  </si>
  <si>
    <t>RETROESCAVADEIRA SOBRE RODAS COM CARREGADEIRA, TRACAO 4 X 4, POTENCIA LIQUIDA 88 HP, PESO OPERACIONAL MINIMO DE 6674 KG, CAPACIDADE DA CARREGADEIRA DE 1,00 M3 E DA  RETROESCAVADEIRA MINIMA DE 0,26 M3, PROFUNDIDADE DE ESCAVACAO MAXIMA DE 4,37 M</t>
  </si>
  <si>
    <t>0,000056</t>
  </si>
  <si>
    <t>233.231,69</t>
  </si>
  <si>
    <t>2,67</t>
  </si>
  <si>
    <t>15,73</t>
  </si>
  <si>
    <t>4,03</t>
  </si>
  <si>
    <t>19,66</t>
  </si>
  <si>
    <t>12,35</t>
  </si>
  <si>
    <t>50,28</t>
  </si>
  <si>
    <t>7,44</t>
  </si>
  <si>
    <t>43,79</t>
  </si>
  <si>
    <t>4,92</t>
  </si>
  <si>
    <t>6,50</t>
  </si>
  <si>
    <t>38,25</t>
  </si>
  <si>
    <t>11,96</t>
  </si>
  <si>
    <t>8,57</t>
  </si>
  <si>
    <t>50,45</t>
  </si>
  <si>
    <t xml:space="preserve"> 91688 </t>
  </si>
  <si>
    <t>SERRA CIRCULAR DE BANCADA COM MOTOR ELÉTRICO POTÊNCIA DE 5HP, COM COIFA PARA DISCO 10" - DEPRECIAÇÃO. AF_08/2015</t>
  </si>
  <si>
    <t xml:space="preserve"> 91689 </t>
  </si>
  <si>
    <t>SERRA CIRCULAR DE BANCADA COM MOTOR ELÉTRICO POTÊNCIA DE 5HP, COM COIFA PARA DISCO 10" - JUROS. AF_08/2015</t>
  </si>
  <si>
    <t>4,76</t>
  </si>
  <si>
    <t>28,03</t>
  </si>
  <si>
    <t xml:space="preserve"> 91690 </t>
  </si>
  <si>
    <t>SERRA CIRCULAR DE BANCADA COM MOTOR ELÉTRICO POTÊNCIA DE 5HP, COM COIFA PARA DISCO 10" - MANUTENÇÃO. AF_08/2015</t>
  </si>
  <si>
    <t xml:space="preserve"> 91691 </t>
  </si>
  <si>
    <t>SERRA CIRCULAR DE BANCADA COM MOTOR ELÉTRICO POTÊNCIA DE 5HP, COM COIFA PARA DISCO 10" - MATERIAIS NA OPERAÇÃO. AF_08/2015</t>
  </si>
  <si>
    <t>5,07</t>
  </si>
  <si>
    <t>29,83</t>
  </si>
  <si>
    <t xml:space="preserve"> 00014618 </t>
  </si>
  <si>
    <t>SERRA CIRCULAR DE BANCADA COM MOTOR ELETRICO, POTENCIA DE *1600* W, PARA DISCO DE DIAMETRO DE 10" (250 MM)</t>
  </si>
  <si>
    <t>0,000072</t>
  </si>
  <si>
    <t>978,07</t>
  </si>
  <si>
    <t>0,00005</t>
  </si>
  <si>
    <t>2,80</t>
  </si>
  <si>
    <t>16,50</t>
  </si>
  <si>
    <t xml:space="preserve"> 00006148 </t>
  </si>
  <si>
    <t>SIFAO PLASTICO FLEXIVEL SAIDA VERTICAL PARA COLUNA LAVATORIO, 1 X 1.1/2 "</t>
  </si>
  <si>
    <t>5,90</t>
  </si>
  <si>
    <t>1,39</t>
  </si>
  <si>
    <t>1,64</t>
  </si>
  <si>
    <t xml:space="preserve"> 00006136 </t>
  </si>
  <si>
    <t>SIFAO EM METAL CROMADO PARA PIA OU LAVATORIO, 1 X 1.1/2 "</t>
  </si>
  <si>
    <t>94,29</t>
  </si>
  <si>
    <t>4,60</t>
  </si>
  <si>
    <t>20,67</t>
  </si>
  <si>
    <t>121,60</t>
  </si>
  <si>
    <t>34,75</t>
  </si>
  <si>
    <t>0,182</t>
  </si>
  <si>
    <t xml:space="preserve"> 00038094 </t>
  </si>
  <si>
    <t>ESPELHO / PLACA DE 3 POSTOS 4" X 2", PARA INSTALACAO DE TOMADAS E INTERRUPTORES</t>
  </si>
  <si>
    <t xml:space="preserve"> 00038099 </t>
  </si>
  <si>
    <t>SUPORTE DE FIXACAO PARA ESPELHO / PLACA 4" X 2", PARA 3 MODULOS, PARA INSTALACAO DE TOMADAS E INTERRUPTORES (SOMENTE SUPORTE)</t>
  </si>
  <si>
    <t>1,22</t>
  </si>
  <si>
    <t>2,63</t>
  </si>
  <si>
    <t>1,46</t>
  </si>
  <si>
    <t>8,62</t>
  </si>
  <si>
    <t>0,124</t>
  </si>
  <si>
    <t>7,24</t>
  </si>
  <si>
    <t>1,77</t>
  </si>
  <si>
    <t>0,117</t>
  </si>
  <si>
    <t xml:space="preserve"> 00020271 </t>
  </si>
  <si>
    <t>TANQUE LOUCA BRANCA COM COLUNA *30* L</t>
  </si>
  <si>
    <t>518,48</t>
  </si>
  <si>
    <t>125,66</t>
  </si>
  <si>
    <t>739,24</t>
  </si>
  <si>
    <t xml:space="preserve"> 00001351 </t>
  </si>
  <si>
    <t>CHAPA DE MADEIRA COMPENSADA RESINADA PARA FORMA DE CONCRETO, DE *2,2 X 1,1* M, E = 6 MM</t>
  </si>
  <si>
    <t>0,2272727</t>
  </si>
  <si>
    <t>20,89</t>
  </si>
  <si>
    <t xml:space="preserve"> 00005333 </t>
  </si>
  <si>
    <t>OLEO DE LINHACA</t>
  </si>
  <si>
    <t>0,022</t>
  </si>
  <si>
    <t>14,36</t>
  </si>
  <si>
    <t>10,57</t>
  </si>
  <si>
    <t>62,19</t>
  </si>
  <si>
    <t xml:space="preserve"> 00007091 </t>
  </si>
  <si>
    <t>TE SANITARIO, PVC, DN 100 X 100 MM, SERIE NORMAL, PARA ESGOTO PREDIAL</t>
  </si>
  <si>
    <t>11,70</t>
  </si>
  <si>
    <t>34,01</t>
  </si>
  <si>
    <t xml:space="preserve"> 00007097 </t>
  </si>
  <si>
    <t>TE SANITARIO, PVC, DN 50 X 50 MM, SERIE NORMAL, PARA ESGOTO PREDIAL</t>
  </si>
  <si>
    <t>5,20</t>
  </si>
  <si>
    <t>16,52</t>
  </si>
  <si>
    <t>15,25</t>
  </si>
  <si>
    <t>24,71</t>
  </si>
  <si>
    <t>0,141</t>
  </si>
  <si>
    <t>0,0026</t>
  </si>
  <si>
    <t xml:space="preserve"> 00001607 </t>
  </si>
  <si>
    <t>CONJUNTO ARRUELAS DE VEDACAO 5/16" PARA TELHA FIBROCIMENTO (UMA ARRUELA METALICA E UMA ARRUELA PVC - CONICAS)</t>
  </si>
  <si>
    <t>1,26</t>
  </si>
  <si>
    <t xml:space="preserve"> 00004302 </t>
  </si>
  <si>
    <t>PARAFUSO ZINCADO ROSCA SOBERBA, CABECA SEXTAVADA, 5/16 " X 250 MM, PARA FIXACAO DE TELHA EM MADEIRA</t>
  </si>
  <si>
    <t>2,62</t>
  </si>
  <si>
    <t xml:space="preserve"> 00007194 </t>
  </si>
  <si>
    <t>TELHA DE FIBROCIMENTO ONDULADA E = 6 MM, DE 2,44 X 1,10 M (SEM AMIANTO)</t>
  </si>
  <si>
    <t>1,357</t>
  </si>
  <si>
    <t>21,25</t>
  </si>
  <si>
    <t>3,19</t>
  </si>
  <si>
    <t>7,69</t>
  </si>
  <si>
    <t>45,24</t>
  </si>
  <si>
    <t>0,235</t>
  </si>
  <si>
    <t>2,97</t>
  </si>
  <si>
    <t>17,52</t>
  </si>
  <si>
    <t xml:space="preserve"> 00038102 </t>
  </si>
  <si>
    <t>TOMADA 2P+T 20A, 250V  (APENAS MODULO)</t>
  </si>
  <si>
    <t>19,65</t>
  </si>
  <si>
    <t xml:space="preserve"> 92006 </t>
  </si>
  <si>
    <t>TOMADA BAIXA DE EMBUTIR (2 MÓDULOS), 2P+T 10 A, SEM SUPORTE E SEM PLACA - FORNECIMENTO E INSTALAÇÃO. AF_12/2015</t>
  </si>
  <si>
    <t>26,98</t>
  </si>
  <si>
    <t>11,86</t>
  </si>
  <si>
    <t>6,75</t>
  </si>
  <si>
    <t>39,74</t>
  </si>
  <si>
    <t>0,409</t>
  </si>
  <si>
    <t>5,52</t>
  </si>
  <si>
    <t xml:space="preserve"> 00013417 </t>
  </si>
  <si>
    <t>TORNEIRA CROMADA SEM BICO PARA TANQUE 1/2 " OU 3/4 " (REF 1143)</t>
  </si>
  <si>
    <t>28,37</t>
  </si>
  <si>
    <t>38,61</t>
  </si>
  <si>
    <t xml:space="preserve"> 00013415 </t>
  </si>
  <si>
    <t>TORNEIRA CROMADA DE MESA PARA LAVATORIO, PADRAO POPULAR, 1/2 " OU 3/4 " (REF 1193)</t>
  </si>
  <si>
    <t>38,84</t>
  </si>
  <si>
    <t>8,45</t>
  </si>
  <si>
    <t>49,73</t>
  </si>
  <si>
    <t xml:space="preserve"> 00013416 </t>
  </si>
  <si>
    <t>TORNEIRA CROMADA DE PAREDE PARA COZINHA SEM AREJADOR, PADRAO POPULAR, 1/2 " OU 3/4 " (REF 1158)</t>
  </si>
  <si>
    <t>32,16</t>
  </si>
  <si>
    <t>2,04</t>
  </si>
  <si>
    <t>7,19</t>
  </si>
  <si>
    <t>42,31</t>
  </si>
  <si>
    <t>0,202</t>
  </si>
  <si>
    <t xml:space="preserve"> 00011824 </t>
  </si>
  <si>
    <t>TORNEIRA METALICA DE BOIA VAZAO TOTAL PARA CAIXA D'AGUA, 3/4", COM HASTE METALICA E BALAO PLASTICO</t>
  </si>
  <si>
    <t>21,87</t>
  </si>
  <si>
    <t>34,91</t>
  </si>
  <si>
    <t>0,118</t>
  </si>
  <si>
    <t>0,0046</t>
  </si>
  <si>
    <t>0,0064</t>
  </si>
  <si>
    <t xml:space="preserve"> 00040568 </t>
  </si>
  <si>
    <t>PREGO DE ACO POLIDO COM CABECA 22 X 48 (4 1/4 X 5)</t>
  </si>
  <si>
    <t>9,54</t>
  </si>
  <si>
    <t xml:space="preserve"> 00004425 </t>
  </si>
  <si>
    <t>VIGA DE MADEIRA NAO APARELHADA 6 X 12 CM, MACARANDUBA, ANGELIM OU EQUIVALENTE DA REGIAO</t>
  </si>
  <si>
    <t>0,631</t>
  </si>
  <si>
    <t>20,05</t>
  </si>
  <si>
    <t>2,76</t>
  </si>
  <si>
    <t xml:space="preserve"> 88324 </t>
  </si>
  <si>
    <t>TRATORISTA COM ENCARGOS COMPLEMENTARES</t>
  </si>
  <si>
    <t>26,29</t>
  </si>
  <si>
    <t xml:space="preserve"> 5721 </t>
  </si>
  <si>
    <t>TRATOR DE ESTEIRAS, POTÊNCIA 150 HP, PESO OPERACIONAL 16,7 T, COM RODA MOTRIZ ELEVADA E LÂMINA 3,18 M3 - MATERIAIS NA OPERAÇÃO. AF_06/2014</t>
  </si>
  <si>
    <t>68,07</t>
  </si>
  <si>
    <t xml:space="preserve"> 53810 </t>
  </si>
  <si>
    <t>TRATOR DE ESTEIRAS, POTÊNCIA 150 HP, PESO OPERACIONAL 16,7 T, COM RODA MOTRIZ ELEVADA E LÂMINA 3,18 M3 - MANUTENÇÃO. AF_06/2014</t>
  </si>
  <si>
    <t>36,41</t>
  </si>
  <si>
    <t xml:space="preserve"> 89009 </t>
  </si>
  <si>
    <t>TRATOR DE ESTEIRAS, POTÊNCIA 150 HP, PESO OPERACIONAL 16,7 T, COM RODA MOTRIZ ELEVADA E LÂMINA 3,18 M3 - DEPRECIAÇÃO. AF_06/2014</t>
  </si>
  <si>
    <t>20,37</t>
  </si>
  <si>
    <t xml:space="preserve"> 89010 </t>
  </si>
  <si>
    <t>TRATOR DE ESTEIRAS, POTÊNCIA 150 HP, PESO OPERACIONAL 16,7 T, COM RODA MOTRIZ ELEVADA E LÂMINA 3,18 M3 - JUROS. AF_06/2014</t>
  </si>
  <si>
    <t>21,03</t>
  </si>
  <si>
    <t>32,73</t>
  </si>
  <si>
    <t>192,58</t>
  </si>
  <si>
    <t xml:space="preserve"> 00007624 </t>
  </si>
  <si>
    <t>TRATOR DE ESTEIRAS, POTENCIA DE 150 HP, PESO OPERACIONAL DE 16,7 T, COM RODA MOTRIZ ELEVADA E LAMINA COM CONTATO DE 3,18M3</t>
  </si>
  <si>
    <t>0,0000311</t>
  </si>
  <si>
    <t>655.000,00</t>
  </si>
  <si>
    <t>24,54</t>
  </si>
  <si>
    <t>0,0000133</t>
  </si>
  <si>
    <t>1,78</t>
  </si>
  <si>
    <t>10,49</t>
  </si>
  <si>
    <t>0,0000556</t>
  </si>
  <si>
    <t>7,45</t>
  </si>
  <si>
    <t>43,86</t>
  </si>
  <si>
    <t>13,94</t>
  </si>
  <si>
    <t>82,01</t>
  </si>
  <si>
    <t>5,38</t>
  </si>
  <si>
    <t>31,67</t>
  </si>
  <si>
    <t>0,133</t>
  </si>
  <si>
    <t xml:space="preserve"> 00009868 </t>
  </si>
  <si>
    <t>TUBO PVC, SOLDAVEL, DN 25 MM, AGUA FRIA (NBR-5648)</t>
  </si>
  <si>
    <t>1,043</t>
  </si>
  <si>
    <t>2,72</t>
  </si>
  <si>
    <t>1,52</t>
  </si>
  <si>
    <t>8,98</t>
  </si>
  <si>
    <t>0,369</t>
  </si>
  <si>
    <t>3,25</t>
  </si>
  <si>
    <t>19,16</t>
  </si>
  <si>
    <t>0,159</t>
  </si>
  <si>
    <t>3,86</t>
  </si>
  <si>
    <t>9,90</t>
  </si>
  <si>
    <t xml:space="preserve"> 90582 </t>
  </si>
  <si>
    <t>VIBRADOR DE IMERSÃO, DIÂMETRO DE PONTEIRA 45MM, MOTOR ELÉTRICO TRIFÁSICO POTÊNCIA DE 2 CV - DEPRECIAÇÃO. AF_06/2015</t>
  </si>
  <si>
    <t xml:space="preserve"> 90583 </t>
  </si>
  <si>
    <t>VIBRADOR DE IMERSÃO, DIÂMETRO DE PONTEIRA 45MM, MOTOR ELÉTRICO TRIFÁSICO POTÊNCIA DE 2 CV - JUROS. AF_06/2015</t>
  </si>
  <si>
    <t xml:space="preserve"> 90584 </t>
  </si>
  <si>
    <t>VIBRADOR DE IMERSÃO, DIÂMETRO DE PONTEIRA 45MM, MOTOR ELÉTRICO TRIFÁSICO POTÊNCIA DE 2 CV - MANUTENÇÃO. AF_06/2015</t>
  </si>
  <si>
    <t xml:space="preserve"> 90585 </t>
  </si>
  <si>
    <t>VIBRADOR DE IMERSÃO, DIÂMETRO DE PONTEIRA 45MM, MOTOR ELÉTRICO TRIFÁSICO POTÊNCIA DE 2 CV - MATERIAIS NA OPERAÇÃO. AF_06/2015</t>
  </si>
  <si>
    <t xml:space="preserve"> 00013896 </t>
  </si>
  <si>
    <t>VIBRADOR DE IMERSAO, DIAMETRO DA PONTEIRA DE *45* MM, COM MOTOR ELETRICO TRIFASICO DE 2 HP (2 CV)</t>
  </si>
  <si>
    <t>0,000128</t>
  </si>
  <si>
    <t>1.973,59</t>
  </si>
  <si>
    <t>0,0000288</t>
  </si>
  <si>
    <t>0,0001</t>
  </si>
  <si>
    <t>9,74</t>
  </si>
  <si>
    <t>3,07</t>
  </si>
  <si>
    <t>18,07</t>
  </si>
  <si>
    <t xml:space="preserve"> 00037588 </t>
  </si>
  <si>
    <t>VALVULA EM METAL CROMADO PARA TANQUE, 1.1/2 " SEM LADRAO</t>
  </si>
  <si>
    <t>17,55</t>
  </si>
  <si>
    <t>4,43</t>
  </si>
  <si>
    <t>26,08</t>
  </si>
  <si>
    <t xml:space="preserve"> 00006157 </t>
  </si>
  <si>
    <t>VALVULA EM METAL CROMADO PARA PIA AMERICANA 3.1/2 X 1.1/2 "</t>
  </si>
  <si>
    <t>32,20</t>
  </si>
  <si>
    <t>43,73</t>
  </si>
  <si>
    <t xml:space="preserve"> 00006153 </t>
  </si>
  <si>
    <t>VALVULA EM PLASTICO BRANCO PARA TANQUE OU LAVATORIO 1 ", SEM UNHO E SEM LADRAO</t>
  </si>
  <si>
    <t>1,04</t>
  </si>
  <si>
    <t>6,16</t>
  </si>
  <si>
    <t xml:space="preserve"> 00006155 </t>
  </si>
  <si>
    <t>VALVULA EM PLASTICO CROMADO TIPO AMERICANA PARA PIA DE COZINHA 3.1/2 " X 1.1/2 ", SEM ADAPTADOR</t>
  </si>
  <si>
    <t>16,24</t>
  </si>
  <si>
    <t>% - Desonerada
Horista: 88,28
Mensalista: 49,82</t>
  </si>
  <si>
    <t>16,73</t>
  </si>
  <si>
    <t>14,76</t>
  </si>
  <si>
    <t>8,15</t>
  </si>
  <si>
    <t>8,24</t>
  </si>
  <si>
    <t>3,39</t>
  </si>
  <si>
    <t>18,33</t>
  </si>
  <si>
    <t>16,18</t>
  </si>
  <si>
    <t>17,10</t>
  </si>
  <si>
    <t>2,22</t>
  </si>
  <si>
    <t>6,68</t>
  </si>
  <si>
    <t>2,31</t>
  </si>
  <si>
    <t>72,84</t>
  </si>
  <si>
    <t>64,31</t>
  </si>
  <si>
    <t>15,14</t>
  </si>
  <si>
    <t>13,36</t>
  </si>
  <si>
    <t>12,56</t>
  </si>
  <si>
    <t>8,66</t>
  </si>
  <si>
    <t>78,71</t>
  </si>
  <si>
    <t>69,49</t>
  </si>
  <si>
    <t>12,14</t>
  </si>
  <si>
    <t>2,81</t>
  </si>
  <si>
    <t>2,48</t>
  </si>
  <si>
    <t>3,53</t>
  </si>
  <si>
    <t>6,15</t>
  </si>
  <si>
    <t>5,74</t>
  </si>
  <si>
    <t>4,08</t>
  </si>
  <si>
    <t>3,60</t>
  </si>
  <si>
    <t>3,70</t>
  </si>
  <si>
    <t>10,02</t>
  </si>
  <si>
    <t>8,84</t>
  </si>
  <si>
    <t>1,66</t>
  </si>
  <si>
    <t>1,71</t>
  </si>
  <si>
    <t>2,59</t>
  </si>
  <si>
    <t>3,08</t>
  </si>
  <si>
    <t>2,71</t>
  </si>
  <si>
    <t>2,39</t>
  </si>
  <si>
    <t>2,19</t>
  </si>
  <si>
    <t>1,94</t>
  </si>
  <si>
    <t>0,90</t>
  </si>
  <si>
    <t>3,88</t>
  </si>
  <si>
    <t>1,59</t>
  </si>
  <si>
    <t>3,77</t>
  </si>
  <si>
    <t>9,23</t>
  </si>
  <si>
    <t>7,88</t>
  </si>
  <si>
    <t>41,40</t>
  </si>
  <si>
    <t>36,55</t>
  </si>
  <si>
    <t>3,80</t>
  </si>
  <si>
    <t>7,65</t>
  </si>
  <si>
    <t>6,76</t>
  </si>
  <si>
    <t>14,90</t>
  </si>
  <si>
    <t>13,16</t>
  </si>
  <si>
    <t>20,19</t>
  </si>
  <si>
    <t>17,82</t>
  </si>
  <si>
    <t>3,48</t>
  </si>
  <si>
    <t>4,80</t>
  </si>
  <si>
    <t>4,24</t>
  </si>
  <si>
    <t>3,61</t>
  </si>
  <si>
    <t>8,69</t>
  </si>
  <si>
    <t>1,87</t>
  </si>
  <si>
    <t>2,34</t>
  </si>
  <si>
    <t>2,07</t>
  </si>
  <si>
    <t>4,02</t>
  </si>
  <si>
    <t>8,21</t>
  </si>
  <si>
    <t>7,25</t>
  </si>
  <si>
    <t>11,45</t>
  </si>
  <si>
    <t>3,18</t>
  </si>
  <si>
    <t>4,54</t>
  </si>
  <si>
    <t>16,59</t>
  </si>
  <si>
    <t>14,64</t>
  </si>
  <si>
    <t>21,40</t>
  </si>
  <si>
    <t>18,89</t>
  </si>
  <si>
    <t>29,06</t>
  </si>
  <si>
    <t>25,66</t>
  </si>
  <si>
    <t>5,25</t>
  </si>
  <si>
    <t>7,55</t>
  </si>
  <si>
    <t>6,67</t>
  </si>
  <si>
    <t>4,70</t>
  </si>
  <si>
    <t>4,15</t>
  </si>
  <si>
    <t>9,77</t>
  </si>
  <si>
    <t>3,62</t>
  </si>
  <si>
    <t>15,59</t>
  </si>
  <si>
    <t>13,77</t>
  </si>
  <si>
    <t>19,82</t>
  </si>
  <si>
    <t>17,50</t>
  </si>
  <si>
    <t>16,97</t>
  </si>
  <si>
    <t>14,98</t>
  </si>
  <si>
    <t>47,38</t>
  </si>
  <si>
    <t>41,82</t>
  </si>
  <si>
    <t>41,07</t>
  </si>
  <si>
    <t>36,25</t>
  </si>
  <si>
    <t>38,86</t>
  </si>
  <si>
    <t>34,31</t>
  </si>
  <si>
    <t>49,62</t>
  </si>
  <si>
    <t>43,81</t>
  </si>
  <si>
    <t>35,93</t>
  </si>
  <si>
    <t>31,71</t>
  </si>
  <si>
    <t>32,38</t>
  </si>
  <si>
    <t>28,58</t>
  </si>
  <si>
    <t>36,22</t>
  </si>
  <si>
    <t>31,98</t>
  </si>
  <si>
    <t>48,82</t>
  </si>
  <si>
    <t>43,09</t>
  </si>
  <si>
    <t>33,56</t>
  </si>
  <si>
    <t>36,07</t>
  </si>
  <si>
    <t>31,85</t>
  </si>
  <si>
    <t>51,50</t>
  </si>
  <si>
    <t>45,47</t>
  </si>
  <si>
    <t>37,96</t>
  </si>
  <si>
    <t>33,52</t>
  </si>
  <si>
    <t>38,50</t>
  </si>
  <si>
    <t>33,99</t>
  </si>
  <si>
    <t>7,54</t>
  </si>
  <si>
    <t>5,36</t>
  </si>
  <si>
    <t>8,12</t>
  </si>
  <si>
    <t>12,06</t>
  </si>
  <si>
    <t>10,64</t>
  </si>
  <si>
    <t>0,52</t>
  </si>
  <si>
    <t>31,05</t>
  </si>
  <si>
    <t>27,42</t>
  </si>
  <si>
    <t>16,36</t>
  </si>
  <si>
    <t>14,45</t>
  </si>
  <si>
    <t>23,44</t>
  </si>
  <si>
    <t>20,69</t>
  </si>
  <si>
    <t>20,04</t>
  </si>
  <si>
    <t>17,22</t>
  </si>
  <si>
    <t>1,24</t>
  </si>
  <si>
    <t>6,79</t>
  </si>
  <si>
    <t>1,42</t>
  </si>
  <si>
    <t>5,91</t>
  </si>
  <si>
    <t>4,25</t>
  </si>
  <si>
    <t>10,77</t>
  </si>
  <si>
    <t>11,06</t>
  </si>
  <si>
    <t>7,64</t>
  </si>
  <si>
    <t>7,80</t>
  </si>
  <si>
    <t>9,30</t>
  </si>
  <si>
    <t>7,26</t>
  </si>
  <si>
    <t>10,50</t>
  </si>
  <si>
    <t>9,26</t>
  </si>
  <si>
    <t>6,18</t>
  </si>
  <si>
    <t>5,45</t>
  </si>
  <si>
    <t>35,97</t>
  </si>
  <si>
    <t>31,76</t>
  </si>
  <si>
    <t>6,40</t>
  </si>
  <si>
    <t>5,17</t>
  </si>
  <si>
    <t>8,35</t>
  </si>
  <si>
    <t>7,37</t>
  </si>
  <si>
    <t>3,49</t>
  </si>
  <si>
    <t>7,87</t>
  </si>
  <si>
    <t>6,94</t>
  </si>
  <si>
    <t>4,46</t>
  </si>
  <si>
    <t>7,59</t>
  </si>
  <si>
    <t>10,60</t>
  </si>
  <si>
    <t>9,36</t>
  </si>
  <si>
    <t>5,13</t>
  </si>
  <si>
    <t>19,05</t>
  </si>
  <si>
    <t>21,01</t>
  </si>
  <si>
    <t>18,54</t>
  </si>
  <si>
    <t>26,18</t>
  </si>
  <si>
    <t>23,12</t>
  </si>
  <si>
    <t>2,61</t>
  </si>
  <si>
    <t>6,35</t>
  </si>
  <si>
    <t>2,44</t>
  </si>
  <si>
    <t>8,10</t>
  </si>
  <si>
    <t>7,15</t>
  </si>
  <si>
    <t>5,56</t>
  </si>
  <si>
    <t>5,35</t>
  </si>
  <si>
    <t>4,72</t>
  </si>
  <si>
    <t>11,17</t>
  </si>
  <si>
    <t>Composições de Preço Unitário</t>
  </si>
  <si>
    <t>Porta de abrir em madeira 0,80x2,10m com Chapa metálica h=50cm, visor de vidro 20x110cm, PM2, conforme projeto de esquadrias</t>
  </si>
  <si>
    <t>Porta de abrir em madeira 0,80x2,10m com Chapa metálica, PM3, conforme projeto de esquadrias</t>
  </si>
  <si>
    <t>Porta de abrir em chapa de madeira compensada para banheiro revestida com laminado, 0,60x1,60m, PM6, incluso marco e dobradiças</t>
  </si>
  <si>
    <t>Porta de abrir em chapa de madeira compensada para banheiro revestida com laminado, 0,80x1,60m, PM7, incluso marco e dobradiças</t>
  </si>
  <si>
    <t xml:space="preserve"> 6.21</t>
  </si>
  <si>
    <t>Tela de nylon de proteção - Fixada na esquadria FORNECIMENTO E COLOCAÇÃO</t>
  </si>
  <si>
    <t>M2</t>
  </si>
  <si>
    <t xml:space="preserve"> 7.1</t>
  </si>
  <si>
    <t>UND</t>
  </si>
  <si>
    <t xml:space="preserve"> 17.22 </t>
  </si>
  <si>
    <t xml:space="preserve"> 17.23</t>
  </si>
  <si>
    <t xml:space="preserve"> 17.24</t>
  </si>
  <si>
    <t xml:space="preserve"> 17.30</t>
  </si>
  <si>
    <t xml:space="preserve"> 17.38</t>
  </si>
  <si>
    <t xml:space="preserve"> 17.48</t>
  </si>
  <si>
    <t xml:space="preserve"> 17.49</t>
  </si>
  <si>
    <t xml:space="preserve"> 18.3</t>
  </si>
  <si>
    <t xml:space="preserve"> 1 </t>
  </si>
  <si>
    <t xml:space="preserve"> 2 </t>
  </si>
  <si>
    <t xml:space="preserve"> 3 </t>
  </si>
  <si>
    <t xml:space="preserve"> 4 </t>
  </si>
  <si>
    <t xml:space="preserve"> 5 </t>
  </si>
  <si>
    <t xml:space="preserve"> 75220 </t>
  </si>
  <si>
    <t>CUMEEIRA EM PERFIL ONDULADO DE ALUMÍNIO</t>
  </si>
  <si>
    <t xml:space="preserve"> 00007241 </t>
  </si>
  <si>
    <t>CUMEEIRA ALUMINIO ONDULADA, COMPRIMENTO = *1,12* M, E = 0,8 MM</t>
  </si>
  <si>
    <t xml:space="preserve"> 6 </t>
  </si>
  <si>
    <t xml:space="preserve"> 73970/002 </t>
  </si>
  <si>
    <t>ESTRUTURA METALICA EM ACO ESTRUTURAL PERFIL I 6 X 3 3/8</t>
  </si>
  <si>
    <t xml:space="preserve"> 6391 </t>
  </si>
  <si>
    <t>SOLDA TOPO DESCENDENTE CHANFRADA ESPESSURA=1/4" CHAPA/PERFIL/TUBO ACO COM CONVERSOR DIESEL.</t>
  </si>
  <si>
    <t>175,70</t>
  </si>
  <si>
    <t xml:space="preserve"> 00004766 </t>
  </si>
  <si>
    <t>PERFIL "I" DE ACO LAMINADO, "I" 152 X 22</t>
  </si>
  <si>
    <t xml:space="preserve"> 7 </t>
  </si>
  <si>
    <t xml:space="preserve"> 8 </t>
  </si>
  <si>
    <t xml:space="preserve"> 72137 </t>
  </si>
  <si>
    <t>PISO INDUSTRIAL ALTA RESISTENCIA, ESPESSURA 12MM, INCLUSO JUNTAS DE DILATACAO PLASTICAS E POLIMENTO MECANIZADO</t>
  </si>
  <si>
    <t xml:space="preserve"> 95276 </t>
  </si>
  <si>
    <t>POLIDORA DE PISO (POLITRIZ), PESO DE 100KG, DIÂMETRO 450 MM, MOTOR ELÉTRICO, POTÊNCIA 4 HP - CHP DIURNO. AF_09/2016</t>
  </si>
  <si>
    <t>2,06</t>
  </si>
  <si>
    <t xml:space="preserve"> 00004824 </t>
  </si>
  <si>
    <t>GRANILHA/ GRANA/ PEDRISCO OU AGREGADO EM MARMORE/ GRANITO/ QUARTZO E CALCARIO, PRETO, CINZA, PALHA OU BRANCO</t>
  </si>
  <si>
    <t>22,0</t>
  </si>
  <si>
    <t xml:space="preserve"> 00003671 </t>
  </si>
  <si>
    <t>JUNTA PLASTICA DE DILATACAO PARA PISOS, COR CINZA, 17 X 3 MM (ALTURA X ESPESSURA)</t>
  </si>
  <si>
    <t xml:space="preserve"> 00007353 </t>
  </si>
  <si>
    <t>RESINA ACRILICA BASE AGUA - COR BRANCA</t>
  </si>
  <si>
    <t>0,21176</t>
  </si>
  <si>
    <t>20,42</t>
  </si>
  <si>
    <t xml:space="preserve"> 9 </t>
  </si>
  <si>
    <t xml:space="preserve"> 72815 </t>
  </si>
  <si>
    <t>APLICACAO DE TINTA A BASE DE EPOXI SOBRE PISO</t>
  </si>
  <si>
    <t xml:space="preserve"> 00007304 </t>
  </si>
  <si>
    <t>TINTA EPOXI PREMIUM, BRANCA</t>
  </si>
  <si>
    <t>0,5256</t>
  </si>
  <si>
    <t>52,72</t>
  </si>
  <si>
    <t>6,04</t>
  </si>
  <si>
    <t>5,33</t>
  </si>
  <si>
    <t>11,37</t>
  </si>
  <si>
    <t xml:space="preserve"> 10 </t>
  </si>
  <si>
    <t>REGISTRO DE GAVETA BRUTO, LATÃO, ROSCÁVEL, 3/4, INSTALADO EM RESERVAÇÃO DE ÁGUA DE EDIFICAÇÃO QUE POSSUA RESERVATÓRIO DE FIBRA/FIBROCIMENTO  FORNECIMENTO E INSTALAÇÃO. AF_06/2016</t>
  </si>
  <si>
    <t xml:space="preserve"> 11 </t>
  </si>
  <si>
    <t xml:space="preserve"> 91856 </t>
  </si>
  <si>
    <t>ELETRODUTO FLEXÍVEL CORRUGADO, PVC, DN 32 MM (1"), PARA CIRCUITOS TERMINAIS, INSTALADO EM PAREDE - FORNECIMENTO E INSTALAÇÃO. AF_12/2015</t>
  </si>
  <si>
    <t>8,16</t>
  </si>
  <si>
    <t xml:space="preserve"> 00002690 </t>
  </si>
  <si>
    <t>ELETRODUTO PVC FLEXIVEL CORRUGADO, COR AMARELA, DE 32 MM</t>
  </si>
  <si>
    <t>2,36</t>
  </si>
  <si>
    <t>PR. UNIT (R$)</t>
  </si>
  <si>
    <t>VALOR GLOBAL DA PROPOSTA SEM BDI INCLUSO: QUATROCENTOS E SEIS MIL, TREZENTOS E SESSENTA E QUATRO REAIS E SETENTA E UM CENTAVOS.</t>
  </si>
  <si>
    <t>VALOR GLOBAL DA PROPOSTA COM BDI INCLUSO: QUATROCENTOS E OITENTA E NOVE MIL, QUINHENTOS E OITENTA E OITO REAIS E VINTE CENTAVOS</t>
  </si>
  <si>
    <t>Cópia de: CONCORRÊNCIA 001-2018 MATINA 14%</t>
  </si>
  <si>
    <t>0,1592741</t>
  </si>
  <si>
    <t>0,5097262</t>
  </si>
  <si>
    <t>0,0267798</t>
  </si>
  <si>
    <t>0,1433217</t>
  </si>
  <si>
    <t>0,0159522</t>
  </si>
  <si>
    <t>0,0318217</t>
  </si>
  <si>
    <t>0,0197544</t>
  </si>
  <si>
    <t>0,0796783</t>
  </si>
  <si>
    <t>0,1691924</t>
  </si>
  <si>
    <t>3,717439</t>
  </si>
  <si>
    <t>0,0845549</t>
  </si>
  <si>
    <t>22,97</t>
  </si>
  <si>
    <t>0,1147235</t>
  </si>
  <si>
    <t>11,67</t>
  </si>
  <si>
    <t>0,1035651</t>
  </si>
  <si>
    <t>17,08</t>
  </si>
  <si>
    <t>0,1216664</t>
  </si>
  <si>
    <t>33,27</t>
  </si>
  <si>
    <t>0,0637261</t>
  </si>
  <si>
    <t>0,047774</t>
  </si>
  <si>
    <t>0,0828191</t>
  </si>
  <si>
    <t>101,17</t>
  </si>
  <si>
    <t>0,4380653</t>
  </si>
  <si>
    <t>1,1707916</t>
  </si>
  <si>
    <t>2,8671789</t>
  </si>
  <si>
    <t>2,00</t>
  </si>
  <si>
    <t>1,6725005</t>
  </si>
  <si>
    <t>17,68</t>
  </si>
  <si>
    <t>0,1274521</t>
  </si>
  <si>
    <t>0,1115002</t>
  </si>
  <si>
    <t>1,1258279</t>
  </si>
  <si>
    <t>0,0192584</t>
  </si>
  <si>
    <t>46,60</t>
  </si>
  <si>
    <t>0,023887</t>
  </si>
  <si>
    <t>362,86</t>
  </si>
  <si>
    <t>0,0044632</t>
  </si>
  <si>
    <t>1,1207035</t>
  </si>
  <si>
    <t>0,0049592</t>
  </si>
  <si>
    <t>28,26</t>
  </si>
  <si>
    <t>0,0955478</t>
  </si>
  <si>
    <t>50,05</t>
  </si>
  <si>
    <t>1,4335482</t>
  </si>
  <si>
    <t>0,2389523</t>
  </si>
  <si>
    <t>0,8214139</t>
  </si>
  <si>
    <t>0,7633083</t>
  </si>
  <si>
    <t>62,22</t>
  </si>
  <si>
    <t>54,93</t>
  </si>
  <si>
    <t>117,15</t>
  </si>
  <si>
    <t>0,0346356</t>
  </si>
  <si>
    <t>0,41</t>
  </si>
  <si>
    <t>774,00</t>
  </si>
  <si>
    <t>3,2427544</t>
  </si>
  <si>
    <t>22,8010146</t>
  </si>
  <si>
    <t>39,47</t>
  </si>
  <si>
    <t>34,84</t>
  </si>
  <si>
    <t>74,31</t>
  </si>
  <si>
    <t>2.064,00</t>
  </si>
  <si>
    <t>0,6442498</t>
  </si>
  <si>
    <t>1,933788</t>
  </si>
  <si>
    <t>15,7986664</t>
  </si>
  <si>
    <t>3,4923369</t>
  </si>
  <si>
    <t>49,3916204</t>
  </si>
  <si>
    <t>20,8542397</t>
  </si>
  <si>
    <t>3,4299736</t>
  </si>
  <si>
    <t>65,8554939</t>
  </si>
  <si>
    <t>70,37</t>
  </si>
  <si>
    <t>62,13</t>
  </si>
  <si>
    <t>132,50</t>
  </si>
  <si>
    <t>422,70</t>
  </si>
  <si>
    <t>2.486,70</t>
  </si>
  <si>
    <t>406,93</t>
  </si>
  <si>
    <t>8,0059987</t>
  </si>
  <si>
    <t>96,52</t>
  </si>
  <si>
    <t>85,21</t>
  </si>
  <si>
    <t>181,73</t>
  </si>
  <si>
    <t>83,33</t>
  </si>
  <si>
    <t>490,26</t>
  </si>
  <si>
    <t>0,0017879</t>
  </si>
  <si>
    <t>29,00</t>
  </si>
  <si>
    <t>0,3141516</t>
  </si>
  <si>
    <t>6,61</t>
  </si>
  <si>
    <t>5,83</t>
  </si>
  <si>
    <t>12,44</t>
  </si>
  <si>
    <t>34,93</t>
  </si>
  <si>
    <t>3,4020608</t>
  </si>
  <si>
    <t>13,46</t>
  </si>
  <si>
    <t>28,71</t>
  </si>
  <si>
    <t>56,14</t>
  </si>
  <si>
    <t>20,31</t>
  </si>
  <si>
    <t>0,4081817</t>
  </si>
  <si>
    <t>7,06</t>
  </si>
  <si>
    <t>6,24</t>
  </si>
  <si>
    <t>13,30</t>
  </si>
  <si>
    <t>24,46</t>
  </si>
  <si>
    <t>2,0634485</t>
  </si>
  <si>
    <t>17,41</t>
  </si>
  <si>
    <t>34,04</t>
  </si>
  <si>
    <t>0,5892037</t>
  </si>
  <si>
    <t>270,46</t>
  </si>
  <si>
    <t>6,36</t>
  </si>
  <si>
    <t>11,98</t>
  </si>
  <si>
    <t>18,88</t>
  </si>
  <si>
    <t>0,0488385</t>
  </si>
  <si>
    <t>0,1790938</t>
  </si>
  <si>
    <t>5,04</t>
  </si>
  <si>
    <t>22,74</t>
  </si>
  <si>
    <t>76,63</t>
  </si>
  <si>
    <t>0,6577548</t>
  </si>
  <si>
    <t>1,6770932</t>
  </si>
  <si>
    <t>18,74</t>
  </si>
  <si>
    <t>16,55</t>
  </si>
  <si>
    <t>35,29</t>
  </si>
  <si>
    <t>15,69</t>
  </si>
  <si>
    <t>92,32</t>
  </si>
  <si>
    <t>0,0179325</t>
  </si>
  <si>
    <t>0,0552615</t>
  </si>
  <si>
    <t>0,0146279</t>
  </si>
  <si>
    <t>0,6962893</t>
  </si>
  <si>
    <t>9,53</t>
  </si>
  <si>
    <t>0,0428369</t>
  </si>
  <si>
    <t>0,1312093</t>
  </si>
  <si>
    <t>1,63</t>
  </si>
  <si>
    <t>3,47</t>
  </si>
  <si>
    <t>1,95</t>
  </si>
  <si>
    <t>286,12</t>
  </si>
  <si>
    <t>0,1729268</t>
  </si>
  <si>
    <t>0,109171</t>
  </si>
  <si>
    <t>1,41</t>
  </si>
  <si>
    <t>3,00</t>
  </si>
  <si>
    <t>58,59</t>
  </si>
  <si>
    <t>344,71</t>
  </si>
  <si>
    <t>0,3208562</t>
  </si>
  <si>
    <t>0,2023134</t>
  </si>
  <si>
    <t>55,39</t>
  </si>
  <si>
    <t>325,85</t>
  </si>
  <si>
    <t>1,2121348</t>
  </si>
  <si>
    <t>1,0161739</t>
  </si>
  <si>
    <t>13,54</t>
  </si>
  <si>
    <t>11,95</t>
  </si>
  <si>
    <t>25,49</t>
  </si>
  <si>
    <t>58,41</t>
  </si>
  <si>
    <t>0,2016005</t>
  </si>
  <si>
    <t>1,0973797</t>
  </si>
  <si>
    <t>13,41</t>
  </si>
  <si>
    <t>25,25</t>
  </si>
  <si>
    <t>6,54</t>
  </si>
  <si>
    <t>0,0065261</t>
  </si>
  <si>
    <t>0,0399257</t>
  </si>
  <si>
    <t>9,59</t>
  </si>
  <si>
    <t>0,0250645</t>
  </si>
  <si>
    <t>0,153324</t>
  </si>
  <si>
    <t>11,55</t>
  </si>
  <si>
    <t>0,2147612</t>
  </si>
  <si>
    <t>0,2087955</t>
  </si>
  <si>
    <t>0,0954493</t>
  </si>
  <si>
    <t>4,34</t>
  </si>
  <si>
    <t>10,96</t>
  </si>
  <si>
    <t>64,50</t>
  </si>
  <si>
    <t>31,38</t>
  </si>
  <si>
    <t>0,1984894</t>
  </si>
  <si>
    <t>0,396979</t>
  </si>
  <si>
    <t>4,27</t>
  </si>
  <si>
    <t>8,04</t>
  </si>
  <si>
    <t>6,42</t>
  </si>
  <si>
    <t>37,80</t>
  </si>
  <si>
    <t>14,89</t>
  </si>
  <si>
    <t>0,0842962</t>
  </si>
  <si>
    <t>0,4206856</t>
  </si>
  <si>
    <t>3,04</t>
  </si>
  <si>
    <t>17,93</t>
  </si>
  <si>
    <t>29,75</t>
  </si>
  <si>
    <t>0,0770476</t>
  </si>
  <si>
    <t>0,0557366</t>
  </si>
  <si>
    <t>0,1778653</t>
  </si>
  <si>
    <t>35,84</t>
  </si>
  <si>
    <t>DIVISORIA EM GRANITO BRANCO POLIDO, ESP = 3CM, ASSENTADO COM ARGAMASSA TRACO 1:4, ARREMATE EM CIMENTO BRANCO, EXCLUSIVE FERRAGENS</t>
  </si>
  <si>
    <t>456,09</t>
  </si>
  <si>
    <t>0,9378832</t>
  </si>
  <si>
    <t>1,9573217</t>
  </si>
  <si>
    <t>DIVISORIA EM GRANITO, COM DUAS FACES POLIDAS, TIPO ANDORINHA/ QUARTZ/ CASTELO/ CORUMBA OU OUTROS EQUIVALENTES DA REGIAO, E=  *3,0* CM</t>
  </si>
  <si>
    <t>19,18</t>
  </si>
  <si>
    <t>16,93</t>
  </si>
  <si>
    <t>36,11</t>
  </si>
  <si>
    <t>93,40</t>
  </si>
  <si>
    <t>549,49</t>
  </si>
  <si>
    <t>68,35</t>
  </si>
  <si>
    <t>145,78</t>
  </si>
  <si>
    <t>312,06</t>
  </si>
  <si>
    <t>0,4276666</t>
  </si>
  <si>
    <t>178,97</t>
  </si>
  <si>
    <t>11,59</t>
  </si>
  <si>
    <t>10,24</t>
  </si>
  <si>
    <t>21,83</t>
  </si>
  <si>
    <t>63,90</t>
  </si>
  <si>
    <t>375,96</t>
  </si>
  <si>
    <t>0,2342072</t>
  </si>
  <si>
    <t>0,4684144</t>
  </si>
  <si>
    <t>104,01</t>
  </si>
  <si>
    <t>67,71</t>
  </si>
  <si>
    <t>0,174716</t>
  </si>
  <si>
    <t>0,3489771</t>
  </si>
  <si>
    <t>81,57</t>
  </si>
  <si>
    <t>1,1724602</t>
  </si>
  <si>
    <t>2,3444087</t>
  </si>
  <si>
    <t>23,85</t>
  </si>
  <si>
    <t>21,06</t>
  </si>
  <si>
    <t>44,91</t>
  </si>
  <si>
    <t>437,17</t>
  </si>
  <si>
    <t>JANELA DE ALUMÍNIO MAXIM-AR, FIXAÇÃO COM ARGAMASSA, COM VIDROS, PADRONIZADA. AF_07/2016</t>
  </si>
  <si>
    <t>210,28</t>
  </si>
  <si>
    <t>0,7821356</t>
  </si>
  <si>
    <t>1,563811</t>
  </si>
  <si>
    <t>0,0096674</t>
  </si>
  <si>
    <t>JANELA MAXIM AR EM ALUMINIO, 80 X 60 CM (A X L), BATENTE/REQUADRO DE 4 A 14 CM, COM VIDRO, SEM GUARNICAO/ALIZAR</t>
  </si>
  <si>
    <t>1,0001</t>
  </si>
  <si>
    <t>164,83</t>
  </si>
  <si>
    <t>13,90</t>
  </si>
  <si>
    <t>29,65</t>
  </si>
  <si>
    <t>43,06</t>
  </si>
  <si>
    <t>253,34</t>
  </si>
  <si>
    <t>328,03</t>
  </si>
  <si>
    <t>0,9008191</t>
  </si>
  <si>
    <t>1,8024969</t>
  </si>
  <si>
    <t>0,4772882</t>
  </si>
  <si>
    <t>33,94</t>
  </si>
  <si>
    <t>67,18</t>
  </si>
  <si>
    <t>395,21</t>
  </si>
  <si>
    <t>153,46</t>
  </si>
  <si>
    <t>0,0135365</t>
  </si>
  <si>
    <t>0,0141426</t>
  </si>
  <si>
    <t>0,0424277</t>
  </si>
  <si>
    <t>31,42</t>
  </si>
  <si>
    <t>184,88</t>
  </si>
  <si>
    <t>0,1742857</t>
  </si>
  <si>
    <t>0,0820485</t>
  </si>
  <si>
    <t>4,42</t>
  </si>
  <si>
    <t>26,04</t>
  </si>
  <si>
    <t>13,88</t>
  </si>
  <si>
    <t>0,1334908</t>
  </si>
  <si>
    <t>0,1047488</t>
  </si>
  <si>
    <t>16,72</t>
  </si>
  <si>
    <t>0,3145454</t>
  </si>
  <si>
    <t>8,73</t>
  </si>
  <si>
    <t>0,0047786</t>
  </si>
  <si>
    <t>0,0477866</t>
  </si>
  <si>
    <t>0,0012613</t>
  </si>
  <si>
    <t>0,0126132</t>
  </si>
  <si>
    <t>3,97</t>
  </si>
  <si>
    <t>20,21</t>
  </si>
  <si>
    <t>0,0378049</t>
  </si>
  <si>
    <t>0,102887</t>
  </si>
  <si>
    <t>2,29</t>
  </si>
  <si>
    <t>4,32</t>
  </si>
  <si>
    <t>24,34</t>
  </si>
  <si>
    <t xml:space="preserve"> 9.4 </t>
  </si>
  <si>
    <t>22,21</t>
  </si>
  <si>
    <t>0,0677363</t>
  </si>
  <si>
    <t>0,1845099</t>
  </si>
  <si>
    <t>26,75</t>
  </si>
  <si>
    <t xml:space="preserve"> 9.5 </t>
  </si>
  <si>
    <t>33,86</t>
  </si>
  <si>
    <t>0,252655</t>
  </si>
  <si>
    <t>0,4632009</t>
  </si>
  <si>
    <t>40,79</t>
  </si>
  <si>
    <t>34,39</t>
  </si>
  <si>
    <t>0,263374</t>
  </si>
  <si>
    <t>0,4982751</t>
  </si>
  <si>
    <t>5,22</t>
  </si>
  <si>
    <t>4,61</t>
  </si>
  <si>
    <t>41,43</t>
  </si>
  <si>
    <t>12,08</t>
  </si>
  <si>
    <t>0,0900401</t>
  </si>
  <si>
    <t>0,0906462</t>
  </si>
  <si>
    <t>2,47</t>
  </si>
  <si>
    <t>30,75</t>
  </si>
  <si>
    <t>0,1505097</t>
  </si>
  <si>
    <t>0,3010193</t>
  </si>
  <si>
    <t>0,0522053</t>
  </si>
  <si>
    <t>4,94</t>
  </si>
  <si>
    <t>4,36</t>
  </si>
  <si>
    <t>37,04</t>
  </si>
  <si>
    <t>27,43</t>
  </si>
  <si>
    <t>0,1383013</t>
  </si>
  <si>
    <t>0,2766023</t>
  </si>
  <si>
    <t>0,036126</t>
  </si>
  <si>
    <t>33,04</t>
  </si>
  <si>
    <t>28,16</t>
  </si>
  <si>
    <t>0,057212</t>
  </si>
  <si>
    <t>0,0991674</t>
  </si>
  <si>
    <t>5,76</t>
  </si>
  <si>
    <t>33,92</t>
  </si>
  <si>
    <t>57,45</t>
  </si>
  <si>
    <t>0,336211</t>
  </si>
  <si>
    <t>0,2001098</t>
  </si>
  <si>
    <t>0,1361011</t>
  </si>
  <si>
    <t>0,0731785</t>
  </si>
  <si>
    <t>10,84</t>
  </si>
  <si>
    <t>11,76</t>
  </si>
  <si>
    <t>69,21</t>
  </si>
  <si>
    <t>253,53</t>
  </si>
  <si>
    <t>0,7283066</t>
  </si>
  <si>
    <t>0,4594896</t>
  </si>
  <si>
    <t>6,73</t>
  </si>
  <si>
    <t>5,95</t>
  </si>
  <si>
    <t>51,92</t>
  </si>
  <si>
    <t>305,45</t>
  </si>
  <si>
    <t>18,66</t>
  </si>
  <si>
    <t>0,3125798</t>
  </si>
  <si>
    <t>0,15629</t>
  </si>
  <si>
    <t>3,51</t>
  </si>
  <si>
    <t>6,60</t>
  </si>
  <si>
    <t>22,48</t>
  </si>
  <si>
    <t>0,0819887</t>
  </si>
  <si>
    <t>0,1229831</t>
  </si>
  <si>
    <t>1,76</t>
  </si>
  <si>
    <t>10,39</t>
  </si>
  <si>
    <t>8,02</t>
  </si>
  <si>
    <t>0,0493946</t>
  </si>
  <si>
    <t>0,1338665</t>
  </si>
  <si>
    <t>0,0446787</t>
  </si>
  <si>
    <t>17,32</t>
  </si>
  <si>
    <t>0,2717297</t>
  </si>
  <si>
    <t>0,3105482</t>
  </si>
  <si>
    <t>20,86</t>
  </si>
  <si>
    <t>18,99</t>
  </si>
  <si>
    <t>0,4071571</t>
  </si>
  <si>
    <t>9,21</t>
  </si>
  <si>
    <t>22,87</t>
  </si>
  <si>
    <t>57,65</t>
  </si>
  <si>
    <t>0,5055809</t>
  </si>
  <si>
    <t>0,5050404</t>
  </si>
  <si>
    <t>5,77</t>
  </si>
  <si>
    <t>12,30</t>
  </si>
  <si>
    <t>11,80</t>
  </si>
  <si>
    <t>69,45</t>
  </si>
  <si>
    <t>70,65</t>
  </si>
  <si>
    <t>0,4593167</t>
  </si>
  <si>
    <t>5,24</t>
  </si>
  <si>
    <t>14,46</t>
  </si>
  <si>
    <t>85,11</t>
  </si>
  <si>
    <t>82,94</t>
  </si>
  <si>
    <t>0,4019493</t>
  </si>
  <si>
    <t>4,59</t>
  </si>
  <si>
    <t>9,78</t>
  </si>
  <si>
    <t>16,98</t>
  </si>
  <si>
    <t>99,92</t>
  </si>
  <si>
    <t>107,22</t>
  </si>
  <si>
    <t>0,3179719</t>
  </si>
  <si>
    <t>0,3177776</t>
  </si>
  <si>
    <t>3,63</t>
  </si>
  <si>
    <t>7,74</t>
  </si>
  <si>
    <t>129,17</t>
  </si>
  <si>
    <t>2,95</t>
  </si>
  <si>
    <t>58,27</t>
  </si>
  <si>
    <t>0,0010541</t>
  </si>
  <si>
    <t>0,0013749</t>
  </si>
  <si>
    <t>0,0000596</t>
  </si>
  <si>
    <t>11,93</t>
  </si>
  <si>
    <t>70,20</t>
  </si>
  <si>
    <t>2,82</t>
  </si>
  <si>
    <t>0,0184839</t>
  </si>
  <si>
    <t>0,0190244</t>
  </si>
  <si>
    <t>0,006276</t>
  </si>
  <si>
    <t xml:space="preserve"> 89446 </t>
  </si>
  <si>
    <t>TUBO, PVC, SOLDÁVEL, DN 25MM, INSTALADO EM PRUMADA DE ÁGUA - FORNECIMENTO E INSTALAÇÃO. AF_12/2014</t>
  </si>
  <si>
    <t>0,0021937</t>
  </si>
  <si>
    <t>0,1068624</t>
  </si>
  <si>
    <t>5,73</t>
  </si>
  <si>
    <t>5,70</t>
  </si>
  <si>
    <t>0,1233397</t>
  </si>
  <si>
    <t>6,86</t>
  </si>
  <si>
    <t>0,014946</t>
  </si>
  <si>
    <t>8,46</t>
  </si>
  <si>
    <t>5,41</t>
  </si>
  <si>
    <t>0,0817679</t>
  </si>
  <si>
    <t>6,51</t>
  </si>
  <si>
    <t>0,0619163</t>
  </si>
  <si>
    <t>0,0116093</t>
  </si>
  <si>
    <t>0,0135442</t>
  </si>
  <si>
    <t>0,0145116</t>
  </si>
  <si>
    <t>27,34</t>
  </si>
  <si>
    <t>9,10</t>
  </si>
  <si>
    <t>0,1635224</t>
  </si>
  <si>
    <t>0,1640629</t>
  </si>
  <si>
    <t>0,0090235</t>
  </si>
  <si>
    <t>0,0615236</t>
  </si>
  <si>
    <t>0,0098438</t>
  </si>
  <si>
    <t>1,86</t>
  </si>
  <si>
    <t>12,52</t>
  </si>
  <si>
    <t>0,1794425</t>
  </si>
  <si>
    <t>15,08</t>
  </si>
  <si>
    <t>40,24</t>
  </si>
  <si>
    <t>0,1122846</t>
  </si>
  <si>
    <t>0,0322349</t>
  </si>
  <si>
    <t>0,0284742</t>
  </si>
  <si>
    <t>0,0419051</t>
  </si>
  <si>
    <t>2,73</t>
  </si>
  <si>
    <t>48,48</t>
  </si>
  <si>
    <t>0,1410549</t>
  </si>
  <si>
    <t>1,82</t>
  </si>
  <si>
    <t>3,43</t>
  </si>
  <si>
    <t>7,91</t>
  </si>
  <si>
    <t>0,1633421</t>
  </si>
  <si>
    <t>9,52</t>
  </si>
  <si>
    <t>26,48</t>
  </si>
  <si>
    <t>0,0963453</t>
  </si>
  <si>
    <t>0,0198857</t>
  </si>
  <si>
    <t>0,0244299</t>
  </si>
  <si>
    <t>0,0255662</t>
  </si>
  <si>
    <t>5,42</t>
  </si>
  <si>
    <t>31,90</t>
  </si>
  <si>
    <t>10,78</t>
  </si>
  <si>
    <t>0,068774</t>
  </si>
  <si>
    <t>12,98</t>
  </si>
  <si>
    <t>0,1700017</t>
  </si>
  <si>
    <t>0,0100641</t>
  </si>
  <si>
    <t>0,0435203</t>
  </si>
  <si>
    <t>22,75</t>
  </si>
  <si>
    <t>0,0442886</t>
  </si>
  <si>
    <t>0,0031003</t>
  </si>
  <si>
    <t>0,0107559</t>
  </si>
  <si>
    <t>0,0047451</t>
  </si>
  <si>
    <t>8,36</t>
  </si>
  <si>
    <t>0,5972158</t>
  </si>
  <si>
    <t>0,0292959</t>
  </si>
  <si>
    <t>0,1993409</t>
  </si>
  <si>
    <t>7,72</t>
  </si>
  <si>
    <t>14,54</t>
  </si>
  <si>
    <t>6,81</t>
  </si>
  <si>
    <t>40,08</t>
  </si>
  <si>
    <t>0,2462231</t>
  </si>
  <si>
    <t>0,0820743</t>
  </si>
  <si>
    <t>0,3084201</t>
  </si>
  <si>
    <t>0,0087656</t>
  </si>
  <si>
    <t>0,1030773</t>
  </si>
  <si>
    <t>0,0132295</t>
  </si>
  <si>
    <t>20,57</t>
  </si>
  <si>
    <t>29,20</t>
  </si>
  <si>
    <t>0,2540947</t>
  </si>
  <si>
    <t>0,2551757</t>
  </si>
  <si>
    <t>0,0118622</t>
  </si>
  <si>
    <t>0,0848286</t>
  </si>
  <si>
    <t>0,0194485</t>
  </si>
  <si>
    <t>2,90</t>
  </si>
  <si>
    <t>6,19</t>
  </si>
  <si>
    <t>5,98</t>
  </si>
  <si>
    <t>35,18</t>
  </si>
  <si>
    <t>0,0802065</t>
  </si>
  <si>
    <t>0,0079404</t>
  </si>
  <si>
    <t>0,0168433</t>
  </si>
  <si>
    <t>0,012031</t>
  </si>
  <si>
    <t>6,92</t>
  </si>
  <si>
    <t>0,0826588</t>
  </si>
  <si>
    <t>0,0081832</t>
  </si>
  <si>
    <t>0,0173583</t>
  </si>
  <si>
    <t>0,0123989</t>
  </si>
  <si>
    <t>0,94</t>
  </si>
  <si>
    <t>6,13</t>
  </si>
  <si>
    <t>0,1131031</t>
  </si>
  <si>
    <t>0,0119566</t>
  </si>
  <si>
    <t>0,0412019</t>
  </si>
  <si>
    <t>0,0121182</t>
  </si>
  <si>
    <t>28,17</t>
  </si>
  <si>
    <t>0,2157893</t>
  </si>
  <si>
    <t>0,2163298</t>
  </si>
  <si>
    <t>0,0603102</t>
  </si>
  <si>
    <t>2,46</t>
  </si>
  <si>
    <t>33,93</t>
  </si>
  <si>
    <t>14,96</t>
  </si>
  <si>
    <t>0,1807953</t>
  </si>
  <si>
    <t>0,1802548</t>
  </si>
  <si>
    <t>3,06</t>
  </si>
  <si>
    <t>298,25</t>
  </si>
  <si>
    <t>8,1567707</t>
  </si>
  <si>
    <t>2,7868966</t>
  </si>
  <si>
    <t>57,73</t>
  </si>
  <si>
    <t>50,96</t>
  </si>
  <si>
    <t>108,69</t>
  </si>
  <si>
    <t>61,08</t>
  </si>
  <si>
    <t>359,33</t>
  </si>
  <si>
    <t xml:space="preserve"> 74198/002 </t>
  </si>
  <si>
    <t>SUMIDOURO EM ALVENARIA DE TIJOLO CERAMICO MACIÇO DIAMETRO 1,40M E ALTURA 5,00M, COM TAMPA EM CONCRETO ARMADO DIAMETRO 1,60M E ESPESSURA 10CM</t>
  </si>
  <si>
    <t>2.198,82</t>
  </si>
  <si>
    <t>26,1195554</t>
  </si>
  <si>
    <t>18,4974448</t>
  </si>
  <si>
    <t>0,2288541</t>
  </si>
  <si>
    <t>1,5558895</t>
  </si>
  <si>
    <t>35,8410838</t>
  </si>
  <si>
    <t>22,3673028</t>
  </si>
  <si>
    <t>0,3893696</t>
  </si>
  <si>
    <t>0,4116195</t>
  </si>
  <si>
    <t>18,9885275</t>
  </si>
  <si>
    <t>112,6136645</t>
  </si>
  <si>
    <t>0,066749</t>
  </si>
  <si>
    <t>0,5594209</t>
  </si>
  <si>
    <t>2.293,3080876</t>
  </si>
  <si>
    <t>453,18</t>
  </si>
  <si>
    <t>400,06</t>
  </si>
  <si>
    <t>853,24</t>
  </si>
  <si>
    <t>450,31</t>
  </si>
  <si>
    <t>2.649,13</t>
  </si>
  <si>
    <t>CALHA EM CONCRETO SIMPLES, EM MEIA CANA DE CONCRETO, DIAMETRO 600 MM</t>
  </si>
  <si>
    <t>134,47</t>
  </si>
  <si>
    <t>2,2684096</t>
  </si>
  <si>
    <t>0,6106493</t>
  </si>
  <si>
    <t>0,0016793</t>
  </si>
  <si>
    <t>CALHA/CANALETA DE CONCRETO SIMPLES, TIPO MEIA CANA, D = 60 CM, PARA AGUA PLUVIAL</t>
  </si>
  <si>
    <t>1,6029544</t>
  </si>
  <si>
    <t>56,94</t>
  </si>
  <si>
    <t>0,1679285</t>
  </si>
  <si>
    <t>14,80</t>
  </si>
  <si>
    <t>13,07</t>
  </si>
  <si>
    <t>27,87</t>
  </si>
  <si>
    <t>27,53</t>
  </si>
  <si>
    <t>162,00</t>
  </si>
  <si>
    <t>773,63</t>
  </si>
  <si>
    <t>PAPELEIRA DE PAREDE EM METAL CROMADO SEM TAMPA</t>
  </si>
  <si>
    <t>TORNEIRA DE BÓIA REAL, ROSCÁVEL, 1", FORNECIDA E INSTALADA EM RESERVAÇÃO DE ÁGUA. AF_06/2016</t>
  </si>
  <si>
    <t>TORNEIRA METALICA DE BOIA CONVENCIONAL PARA CAIXA D'AGUA, 1", COM HASTE METALICA E BALAO PLASTICO</t>
  </si>
  <si>
    <t>1.521,10</t>
  </si>
  <si>
    <t>6,6792038</t>
  </si>
  <si>
    <t>2,5047013</t>
  </si>
  <si>
    <t>4,3832273</t>
  </si>
  <si>
    <t>1,2523508</t>
  </si>
  <si>
    <t>86,71</t>
  </si>
  <si>
    <t>76,55</t>
  </si>
  <si>
    <t>163,26</t>
  </si>
  <si>
    <t>311,52</t>
  </si>
  <si>
    <t>1.832,62</t>
  </si>
  <si>
    <t>0,0154658</t>
  </si>
  <si>
    <t>0,0352278</t>
  </si>
  <si>
    <t>0,0090218</t>
  </si>
  <si>
    <t>1,187434</t>
  </si>
  <si>
    <t>0,6117604</t>
  </si>
  <si>
    <t>21,59</t>
  </si>
  <si>
    <t>0,1963097</t>
  </si>
  <si>
    <t xml:space="preserve"> 15.6 </t>
  </si>
  <si>
    <t xml:space="preserve"> 95249 </t>
  </si>
  <si>
    <t>VÁLVULA DE ESFERA BRUTA, BRONZE, ROSCÁVEL, 3/4'', INSTALADO EM RESERVAÇÃO DE ÁGUA DE EDIFICAÇÃO QUE POSSUA RESERVATÓRIO DE FIBRA/FIBROCIMENTO - FORNECIMENTO E INSTALAÇÃO. AF_06/2016</t>
  </si>
  <si>
    <t>59,64</t>
  </si>
  <si>
    <t>0,5169838</t>
  </si>
  <si>
    <t>0,5173352</t>
  </si>
  <si>
    <t xml:space="preserve"> 00011749 </t>
  </si>
  <si>
    <t>VALVULA DE ESFERA BRUTA EM BRONZE, BITOLA 3/4 " (REF 1552-B)</t>
  </si>
  <si>
    <t>41,52</t>
  </si>
  <si>
    <t>12,59</t>
  </si>
  <si>
    <t>71,85</t>
  </si>
  <si>
    <t>125,98</t>
  </si>
  <si>
    <t>0,9498384</t>
  </si>
  <si>
    <t>0,0123583</t>
  </si>
  <si>
    <t>12,28</t>
  </si>
  <si>
    <t>10,85</t>
  </si>
  <si>
    <t>23,13</t>
  </si>
  <si>
    <t>25,80</t>
  </si>
  <si>
    <t>151,78</t>
  </si>
  <si>
    <t>244,29</t>
  </si>
  <si>
    <t>1,3697852</t>
  </si>
  <si>
    <t>1,3692473</t>
  </si>
  <si>
    <t>15,82</t>
  </si>
  <si>
    <t>33,75</t>
  </si>
  <si>
    <t>50,03</t>
  </si>
  <si>
    <t>294,32</t>
  </si>
  <si>
    <t>73,62</t>
  </si>
  <si>
    <t>1,1903999</t>
  </si>
  <si>
    <t>0,11904</t>
  </si>
  <si>
    <t>0,0003969</t>
  </si>
  <si>
    <t>17,03</t>
  </si>
  <si>
    <t>15,03</t>
  </si>
  <si>
    <t>32,06</t>
  </si>
  <si>
    <t>15,07</t>
  </si>
  <si>
    <t>88,69</t>
  </si>
  <si>
    <t>628,58</t>
  </si>
  <si>
    <t>2,9401687</t>
  </si>
  <si>
    <t>35,79</t>
  </si>
  <si>
    <t>31,59</t>
  </si>
  <si>
    <t>67,38</t>
  </si>
  <si>
    <t>128,73</t>
  </si>
  <si>
    <t>757,31</t>
  </si>
  <si>
    <t>0,0316443</t>
  </si>
  <si>
    <t>13,65</t>
  </si>
  <si>
    <t>73,92</t>
  </si>
  <si>
    <t>0,0582488</t>
  </si>
  <si>
    <t>15,13</t>
  </si>
  <si>
    <t>89,05</t>
  </si>
  <si>
    <t>5,01</t>
  </si>
  <si>
    <t>0,1061065</t>
  </si>
  <si>
    <t>6,03</t>
  </si>
  <si>
    <t>0,1190483</t>
  </si>
  <si>
    <t>0,1185104</t>
  </si>
  <si>
    <t>2,92</t>
  </si>
  <si>
    <t>10,66</t>
  </si>
  <si>
    <t>0,0846726</t>
  </si>
  <si>
    <t>12,84</t>
  </si>
  <si>
    <t>0,0702251</t>
  </si>
  <si>
    <t>10,91</t>
  </si>
  <si>
    <t>18,19</t>
  </si>
  <si>
    <t>0,0697423</t>
  </si>
  <si>
    <t>3,72</t>
  </si>
  <si>
    <t>21,91</t>
  </si>
  <si>
    <t>0,0972219</t>
  </si>
  <si>
    <t>0,0338431</t>
  </si>
  <si>
    <t>4,45</t>
  </si>
  <si>
    <t>0,0324892</t>
  </si>
  <si>
    <t>0,0038766</t>
  </si>
  <si>
    <t>0,0029536</t>
  </si>
  <si>
    <t>132,00</t>
  </si>
  <si>
    <t>3,2494624</t>
  </si>
  <si>
    <t>1,9176177</t>
  </si>
  <si>
    <t>29,13</t>
  </si>
  <si>
    <t>25,71</t>
  </si>
  <si>
    <t>54,84</t>
  </si>
  <si>
    <t>27,03</t>
  </si>
  <si>
    <t>159,03</t>
  </si>
  <si>
    <t>121,29</t>
  </si>
  <si>
    <t>3,8557628</t>
  </si>
  <si>
    <t>1,443933</t>
  </si>
  <si>
    <t>1,8542614</t>
  </si>
  <si>
    <t>0,056161</t>
  </si>
  <si>
    <t>2,5883975</t>
  </si>
  <si>
    <t>0,0516028</t>
  </si>
  <si>
    <t>15,9180942</t>
  </si>
  <si>
    <t>0,0313917</t>
  </si>
  <si>
    <t>0,0034401</t>
  </si>
  <si>
    <t>52,0156437</t>
  </si>
  <si>
    <t>28,25</t>
  </si>
  <si>
    <t>24,93</t>
  </si>
  <si>
    <t>53,18</t>
  </si>
  <si>
    <t>146,13</t>
  </si>
  <si>
    <t>11,56</t>
  </si>
  <si>
    <t>0,2294244</t>
  </si>
  <si>
    <t>0,2062403</t>
  </si>
  <si>
    <t>0,2067782</t>
  </si>
  <si>
    <t>0,0007534</t>
  </si>
  <si>
    <t>2,41</t>
  </si>
  <si>
    <t>10,93</t>
  </si>
  <si>
    <t>0,112318</t>
  </si>
  <si>
    <t>0,0176276</t>
  </si>
  <si>
    <t>0,0212674</t>
  </si>
  <si>
    <t>2,40</t>
  </si>
  <si>
    <t>0,0099524</t>
  </si>
  <si>
    <t>14,08</t>
  </si>
  <si>
    <t>0,0013262</t>
  </si>
  <si>
    <t>0,0150347</t>
  </si>
  <si>
    <t>0,5220995</t>
  </si>
  <si>
    <t>3,15</t>
  </si>
  <si>
    <t>6,71</t>
  </si>
  <si>
    <t>21,30</t>
  </si>
  <si>
    <t>0,0351486</t>
  </si>
  <si>
    <t>0,0856259</t>
  </si>
  <si>
    <t>47,82</t>
  </si>
  <si>
    <t>60,30</t>
  </si>
  <si>
    <t>37,67</t>
  </si>
  <si>
    <t>0,0615961</t>
  </si>
  <si>
    <t>0,1477933</t>
  </si>
  <si>
    <t>45,38</t>
  </si>
  <si>
    <t>92,78</t>
  </si>
  <si>
    <t>0,0025029</t>
  </si>
  <si>
    <t>0,0153956</t>
  </si>
  <si>
    <t>24,17</t>
  </si>
  <si>
    <t>0,5949355</t>
  </si>
  <si>
    <t>0,5943294</t>
  </si>
  <si>
    <t>13,62</t>
  </si>
  <si>
    <t>29,12</t>
  </si>
  <si>
    <t>15,74</t>
  </si>
  <si>
    <t>0,0631981</t>
  </si>
  <si>
    <t>3,22</t>
  </si>
  <si>
    <t>18,96</t>
  </si>
  <si>
    <t>0,1344041</t>
  </si>
  <si>
    <t>4,82</t>
  </si>
  <si>
    <t>28,38</t>
  </si>
  <si>
    <t>115,86</t>
  </si>
  <si>
    <t>1,3092567</t>
  </si>
  <si>
    <t>0,2992587</t>
  </si>
  <si>
    <t>20,91</t>
  </si>
  <si>
    <t>23,72</t>
  </si>
  <si>
    <t>139,58</t>
  </si>
  <si>
    <t>0,2195044</t>
  </si>
  <si>
    <t>0,3241132</t>
  </si>
  <si>
    <t>3,68</t>
  </si>
  <si>
    <t>3,24</t>
  </si>
  <si>
    <t>11,92</t>
  </si>
  <si>
    <t>0,0413035</t>
  </si>
  <si>
    <t>0,0406974</t>
  </si>
  <si>
    <t>847,36</t>
  </si>
  <si>
    <t>9,3094937</t>
  </si>
  <si>
    <t>3,6426082</t>
  </si>
  <si>
    <t>3,0921697</t>
  </si>
  <si>
    <t>0,5423438</t>
  </si>
  <si>
    <t>5,6662794</t>
  </si>
  <si>
    <t>175,60</t>
  </si>
  <si>
    <t>155,02</t>
  </si>
  <si>
    <t>330,62</t>
  </si>
  <si>
    <t>173,53</t>
  </si>
  <si>
    <t>1.020,89</t>
  </si>
  <si>
    <t>0,1181818</t>
  </si>
  <si>
    <t>6,28</t>
  </si>
  <si>
    <t>27,67</t>
  </si>
  <si>
    <t>5,39</t>
  </si>
  <si>
    <t>31,13</t>
  </si>
  <si>
    <t>27,49</t>
  </si>
  <si>
    <t>58,62</t>
  </si>
  <si>
    <t>20,71</t>
  </si>
  <si>
    <t>121,88</t>
  </si>
  <si>
    <t>Porta de abrir de 0,80x2,10m em chapa de alumínio com vidro e veneziana, PA1, conforme projeto de esquadrias, inclusive ferragens5</t>
  </si>
  <si>
    <t xml:space="preserve"> 13.18</t>
  </si>
  <si>
    <t xml:space="preserve"> 13.16 =13.17</t>
  </si>
  <si>
    <t xml:space="preserve"> 17.9 = 17.10 = 17.11 = 17.12 = 17.13 =17.14</t>
  </si>
  <si>
    <t>IBIASSUCÊ - BAHIA</t>
  </si>
  <si>
    <t>MEDIÇÃO 1</t>
  </si>
  <si>
    <t>Valor Acumulado</t>
  </si>
  <si>
    <t>QUANT. PREVISTA</t>
  </si>
  <si>
    <t>QUANT. PERIODO</t>
  </si>
  <si>
    <t>QUANT. ACUMULADA</t>
  </si>
  <si>
    <t>VALOR PREVISTO (R$)</t>
  </si>
  <si>
    <t>VALOR DO PERIODO</t>
  </si>
  <si>
    <t>VALOR TOTAL ACUMULADO</t>
  </si>
  <si>
    <t>PERCENTUAL ACUMULADO</t>
  </si>
  <si>
    <t>MEDIÇÃO 05</t>
  </si>
  <si>
    <t>QUANT. ACUM.</t>
  </si>
  <si>
    <t>VALOR PERIODO</t>
  </si>
  <si>
    <t>VALOR TOTAL DA MEDIÇÃO 05 COM A QUADRA</t>
  </si>
  <si>
    <r>
      <t>Porta de abrir em madeira 0,80x2,10m com Chapa metálica h=50cm, visor de vidro 20x110cm,</t>
    </r>
    <r>
      <rPr>
        <b/>
        <sz val="12"/>
        <rFont val="Arial"/>
        <family val="2"/>
      </rPr>
      <t xml:space="preserve"> PM2, </t>
    </r>
    <r>
      <rPr>
        <sz val="12"/>
        <rFont val="Arial"/>
        <family val="2"/>
      </rPr>
      <t>conforme projeto de esquadrias</t>
    </r>
  </si>
  <si>
    <r>
      <t xml:space="preserve">Porta de abrir em madeira 0,80x2,10m com Chapa metálica, </t>
    </r>
    <r>
      <rPr>
        <b/>
        <sz val="12"/>
        <rFont val="Arial"/>
        <family val="2"/>
      </rPr>
      <t xml:space="preserve">PM3, </t>
    </r>
    <r>
      <rPr>
        <sz val="12"/>
        <rFont val="Arial"/>
        <family val="2"/>
      </rPr>
      <t>conforme projeto de esquadrias</t>
    </r>
  </si>
  <si>
    <r>
      <t xml:space="preserve">Porta de Madeira - </t>
    </r>
    <r>
      <rPr>
        <b/>
        <sz val="12"/>
        <rFont val="Arial"/>
        <family val="2"/>
      </rPr>
      <t>PM4</t>
    </r>
    <r>
      <rPr>
        <sz val="12"/>
        <rFont val="Arial"/>
        <family val="2"/>
      </rPr>
      <t xml:space="preserve"> - 0,60x210 - com veneziana excluso ferragens, conforme projeto de esquadrias</t>
    </r>
  </si>
  <si>
    <r>
      <t xml:space="preserve">Porta de abrir em chapa de madeira compensada para banheiro revestida com laminado, 0,60x1,60m, </t>
    </r>
    <r>
      <rPr>
        <b/>
        <sz val="12"/>
        <rFont val="Arial"/>
        <family val="2"/>
      </rPr>
      <t>PM6</t>
    </r>
    <r>
      <rPr>
        <sz val="12"/>
        <rFont val="Arial"/>
        <family val="2"/>
      </rPr>
      <t>, incluso marco e dobradiças</t>
    </r>
  </si>
  <si>
    <r>
      <t xml:space="preserve">Porta de abrir em chapa de madeira compensada para banheiro revestida com laminado, 0,80x1,60m, </t>
    </r>
    <r>
      <rPr>
        <b/>
        <sz val="12"/>
        <rFont val="Arial"/>
        <family val="2"/>
      </rPr>
      <t>PM7</t>
    </r>
    <r>
      <rPr>
        <sz val="12"/>
        <rFont val="Arial"/>
        <family val="2"/>
      </rPr>
      <t>, incluso marco e dobradiças</t>
    </r>
  </si>
  <si>
    <r>
      <t xml:space="preserve">Janela de Alumínio, basculante 60x40cm, </t>
    </r>
    <r>
      <rPr>
        <b/>
        <sz val="12"/>
        <rFont val="Arial"/>
        <family val="2"/>
      </rPr>
      <t>JA-1</t>
    </r>
    <r>
      <rPr>
        <sz val="12"/>
        <rFont val="Arial"/>
        <family val="2"/>
      </rPr>
      <t>, conforme projeto de esquadrias, inclusive ferragens</t>
    </r>
  </si>
  <si>
    <r>
      <t xml:space="preserve">Janela de Alumínio, de abir 60x90cm, </t>
    </r>
    <r>
      <rPr>
        <b/>
        <sz val="12"/>
        <rFont val="Arial"/>
        <family val="2"/>
      </rPr>
      <t>JA-2</t>
    </r>
    <r>
      <rPr>
        <sz val="12"/>
        <rFont val="Arial"/>
        <family val="2"/>
      </rPr>
      <t>,conforme projeto de esquadrias, inclusive ferragens</t>
    </r>
  </si>
  <si>
    <r>
      <t xml:space="preserve">Janela de Alumínio, basculante 100x40cm, </t>
    </r>
    <r>
      <rPr>
        <b/>
        <sz val="12"/>
        <rFont val="Arial"/>
        <family val="2"/>
      </rPr>
      <t>JA-3</t>
    </r>
    <r>
      <rPr>
        <sz val="12"/>
        <rFont val="Arial"/>
        <family val="2"/>
      </rPr>
      <t>, conforme projeto de esquadrias, inclusive ferragens</t>
    </r>
  </si>
  <si>
    <r>
      <t xml:space="preserve">Janela de Alumínio, basculante 150x40cm, </t>
    </r>
    <r>
      <rPr>
        <b/>
        <sz val="12"/>
        <rFont val="Arial"/>
        <family val="2"/>
      </rPr>
      <t>JA-4</t>
    </r>
    <r>
      <rPr>
        <sz val="12"/>
        <rFont val="Arial"/>
        <family val="2"/>
      </rPr>
      <t>, conforme projeto de esquadrias, inclusive ferragens</t>
    </r>
  </si>
  <si>
    <r>
      <t xml:space="preserve">Janela de Alumínio, de correr 120x100cm, </t>
    </r>
    <r>
      <rPr>
        <b/>
        <sz val="12"/>
        <rFont val="Arial"/>
        <family val="2"/>
      </rPr>
      <t>JA-5</t>
    </r>
    <r>
      <rPr>
        <sz val="12"/>
        <rFont val="Arial"/>
        <family val="2"/>
      </rPr>
      <t>, conforme projeto de esquadrias, inclusive ferragens</t>
    </r>
  </si>
  <si>
    <r>
      <t xml:space="preserve">Janela de Alumínio, basculante 150x110cm, </t>
    </r>
    <r>
      <rPr>
        <b/>
        <sz val="12"/>
        <rFont val="Arial"/>
        <family val="2"/>
      </rPr>
      <t>JA-6</t>
    </r>
    <r>
      <rPr>
        <sz val="12"/>
        <rFont val="Arial"/>
        <family val="2"/>
      </rPr>
      <t>, conforme projeto de esquadrias, inclusive ferragens</t>
    </r>
  </si>
  <si>
    <r>
      <t xml:space="preserve">Janela de Alumínio, basculante 200x110cm, </t>
    </r>
    <r>
      <rPr>
        <b/>
        <sz val="12"/>
        <rFont val="Arial"/>
        <family val="2"/>
      </rPr>
      <t>JA-7</t>
    </r>
    <r>
      <rPr>
        <sz val="12"/>
        <rFont val="Arial"/>
        <family val="2"/>
      </rPr>
      <t>, conforme projeto de esquadrias, inclusive ferragens</t>
    </r>
  </si>
  <si>
    <r>
      <t>Janela de Alumínio, basculante 220X110cm,</t>
    </r>
    <r>
      <rPr>
        <b/>
        <sz val="12"/>
        <rFont val="Arial"/>
        <family val="2"/>
      </rPr>
      <t>JA-8,</t>
    </r>
    <r>
      <rPr>
        <sz val="12"/>
        <rFont val="Arial"/>
        <family val="2"/>
      </rPr>
      <t xml:space="preserve"> conforme projeto de esquadrias, inclusive ferragens</t>
    </r>
  </si>
  <si>
    <r>
      <t xml:space="preserve">Janela de Alumínio, basculante 220X60cm, </t>
    </r>
    <r>
      <rPr>
        <b/>
        <sz val="12"/>
        <rFont val="Arial"/>
        <family val="2"/>
      </rPr>
      <t>JA-9</t>
    </r>
    <r>
      <rPr>
        <sz val="12"/>
        <rFont val="Arial"/>
        <family val="2"/>
      </rPr>
      <t>, conforme projeto de esquadrias, inclusive ferragens</t>
    </r>
  </si>
  <si>
    <t>VALOR TOTAL DA MEDIÇÃO 05: Setenta mil, quinhentos e setenta e cinco reais, oitenta e nove centavos</t>
  </si>
  <si>
    <t>VALOR TOTAL: Cento e quatro mil, quinhentos e trinta reais, sessenta e sete centavos.</t>
  </si>
  <si>
    <t>Periodo da medição: 19/10/2019 a 29/05/2020</t>
  </si>
  <si>
    <t>PLANILHA ORÇAMENTÁRIA - 06 SALAS DE AULA, 220 V</t>
  </si>
  <si>
    <t>Valor medição</t>
  </si>
  <si>
    <t>PLANILHA ORÇAMENTÁRIA - QUADRA COBERTA 220 V</t>
  </si>
  <si>
    <t>Valor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</si>
</sst>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_-&quot;R$&quot;\ * #,##0.00000_-;\-&quot;R$&quot;\ * #,##0.00000_-;_-&quot;R$&quot;\ * &quot;-&quot;??_-;_-@_-"/>
    <numFmt numFmtId="167" formatCode="_-&quot;R$&quot;\ * #,##0.000000_-;\-&quot;R$&quot;\ * #,##0.000000_-;_-&quot;R$&quot;\ * &quot;-&quot;??_-;_-@_-"/>
    <numFmt numFmtId="168" formatCode="_-&quot;R$&quot;\ * #,##0.0000000_-;\-&quot;R$&quot;\ * #,##0.0000000_-;_-&quot;R$&quot;\ * &quot;-&quot;??_-;_-@_-"/>
    <numFmt numFmtId="169" formatCode="_(* #,##0.0000_);_(* \(#,##0.0000\);_(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Arial"/>
      <family val="1"/>
    </font>
    <font>
      <b/>
      <sz val="11"/>
      <name val="Arial"/>
      <family val="1"/>
    </font>
    <font>
      <b/>
      <sz val="8"/>
      <name val="Arial"/>
      <family val="1"/>
    </font>
    <font>
      <sz val="8"/>
      <name val="Arial"/>
      <family val="1"/>
    </font>
    <font>
      <b/>
      <sz val="10"/>
      <color theme="0"/>
      <name val="Arial"/>
      <family val="2"/>
    </font>
    <font>
      <b/>
      <sz val="14"/>
      <name val="Arial"/>
      <family val="2"/>
    </font>
    <font>
      <b/>
      <sz val="22"/>
      <color theme="1"/>
      <name val="Calibri"/>
      <family val="2"/>
      <scheme val="minor"/>
    </font>
    <font>
      <sz val="12"/>
      <name val="Arial"/>
      <family val="2"/>
    </font>
    <font>
      <sz val="12"/>
      <name val="Arial1"/>
    </font>
    <font>
      <b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CDF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6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610">
    <xf numFmtId="0" fontId="0" fillId="0" borderId="0" xfId="0"/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164" fontId="3" fillId="0" borderId="0" xfId="3" applyFont="1" applyBorder="1" applyAlignment="1">
      <alignment horizontal="right" vertical="center"/>
    </xf>
    <xf numFmtId="2" fontId="3" fillId="0" borderId="0" xfId="3" applyNumberFormat="1" applyFont="1" applyBorder="1" applyAlignment="1">
      <alignment horizontal="right" vertical="center"/>
    </xf>
    <xf numFmtId="0" fontId="3" fillId="0" borderId="0" xfId="2" applyFont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4" fillId="2" borderId="0" xfId="4" applyFont="1" applyFill="1" applyBorder="1" applyAlignment="1">
      <alignment horizontal="center"/>
    </xf>
    <xf numFmtId="0" fontId="5" fillId="0" borderId="0" xfId="2" applyFont="1" applyBorder="1" applyAlignment="1"/>
    <xf numFmtId="0" fontId="4" fillId="2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left" vertical="center"/>
    </xf>
    <xf numFmtId="164" fontId="4" fillId="0" borderId="0" xfId="3" applyFont="1" applyFill="1" applyBorder="1" applyAlignment="1">
      <alignment horizontal="center" vertical="center"/>
    </xf>
    <xf numFmtId="164" fontId="4" fillId="0" borderId="0" xfId="3" applyFont="1" applyFill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right" vertical="center" wrapText="1"/>
    </xf>
    <xf numFmtId="4" fontId="4" fillId="0" borderId="1" xfId="2" applyNumberFormat="1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4" fontId="4" fillId="0" borderId="1" xfId="4" applyNumberFormat="1" applyFont="1" applyFill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43" fontId="3" fillId="0" borderId="0" xfId="2" applyNumberFormat="1" applyFont="1" applyAlignment="1">
      <alignment vertical="center"/>
    </xf>
    <xf numFmtId="0" fontId="4" fillId="0" borderId="1" xfId="4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4" fontId="4" fillId="0" borderId="1" xfId="4" applyNumberFormat="1" applyFont="1" applyFill="1" applyBorder="1" applyAlignment="1">
      <alignment vertical="center" wrapText="1"/>
    </xf>
    <xf numFmtId="0" fontId="2" fillId="0" borderId="1" xfId="2" applyFont="1" applyBorder="1" applyAlignment="1">
      <alignment horizontal="left" vertical="center" wrapText="1"/>
    </xf>
    <xf numFmtId="0" fontId="4" fillId="0" borderId="1" xfId="4" applyFont="1" applyFill="1" applyBorder="1" applyAlignment="1">
      <alignment horizontal="center" wrapText="1"/>
    </xf>
    <xf numFmtId="0" fontId="4" fillId="0" borderId="1" xfId="4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0" fontId="3" fillId="0" borderId="1" xfId="2" applyFont="1" applyBorder="1" applyAlignment="1">
      <alignment vertical="center"/>
    </xf>
    <xf numFmtId="164" fontId="3" fillId="0" borderId="0" xfId="3" applyFont="1" applyAlignment="1">
      <alignment horizontal="right" vertical="center"/>
    </xf>
    <xf numFmtId="0" fontId="3" fillId="0" borderId="0" xfId="2" applyFont="1" applyAlignment="1">
      <alignment horizontal="left" vertical="center" wrapText="1"/>
    </xf>
    <xf numFmtId="2" fontId="3" fillId="0" borderId="0" xfId="3" applyNumberFormat="1" applyFont="1" applyAlignment="1">
      <alignment horizontal="right" vertical="center"/>
    </xf>
    <xf numFmtId="0" fontId="4" fillId="0" borderId="1" xfId="4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4" fontId="10" fillId="0" borderId="0" xfId="4" applyNumberFormat="1" applyFont="1" applyFill="1" applyBorder="1" applyAlignment="1">
      <alignment horizontal="right" vertical="center" wrapText="1"/>
    </xf>
    <xf numFmtId="0" fontId="2" fillId="0" borderId="0" xfId="2" quotePrefix="1" applyFont="1" applyFill="1" applyBorder="1" applyAlignment="1">
      <alignment horizontal="left" vertical="center"/>
    </xf>
    <xf numFmtId="164" fontId="10" fillId="0" borderId="0" xfId="4" applyNumberFormat="1" applyFont="1" applyBorder="1" applyAlignment="1">
      <alignment vertical="center"/>
    </xf>
    <xf numFmtId="0" fontId="11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3" fillId="0" borderId="8" xfId="2" applyFont="1" applyBorder="1" applyAlignment="1">
      <alignment vertical="center"/>
    </xf>
    <xf numFmtId="0" fontId="3" fillId="0" borderId="0" xfId="4"/>
    <xf numFmtId="0" fontId="5" fillId="2" borderId="0" xfId="4" applyFont="1" applyFill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2" fillId="0" borderId="0" xfId="2"/>
    <xf numFmtId="0" fontId="3" fillId="0" borderId="0" xfId="2" applyFont="1" applyBorder="1" applyAlignment="1">
      <alignment horizontal="left" vertical="center"/>
    </xf>
    <xf numFmtId="0" fontId="2" fillId="0" borderId="0" xfId="2" applyBorder="1"/>
    <xf numFmtId="164" fontId="4" fillId="0" borderId="0" xfId="7" applyFont="1" applyBorder="1" applyAlignment="1">
      <alignment horizontal="center" vertical="center"/>
    </xf>
    <xf numFmtId="0" fontId="3" fillId="0" borderId="13" xfId="4" applyBorder="1"/>
    <xf numFmtId="0" fontId="3" fillId="0" borderId="1" xfId="4" applyBorder="1" applyAlignment="1">
      <alignment horizontal="center"/>
    </xf>
    <xf numFmtId="0" fontId="3" fillId="0" borderId="1" xfId="4" applyBorder="1"/>
    <xf numFmtId="0" fontId="3" fillId="0" borderId="14" xfId="4" applyBorder="1"/>
    <xf numFmtId="164" fontId="0" fillId="0" borderId="1" xfId="7" applyFont="1" applyFill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0" fillId="0" borderId="1" xfId="11" applyNumberFormat="1" applyFont="1" applyBorder="1"/>
    <xf numFmtId="10" fontId="3" fillId="0" borderId="1" xfId="4" applyNumberFormat="1" applyBorder="1"/>
    <xf numFmtId="0" fontId="3" fillId="0" borderId="1" xfId="4" applyFill="1" applyBorder="1"/>
    <xf numFmtId="164" fontId="3" fillId="0" borderId="1" xfId="4" applyNumberFormat="1" applyBorder="1"/>
    <xf numFmtId="164" fontId="0" fillId="0" borderId="1" xfId="7" applyFont="1" applyBorder="1" applyAlignment="1">
      <alignment horizontal="center"/>
    </xf>
    <xf numFmtId="9" fontId="3" fillId="0" borderId="1" xfId="11" applyFont="1" applyFill="1" applyBorder="1"/>
    <xf numFmtId="43" fontId="3" fillId="0" borderId="1" xfId="4" applyNumberFormat="1" applyBorder="1"/>
    <xf numFmtId="9" fontId="0" fillId="0" borderId="1" xfId="11" applyFont="1" applyFill="1" applyBorder="1"/>
    <xf numFmtId="164" fontId="3" fillId="0" borderId="1" xfId="4" applyNumberFormat="1" applyFill="1" applyBorder="1"/>
    <xf numFmtId="10" fontId="3" fillId="0" borderId="1" xfId="4" applyNumberFormat="1" applyFill="1" applyBorder="1"/>
    <xf numFmtId="43" fontId="3" fillId="0" borderId="14" xfId="4" applyNumberFormat="1" applyBorder="1"/>
    <xf numFmtId="0" fontId="3" fillId="0" borderId="15" xfId="4" applyBorder="1"/>
    <xf numFmtId="0" fontId="3" fillId="0" borderId="16" xfId="4" applyBorder="1"/>
    <xf numFmtId="164" fontId="0" fillId="0" borderId="16" xfId="7" applyFont="1" applyBorder="1"/>
    <xf numFmtId="10" fontId="0" fillId="0" borderId="16" xfId="11" applyNumberFormat="1" applyFont="1" applyBorder="1"/>
    <xf numFmtId="164" fontId="3" fillId="0" borderId="16" xfId="4" applyNumberFormat="1" applyBorder="1"/>
    <xf numFmtId="10" fontId="3" fillId="0" borderId="16" xfId="4" applyNumberFormat="1" applyBorder="1"/>
    <xf numFmtId="43" fontId="3" fillId="0" borderId="17" xfId="4" applyNumberFormat="1" applyBorder="1"/>
    <xf numFmtId="164" fontId="0" fillId="0" borderId="0" xfId="7" applyFont="1"/>
    <xf numFmtId="10" fontId="0" fillId="0" borderId="9" xfId="11" applyNumberFormat="1" applyFont="1" applyBorder="1"/>
    <xf numFmtId="0" fontId="2" fillId="0" borderId="0" xfId="2" applyFont="1" applyAlignment="1">
      <alignment vertical="center"/>
    </xf>
    <xf numFmtId="0" fontId="2" fillId="2" borderId="0" xfId="4" applyFont="1" applyFill="1" applyBorder="1" applyAlignment="1">
      <alignment horizontal="left" vertical="center" wrapText="1"/>
    </xf>
    <xf numFmtId="0" fontId="2" fillId="2" borderId="0" xfId="4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164" fontId="2" fillId="0" borderId="1" xfId="3" applyFont="1" applyBorder="1" applyAlignment="1">
      <alignment horizontal="right" vertical="center"/>
    </xf>
    <xf numFmtId="164" fontId="2" fillId="0" borderId="1" xfId="3" applyFont="1" applyFill="1" applyBorder="1" applyAlignment="1">
      <alignment horizontal="right" vertical="center"/>
    </xf>
    <xf numFmtId="164" fontId="2" fillId="0" borderId="1" xfId="3" applyFont="1" applyFill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164" fontId="2" fillId="0" borderId="0" xfId="3" applyFont="1" applyBorder="1" applyAlignment="1">
      <alignment horizontal="right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0" xfId="2" applyFont="1" applyFill="1" applyAlignment="1">
      <alignment vertical="center"/>
    </xf>
    <xf numFmtId="0" fontId="2" fillId="0" borderId="1" xfId="4" applyFont="1" applyFill="1" applyBorder="1" applyAlignment="1">
      <alignment vertical="center"/>
    </xf>
    <xf numFmtId="164" fontId="2" fillId="0" borderId="1" xfId="3" applyFont="1" applyFill="1" applyBorder="1" applyAlignment="1">
      <alignment vertical="center" wrapText="1"/>
    </xf>
    <xf numFmtId="0" fontId="2" fillId="0" borderId="1" xfId="4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2" fillId="0" borderId="1" xfId="4" applyFont="1" applyFill="1" applyBorder="1" applyAlignment="1">
      <alignment horizontal="left" vertical="center" wrapText="1"/>
    </xf>
    <xf numFmtId="164" fontId="2" fillId="0" borderId="1" xfId="7" applyFont="1" applyFill="1" applyBorder="1" applyAlignment="1">
      <alignment horizontal="right" vertical="center" wrapText="1"/>
    </xf>
    <xf numFmtId="0" fontId="2" fillId="0" borderId="1" xfId="2" applyFont="1" applyBorder="1" applyAlignment="1">
      <alignment horizontal="center" vertical="center" wrapText="1"/>
    </xf>
    <xf numFmtId="164" fontId="2" fillId="0" borderId="1" xfId="10" applyFont="1" applyFill="1" applyBorder="1" applyAlignment="1">
      <alignment horizontal="right" vertical="center" wrapText="1"/>
    </xf>
    <xf numFmtId="0" fontId="2" fillId="2" borderId="1" xfId="4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 wrapText="1"/>
    </xf>
    <xf numFmtId="2" fontId="2" fillId="0" borderId="1" xfId="4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right" vertical="center"/>
    </xf>
    <xf numFmtId="0" fontId="2" fillId="2" borderId="1" xfId="4" applyFont="1" applyFill="1" applyBorder="1" applyAlignment="1">
      <alignment vertical="center" wrapText="1"/>
    </xf>
    <xf numFmtId="164" fontId="2" fillId="0" borderId="1" xfId="3" applyFont="1" applyFill="1" applyBorder="1" applyAlignment="1">
      <alignment horizontal="center" vertical="center"/>
    </xf>
    <xf numFmtId="0" fontId="2" fillId="0" borderId="1" xfId="4" applyFont="1" applyFill="1" applyBorder="1" applyAlignment="1">
      <alignment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center" vertical="center"/>
    </xf>
    <xf numFmtId="164" fontId="2" fillId="0" borderId="0" xfId="3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center"/>
    </xf>
    <xf numFmtId="0" fontId="2" fillId="2" borderId="1" xfId="4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vertical="center"/>
    </xf>
    <xf numFmtId="49" fontId="2" fillId="2" borderId="1" xfId="4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left" vertical="center"/>
    </xf>
    <xf numFmtId="0" fontId="2" fillId="0" borderId="0" xfId="2" quotePrefix="1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164" fontId="2" fillId="0" borderId="0" xfId="3" applyFont="1" applyAlignment="1">
      <alignment horizontal="right" vertical="center"/>
    </xf>
    <xf numFmtId="0" fontId="2" fillId="0" borderId="0" xfId="2" applyFont="1" applyAlignment="1">
      <alignment horizontal="left" vertical="center" wrapText="1"/>
    </xf>
    <xf numFmtId="0" fontId="5" fillId="2" borderId="0" xfId="4" applyFont="1" applyFill="1" applyBorder="1" applyAlignment="1">
      <alignment horizontal="left" vertical="center" wrapText="1"/>
    </xf>
    <xf numFmtId="0" fontId="5" fillId="2" borderId="0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/>
    </xf>
    <xf numFmtId="0" fontId="5" fillId="2" borderId="0" xfId="4" applyFont="1" applyFill="1" applyBorder="1" applyAlignment="1">
      <alignment vertical="center"/>
    </xf>
    <xf numFmtId="0" fontId="3" fillId="0" borderId="1" xfId="2" applyFont="1" applyBorder="1" applyAlignment="1">
      <alignment horizontal="left" vertical="center"/>
    </xf>
    <xf numFmtId="164" fontId="3" fillId="0" borderId="1" xfId="3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164" fontId="4" fillId="0" borderId="1" xfId="3" applyFont="1" applyFill="1" applyBorder="1" applyAlignment="1">
      <alignment vertical="center"/>
    </xf>
    <xf numFmtId="0" fontId="4" fillId="0" borderId="1" xfId="2" applyFont="1" applyBorder="1" applyAlignment="1">
      <alignment horizontal="right" vertical="center" wrapText="1"/>
    </xf>
    <xf numFmtId="0" fontId="4" fillId="0" borderId="0" xfId="2" applyFont="1" applyBorder="1" applyAlignment="1">
      <alignment horizontal="right" vertical="center"/>
    </xf>
    <xf numFmtId="43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164" fontId="4" fillId="0" borderId="0" xfId="3" applyFont="1" applyAlignment="1">
      <alignment horizontal="right" vertical="center"/>
    </xf>
    <xf numFmtId="0" fontId="13" fillId="0" borderId="8" xfId="0" applyFont="1" applyBorder="1"/>
    <xf numFmtId="0" fontId="3" fillId="0" borderId="8" xfId="2" applyFont="1" applyBorder="1" applyAlignment="1">
      <alignment horizontal="left" vertical="center" wrapText="1"/>
    </xf>
    <xf numFmtId="0" fontId="14" fillId="0" borderId="8" xfId="0" applyFont="1" applyBorder="1"/>
    <xf numFmtId="0" fontId="5" fillId="0" borderId="0" xfId="2" applyFont="1" applyBorder="1" applyAlignment="1">
      <alignment vertical="center"/>
    </xf>
    <xf numFmtId="0" fontId="15" fillId="0" borderId="0" xfId="0" applyFont="1"/>
    <xf numFmtId="164" fontId="2" fillId="2" borderId="0" xfId="9" applyFont="1" applyFill="1" applyBorder="1" applyAlignment="1">
      <alignment vertical="center" wrapText="1"/>
    </xf>
    <xf numFmtId="0" fontId="5" fillId="2" borderId="0" xfId="4" applyFont="1" applyFill="1" applyBorder="1" applyAlignment="1"/>
    <xf numFmtId="0" fontId="5" fillId="0" borderId="0" xfId="4" applyFont="1" applyFill="1" applyBorder="1" applyAlignment="1">
      <alignment horizontal="right" vertical="center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horizontal="left" vertical="center"/>
    </xf>
    <xf numFmtId="164" fontId="2" fillId="0" borderId="1" xfId="3" applyFont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right" vertical="center"/>
    </xf>
    <xf numFmtId="2" fontId="2" fillId="0" borderId="1" xfId="2" applyNumberFormat="1" applyFont="1" applyFill="1" applyBorder="1" applyAlignment="1">
      <alignment horizontal="right" vertical="center"/>
    </xf>
    <xf numFmtId="164" fontId="2" fillId="0" borderId="1" xfId="3" quotePrefix="1" applyFont="1" applyFill="1" applyBorder="1" applyAlignment="1">
      <alignment horizontal="right" vertical="center"/>
    </xf>
    <xf numFmtId="0" fontId="2" fillId="0" borderId="1" xfId="2" applyFont="1" applyBorder="1" applyAlignment="1">
      <alignment vertical="center" wrapText="1"/>
    </xf>
    <xf numFmtId="44" fontId="3" fillId="0" borderId="0" xfId="12" applyFont="1" applyAlignment="1">
      <alignment vertical="center"/>
    </xf>
    <xf numFmtId="44" fontId="3" fillId="0" borderId="0" xfId="2" applyNumberFormat="1" applyFont="1" applyAlignme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/>
    <xf numFmtId="0" fontId="2" fillId="0" borderId="0" xfId="2" applyFill="1" applyBorder="1"/>
    <xf numFmtId="0" fontId="5" fillId="0" borderId="0" xfId="4" applyFont="1" applyFill="1" applyBorder="1" applyAlignment="1">
      <alignment vertical="center"/>
    </xf>
    <xf numFmtId="9" fontId="3" fillId="0" borderId="0" xfId="2" applyNumberFormat="1" applyFont="1" applyFill="1" applyBorder="1" applyAlignment="1">
      <alignment vertical="center"/>
    </xf>
    <xf numFmtId="0" fontId="3" fillId="0" borderId="0" xfId="4" applyFill="1" applyBorder="1" applyAlignment="1"/>
    <xf numFmtId="0" fontId="4" fillId="0" borderId="13" xfId="4" applyFont="1" applyBorder="1" applyAlignment="1">
      <alignment horizontal="center"/>
    </xf>
    <xf numFmtId="49" fontId="4" fillId="0" borderId="1" xfId="4" applyNumberFormat="1" applyFont="1" applyFill="1" applyBorder="1"/>
    <xf numFmtId="0" fontId="4" fillId="0" borderId="1" xfId="4" applyFont="1" applyFill="1" applyBorder="1"/>
    <xf numFmtId="0" fontId="3" fillId="0" borderId="8" xfId="4" applyBorder="1"/>
    <xf numFmtId="0" fontId="13" fillId="0" borderId="0" xfId="0" applyFont="1"/>
    <xf numFmtId="0" fontId="13" fillId="0" borderId="0" xfId="0" applyFont="1" applyAlignment="1"/>
    <xf numFmtId="0" fontId="16" fillId="0" borderId="0" xfId="0" applyFont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10" fontId="16" fillId="0" borderId="1" xfId="1" applyNumberFormat="1" applyFont="1" applyFill="1" applyBorder="1" applyAlignment="1">
      <alignment horizontal="center"/>
    </xf>
    <xf numFmtId="0" fontId="16" fillId="0" borderId="0" xfId="0" applyFont="1" applyFill="1"/>
    <xf numFmtId="10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17" fillId="0" borderId="5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4" fontId="19" fillId="0" borderId="0" xfId="0" applyNumberFormat="1" applyFont="1" applyBorder="1"/>
    <xf numFmtId="0" fontId="19" fillId="4" borderId="1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0" fillId="0" borderId="8" xfId="0" applyBorder="1"/>
    <xf numFmtId="10" fontId="17" fillId="4" borderId="1" xfId="1" applyNumberFormat="1" applyFont="1" applyFill="1" applyBorder="1" applyAlignment="1">
      <alignment horizontal="center" vertical="center" wrapText="1"/>
    </xf>
    <xf numFmtId="10" fontId="17" fillId="0" borderId="1" xfId="1" applyNumberFormat="1" applyFont="1" applyBorder="1" applyAlignment="1">
      <alignment horizontal="center" vertical="center" wrapText="1"/>
    </xf>
    <xf numFmtId="0" fontId="20" fillId="0" borderId="0" xfId="0" applyFont="1" applyFill="1"/>
    <xf numFmtId="4" fontId="20" fillId="0" borderId="0" xfId="0" applyNumberFormat="1" applyFont="1" applyFill="1" applyBorder="1" applyAlignment="1">
      <alignment horizontal="left"/>
    </xf>
    <xf numFmtId="0" fontId="22" fillId="5" borderId="20" xfId="13" applyFont="1" applyFill="1" applyBorder="1" applyAlignment="1">
      <alignment horizontal="right" vertical="top" wrapText="1"/>
    </xf>
    <xf numFmtId="0" fontId="22" fillId="5" borderId="20" xfId="13" applyFont="1" applyFill="1" applyBorder="1" applyAlignment="1">
      <alignment horizontal="center" vertical="top" wrapText="1"/>
    </xf>
    <xf numFmtId="0" fontId="24" fillId="6" borderId="20" xfId="13" applyFont="1" applyFill="1" applyBorder="1" applyAlignment="1">
      <alignment horizontal="right" vertical="top" wrapText="1"/>
    </xf>
    <xf numFmtId="0" fontId="24" fillId="6" borderId="20" xfId="13" applyFont="1" applyFill="1" applyBorder="1" applyAlignment="1">
      <alignment horizontal="center" vertical="top" wrapText="1"/>
    </xf>
    <xf numFmtId="0" fontId="24" fillId="7" borderId="20" xfId="13" applyFont="1" applyFill="1" applyBorder="1" applyAlignment="1">
      <alignment horizontal="right" vertical="top" wrapText="1"/>
    </xf>
    <xf numFmtId="0" fontId="24" fillId="7" borderId="20" xfId="13" applyFont="1" applyFill="1" applyBorder="1" applyAlignment="1">
      <alignment horizontal="center" vertical="top" wrapText="1"/>
    </xf>
    <xf numFmtId="4" fontId="24" fillId="7" borderId="20" xfId="13" applyNumberFormat="1" applyFont="1" applyFill="1" applyBorder="1" applyAlignment="1">
      <alignment horizontal="right" vertical="top" wrapText="1"/>
    </xf>
    <xf numFmtId="0" fontId="24" fillId="8" borderId="20" xfId="13" applyFont="1" applyFill="1" applyBorder="1" applyAlignment="1">
      <alignment horizontal="right" vertical="top" wrapText="1"/>
    </xf>
    <xf numFmtId="0" fontId="24" fillId="8" borderId="20" xfId="13" applyFont="1" applyFill="1" applyBorder="1" applyAlignment="1">
      <alignment horizontal="center" vertical="top" wrapText="1"/>
    </xf>
    <xf numFmtId="4" fontId="24" fillId="8" borderId="20" xfId="13" applyNumberFormat="1" applyFont="1" applyFill="1" applyBorder="1" applyAlignment="1">
      <alignment horizontal="right" vertical="top" wrapText="1"/>
    </xf>
    <xf numFmtId="0" fontId="24" fillId="6" borderId="21" xfId="13" applyFont="1" applyFill="1" applyBorder="1" applyAlignment="1">
      <alignment horizontal="left" vertical="top" wrapText="1"/>
    </xf>
    <xf numFmtId="0" fontId="23" fillId="5" borderId="0" xfId="13" applyFont="1" applyFill="1" applyAlignment="1">
      <alignment horizontal="center" vertical="top" wrapText="1"/>
    </xf>
    <xf numFmtId="0" fontId="5" fillId="2" borderId="0" xfId="4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right" vertical="center" wrapText="1"/>
    </xf>
    <xf numFmtId="164" fontId="5" fillId="0" borderId="0" xfId="3" applyFont="1" applyFill="1" applyBorder="1" applyAlignment="1">
      <alignment horizontal="center" vertical="center" wrapText="1"/>
    </xf>
    <xf numFmtId="164" fontId="5" fillId="2" borderId="0" xfId="5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0" fontId="21" fillId="0" borderId="0" xfId="13" applyAlignment="1"/>
    <xf numFmtId="0" fontId="2" fillId="0" borderId="8" xfId="2" applyFont="1" applyBorder="1" applyAlignment="1">
      <alignment horizontal="left" vertical="center" wrapText="1"/>
    </xf>
    <xf numFmtId="43" fontId="3" fillId="0" borderId="0" xfId="4" applyNumberFormat="1"/>
    <xf numFmtId="44" fontId="5" fillId="0" borderId="0" xfId="12" applyFont="1" applyBorder="1" applyAlignment="1">
      <alignment vertical="center"/>
    </xf>
    <xf numFmtId="0" fontId="22" fillId="5" borderId="20" xfId="0" applyFont="1" applyFill="1" applyBorder="1" applyAlignment="1">
      <alignment horizontal="right" vertical="top" wrapText="1"/>
    </xf>
    <xf numFmtId="0" fontId="22" fillId="5" borderId="20" xfId="0" applyFont="1" applyFill="1" applyBorder="1" applyAlignment="1">
      <alignment horizontal="center" vertical="top" wrapText="1"/>
    </xf>
    <xf numFmtId="0" fontId="24" fillId="7" borderId="20" xfId="0" applyFont="1" applyFill="1" applyBorder="1" applyAlignment="1">
      <alignment horizontal="right" vertical="top" wrapText="1"/>
    </xf>
    <xf numFmtId="0" fontId="24" fillId="7" borderId="20" xfId="0" applyFont="1" applyFill="1" applyBorder="1" applyAlignment="1">
      <alignment horizontal="center" vertical="top" wrapText="1"/>
    </xf>
    <xf numFmtId="4" fontId="24" fillId="7" borderId="20" xfId="0" applyNumberFormat="1" applyFont="1" applyFill="1" applyBorder="1" applyAlignment="1">
      <alignment horizontal="right" vertical="top" wrapText="1"/>
    </xf>
    <xf numFmtId="0" fontId="24" fillId="8" borderId="20" xfId="0" applyFont="1" applyFill="1" applyBorder="1" applyAlignment="1">
      <alignment horizontal="right" vertical="top" wrapText="1"/>
    </xf>
    <xf numFmtId="0" fontId="24" fillId="8" borderId="20" xfId="0" applyFont="1" applyFill="1" applyBorder="1" applyAlignment="1">
      <alignment horizontal="center" vertical="top" wrapText="1"/>
    </xf>
    <xf numFmtId="4" fontId="24" fillId="8" borderId="20" xfId="0" applyNumberFormat="1" applyFont="1" applyFill="1" applyBorder="1" applyAlignment="1">
      <alignment horizontal="right" vertical="top" wrapText="1"/>
    </xf>
    <xf numFmtId="0" fontId="21" fillId="0" borderId="8" xfId="13" applyBorder="1"/>
    <xf numFmtId="0" fontId="24" fillId="7" borderId="20" xfId="0" applyFont="1" applyFill="1" applyBorder="1" applyAlignment="1">
      <alignment horizontal="left" vertical="top" wrapText="1"/>
    </xf>
    <xf numFmtId="0" fontId="24" fillId="5" borderId="0" xfId="0" applyFont="1" applyFill="1" applyAlignment="1">
      <alignment horizontal="right" vertical="top" wrapText="1"/>
    </xf>
    <xf numFmtId="0" fontId="22" fillId="5" borderId="20" xfId="0" applyFont="1" applyFill="1" applyBorder="1" applyAlignment="1">
      <alignment horizontal="left" vertical="top" wrapText="1"/>
    </xf>
    <xf numFmtId="0" fontId="24" fillId="8" borderId="20" xfId="0" applyFont="1" applyFill="1" applyBorder="1" applyAlignment="1">
      <alignment horizontal="left" vertical="top" wrapText="1"/>
    </xf>
    <xf numFmtId="0" fontId="22" fillId="5" borderId="20" xfId="13" applyFont="1" applyFill="1" applyBorder="1" applyAlignment="1">
      <alignment horizontal="left" vertical="top" wrapText="1"/>
    </xf>
    <xf numFmtId="0" fontId="24" fillId="7" borderId="20" xfId="13" applyFont="1" applyFill="1" applyBorder="1" applyAlignment="1">
      <alignment horizontal="left" vertical="top" wrapText="1"/>
    </xf>
    <xf numFmtId="0" fontId="24" fillId="5" borderId="0" xfId="13" applyFont="1" applyFill="1" applyAlignment="1">
      <alignment horizontal="right" vertical="top" wrapText="1"/>
    </xf>
    <xf numFmtId="4" fontId="24" fillId="5" borderId="0" xfId="13" applyNumberFormat="1" applyFont="1" applyFill="1" applyAlignment="1">
      <alignment horizontal="right" vertical="top" wrapText="1"/>
    </xf>
    <xf numFmtId="0" fontId="24" fillId="8" borderId="20" xfId="13" applyFont="1" applyFill="1" applyBorder="1" applyAlignment="1">
      <alignment horizontal="left" vertical="top" wrapText="1"/>
    </xf>
    <xf numFmtId="0" fontId="24" fillId="6" borderId="20" xfId="13" applyFont="1" applyFill="1" applyBorder="1" applyAlignment="1">
      <alignment horizontal="left" vertical="top" wrapText="1"/>
    </xf>
    <xf numFmtId="2" fontId="24" fillId="5" borderId="0" xfId="13" applyNumberFormat="1" applyFont="1" applyFill="1" applyAlignment="1">
      <alignment horizontal="right" vertical="top" wrapText="1"/>
    </xf>
    <xf numFmtId="0" fontId="21" fillId="0" borderId="0" xfId="13"/>
    <xf numFmtId="0" fontId="22" fillId="5" borderId="0" xfId="13" applyFont="1" applyFill="1" applyAlignment="1">
      <alignment horizontal="left" vertical="top" wrapText="1"/>
    </xf>
    <xf numFmtId="0" fontId="23" fillId="5" borderId="0" xfId="13" applyFont="1" applyFill="1" applyAlignment="1">
      <alignment horizontal="left" vertical="top" wrapText="1"/>
    </xf>
    <xf numFmtId="49" fontId="4" fillId="9" borderId="1" xfId="4" applyNumberFormat="1" applyFont="1" applyFill="1" applyBorder="1" applyAlignment="1">
      <alignment horizontal="center" vertical="center"/>
    </xf>
    <xf numFmtId="49" fontId="4" fillId="9" borderId="1" xfId="4" applyNumberFormat="1" applyFont="1" applyFill="1" applyBorder="1" applyAlignment="1">
      <alignment horizontal="left" vertical="center"/>
    </xf>
    <xf numFmtId="164" fontId="4" fillId="9" borderId="1" xfId="3" applyFont="1" applyFill="1" applyBorder="1" applyAlignment="1">
      <alignment horizontal="center" vertical="center"/>
    </xf>
    <xf numFmtId="0" fontId="4" fillId="9" borderId="1" xfId="4" applyFont="1" applyFill="1" applyBorder="1" applyAlignment="1">
      <alignment horizontal="center" vertical="center"/>
    </xf>
    <xf numFmtId="0" fontId="4" fillId="9" borderId="1" xfId="4" applyFont="1" applyFill="1" applyBorder="1" applyAlignment="1">
      <alignment horizontal="center"/>
    </xf>
    <xf numFmtId="0" fontId="4" fillId="9" borderId="1" xfId="4" applyFont="1" applyFill="1" applyBorder="1" applyAlignment="1">
      <alignment vertical="center"/>
    </xf>
    <xf numFmtId="164" fontId="4" fillId="9" borderId="1" xfId="3" applyFont="1" applyFill="1" applyBorder="1" applyAlignment="1">
      <alignment vertical="center"/>
    </xf>
    <xf numFmtId="164" fontId="2" fillId="10" borderId="0" xfId="3" applyFont="1" applyFill="1" applyAlignment="1">
      <alignment horizontal="right" vertical="center"/>
    </xf>
    <xf numFmtId="0" fontId="4" fillId="10" borderId="0" xfId="4" applyFont="1" applyFill="1" applyBorder="1" applyAlignment="1">
      <alignment vertical="center" wrapText="1"/>
    </xf>
    <xf numFmtId="164" fontId="2" fillId="10" borderId="0" xfId="9" applyFont="1" applyFill="1" applyBorder="1" applyAlignment="1">
      <alignment vertical="center" wrapText="1"/>
    </xf>
    <xf numFmtId="164" fontId="4" fillId="10" borderId="0" xfId="3" applyFont="1" applyFill="1" applyBorder="1" applyAlignment="1">
      <alignment vertical="center"/>
    </xf>
    <xf numFmtId="4" fontId="4" fillId="10" borderId="1" xfId="4" applyNumberFormat="1" applyFont="1" applyFill="1" applyBorder="1" applyAlignment="1">
      <alignment horizontal="center" vertical="center"/>
    </xf>
    <xf numFmtId="164" fontId="2" fillId="10" borderId="1" xfId="3" applyFont="1" applyFill="1" applyBorder="1" applyAlignment="1">
      <alignment vertical="center"/>
    </xf>
    <xf numFmtId="164" fontId="4" fillId="10" borderId="1" xfId="3" applyFont="1" applyFill="1" applyBorder="1" applyAlignment="1">
      <alignment vertical="center"/>
    </xf>
    <xf numFmtId="164" fontId="2" fillId="10" borderId="1" xfId="3" applyFont="1" applyFill="1" applyBorder="1" applyAlignment="1">
      <alignment horizontal="right" vertical="center"/>
    </xf>
    <xf numFmtId="0" fontId="2" fillId="10" borderId="1" xfId="8" applyNumberFormat="1" applyFont="1" applyFill="1" applyBorder="1" applyAlignment="1">
      <alignment horizontal="right" vertical="center"/>
    </xf>
    <xf numFmtId="164" fontId="2" fillId="10" borderId="1" xfId="7" applyFont="1" applyFill="1" applyBorder="1" applyAlignment="1">
      <alignment vertical="center"/>
    </xf>
    <xf numFmtId="164" fontId="2" fillId="10" borderId="1" xfId="8" applyFont="1" applyFill="1" applyBorder="1" applyAlignment="1">
      <alignment horizontal="right" vertical="center"/>
    </xf>
    <xf numFmtId="0" fontId="4" fillId="10" borderId="1" xfId="2" applyFont="1" applyFill="1" applyBorder="1" applyAlignment="1">
      <alignment horizontal="right" vertical="center" wrapText="1"/>
    </xf>
    <xf numFmtId="0" fontId="4" fillId="10" borderId="1" xfId="2" applyFont="1" applyFill="1" applyBorder="1" applyAlignment="1">
      <alignment horizontal="center" vertical="center"/>
    </xf>
    <xf numFmtId="0" fontId="8" fillId="10" borderId="1" xfId="2" applyFont="1" applyFill="1" applyBorder="1" applyAlignment="1">
      <alignment horizontal="center" vertical="center"/>
    </xf>
    <xf numFmtId="164" fontId="2" fillId="10" borderId="1" xfId="3" applyFont="1" applyFill="1" applyBorder="1" applyAlignment="1">
      <alignment vertical="center" wrapText="1"/>
    </xf>
    <xf numFmtId="164" fontId="2" fillId="10" borderId="1" xfId="3" applyFont="1" applyFill="1" applyBorder="1" applyAlignment="1">
      <alignment horizontal="right" vertical="center" wrapText="1"/>
    </xf>
    <xf numFmtId="164" fontId="12" fillId="10" borderId="1" xfId="3" applyFont="1" applyFill="1" applyBorder="1" applyAlignment="1">
      <alignment vertical="center" wrapText="1"/>
    </xf>
    <xf numFmtId="0" fontId="2" fillId="10" borderId="1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2" fontId="2" fillId="10" borderId="0" xfId="3" applyNumberFormat="1" applyFont="1" applyFill="1" applyAlignment="1">
      <alignment horizontal="right" vertical="center"/>
    </xf>
    <xf numFmtId="4" fontId="4" fillId="10" borderId="1" xfId="4" applyNumberFormat="1" applyFont="1" applyFill="1" applyBorder="1" applyAlignment="1">
      <alignment vertical="center"/>
    </xf>
    <xf numFmtId="4" fontId="2" fillId="10" borderId="1" xfId="3" applyNumberFormat="1" applyFont="1" applyFill="1" applyBorder="1" applyAlignment="1">
      <alignment horizontal="right" vertical="center"/>
    </xf>
    <xf numFmtId="4" fontId="4" fillId="10" borderId="1" xfId="2" applyNumberFormat="1" applyFont="1" applyFill="1" applyBorder="1" applyAlignment="1">
      <alignment vertical="center" wrapText="1"/>
    </xf>
    <xf numFmtId="0" fontId="2" fillId="10" borderId="1" xfId="4" applyFont="1" applyFill="1" applyBorder="1" applyAlignment="1">
      <alignment vertical="center"/>
    </xf>
    <xf numFmtId="2" fontId="2" fillId="10" borderId="1" xfId="3" applyNumberFormat="1" applyFont="1" applyFill="1" applyBorder="1" applyAlignment="1">
      <alignment horizontal="right" vertical="center"/>
    </xf>
    <xf numFmtId="4" fontId="4" fillId="10" borderId="1" xfId="4" applyNumberFormat="1" applyFont="1" applyFill="1" applyBorder="1" applyAlignment="1">
      <alignment vertical="center" wrapText="1"/>
    </xf>
    <xf numFmtId="2" fontId="4" fillId="10" borderId="1" xfId="3" applyNumberFormat="1" applyFont="1" applyFill="1" applyBorder="1" applyAlignment="1">
      <alignment horizontal="right" vertical="center"/>
    </xf>
    <xf numFmtId="164" fontId="4" fillId="10" borderId="1" xfId="3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2" fontId="2" fillId="0" borderId="0" xfId="3" applyNumberFormat="1" applyFont="1" applyFill="1" applyAlignment="1">
      <alignment horizontal="right" vertical="center"/>
    </xf>
    <xf numFmtId="164" fontId="2" fillId="0" borderId="0" xfId="9" applyFont="1" applyFill="1" applyBorder="1" applyAlignment="1">
      <alignment vertical="center" wrapText="1"/>
    </xf>
    <xf numFmtId="2" fontId="2" fillId="0" borderId="1" xfId="3" applyNumberFormat="1" applyFont="1" applyFill="1" applyBorder="1" applyAlignment="1">
      <alignment horizontal="right" vertical="center"/>
    </xf>
    <xf numFmtId="2" fontId="4" fillId="0" borderId="1" xfId="3" applyNumberFormat="1" applyFont="1" applyFill="1" applyBorder="1" applyAlignment="1">
      <alignment horizontal="right" vertical="center"/>
    </xf>
    <xf numFmtId="164" fontId="4" fillId="0" borderId="1" xfId="3" applyFont="1" applyFill="1" applyBorder="1" applyAlignment="1">
      <alignment horizontal="right" vertical="center"/>
    </xf>
    <xf numFmtId="164" fontId="3" fillId="10" borderId="0" xfId="3" applyFont="1" applyFill="1" applyAlignment="1">
      <alignment horizontal="right" vertical="center"/>
    </xf>
    <xf numFmtId="2" fontId="3" fillId="10" borderId="0" xfId="3" applyNumberFormat="1" applyFont="1" applyFill="1" applyAlignment="1">
      <alignment horizontal="right" vertical="center"/>
    </xf>
    <xf numFmtId="164" fontId="3" fillId="10" borderId="0" xfId="3" applyFont="1" applyFill="1" applyBorder="1" applyAlignment="1">
      <alignment horizontal="right" vertical="center"/>
    </xf>
    <xf numFmtId="2" fontId="3" fillId="10" borderId="0" xfId="3" applyNumberFormat="1" applyFont="1" applyFill="1" applyBorder="1" applyAlignment="1">
      <alignment horizontal="right" vertical="center"/>
    </xf>
    <xf numFmtId="164" fontId="3" fillId="10" borderId="1" xfId="3" applyFont="1" applyFill="1" applyBorder="1" applyAlignment="1">
      <alignment vertical="center"/>
    </xf>
    <xf numFmtId="0" fontId="3" fillId="10" borderId="5" xfId="2" applyFont="1" applyFill="1" applyBorder="1" applyAlignment="1">
      <alignment vertical="center"/>
    </xf>
    <xf numFmtId="0" fontId="4" fillId="10" borderId="0" xfId="2" applyFont="1" applyFill="1" applyBorder="1" applyAlignment="1">
      <alignment vertical="center"/>
    </xf>
    <xf numFmtId="0" fontId="3" fillId="10" borderId="0" xfId="2" applyFont="1" applyFill="1" applyBorder="1" applyAlignment="1">
      <alignment vertical="center"/>
    </xf>
    <xf numFmtId="2" fontId="3" fillId="0" borderId="0" xfId="3" applyNumberFormat="1" applyFont="1" applyAlignment="1">
      <alignment vertical="center"/>
    </xf>
    <xf numFmtId="2" fontId="3" fillId="0" borderId="0" xfId="3" applyNumberFormat="1" applyFont="1" applyBorder="1" applyAlignment="1">
      <alignment vertical="center"/>
    </xf>
    <xf numFmtId="164" fontId="5" fillId="2" borderId="0" xfId="5" applyFont="1" applyFill="1" applyBorder="1" applyAlignment="1">
      <alignment vertical="center" wrapText="1"/>
    </xf>
    <xf numFmtId="44" fontId="3" fillId="0" borderId="0" xfId="4" applyNumberFormat="1"/>
    <xf numFmtId="0" fontId="7" fillId="0" borderId="1" xfId="4" applyFont="1" applyFill="1" applyBorder="1" applyAlignment="1">
      <alignment vertical="center" wrapText="1"/>
    </xf>
    <xf numFmtId="0" fontId="4" fillId="9" borderId="10" xfId="4" applyFont="1" applyFill="1" applyBorder="1" applyAlignment="1">
      <alignment horizontal="center"/>
    </xf>
    <xf numFmtId="0" fontId="4" fillId="9" borderId="11" xfId="4" applyFont="1" applyFill="1" applyBorder="1" applyAlignment="1">
      <alignment horizontal="center"/>
    </xf>
    <xf numFmtId="0" fontId="4" fillId="9" borderId="12" xfId="4" applyFont="1" applyFill="1" applyBorder="1" applyAlignment="1">
      <alignment horizontal="center"/>
    </xf>
    <xf numFmtId="10" fontId="3" fillId="9" borderId="1" xfId="11" applyNumberFormat="1" applyFont="1" applyFill="1" applyBorder="1"/>
    <xf numFmtId="9" fontId="3" fillId="9" borderId="1" xfId="11" applyFont="1" applyFill="1" applyBorder="1"/>
    <xf numFmtId="9" fontId="3" fillId="9" borderId="14" xfId="11" applyFont="1" applyFill="1" applyBorder="1"/>
    <xf numFmtId="164" fontId="4" fillId="9" borderId="18" xfId="7" applyFont="1" applyFill="1" applyBorder="1"/>
    <xf numFmtId="0" fontId="3" fillId="9" borderId="19" xfId="4" applyFill="1" applyBorder="1"/>
    <xf numFmtId="164" fontId="3" fillId="9" borderId="19" xfId="4" applyNumberFormat="1" applyFill="1" applyBorder="1"/>
    <xf numFmtId="10" fontId="3" fillId="9" borderId="9" xfId="4" applyNumberFormat="1" applyFill="1" applyBorder="1"/>
    <xf numFmtId="0" fontId="11" fillId="11" borderId="20" xfId="13" applyFont="1" applyFill="1" applyBorder="1" applyAlignment="1">
      <alignment horizontal="left" vertical="top" wrapText="1"/>
    </xf>
    <xf numFmtId="0" fontId="11" fillId="11" borderId="20" xfId="13" applyFont="1" applyFill="1" applyBorder="1" applyAlignment="1">
      <alignment horizontal="right" vertical="top" wrapText="1"/>
    </xf>
    <xf numFmtId="0" fontId="11" fillId="11" borderId="20" xfId="13" applyFont="1" applyFill="1" applyBorder="1" applyAlignment="1">
      <alignment horizontal="center" vertical="top" wrapText="1"/>
    </xf>
    <xf numFmtId="4" fontId="11" fillId="11" borderId="20" xfId="13" applyNumberFormat="1" applyFont="1" applyFill="1" applyBorder="1" applyAlignment="1">
      <alignment horizontal="right" vertical="top" wrapText="1"/>
    </xf>
    <xf numFmtId="165" fontId="24" fillId="5" borderId="0" xfId="13" applyNumberFormat="1" applyFont="1" applyFill="1" applyAlignment="1">
      <alignment horizontal="right" vertical="top" wrapText="1"/>
    </xf>
    <xf numFmtId="0" fontId="24" fillId="11" borderId="20" xfId="13" applyFont="1" applyFill="1" applyBorder="1" applyAlignment="1">
      <alignment horizontal="left" vertical="top" wrapText="1"/>
    </xf>
    <xf numFmtId="0" fontId="24" fillId="11" borderId="20" xfId="13" applyFont="1" applyFill="1" applyBorder="1" applyAlignment="1">
      <alignment horizontal="right" vertical="top" wrapText="1"/>
    </xf>
    <xf numFmtId="0" fontId="24" fillId="11" borderId="20" xfId="13" applyFont="1" applyFill="1" applyBorder="1" applyAlignment="1">
      <alignment horizontal="center" vertical="top" wrapText="1"/>
    </xf>
    <xf numFmtId="44" fontId="21" fillId="0" borderId="0" xfId="12" applyFont="1"/>
    <xf numFmtId="165" fontId="11" fillId="11" borderId="20" xfId="13" applyNumberFormat="1" applyFont="1" applyFill="1" applyBorder="1" applyAlignment="1">
      <alignment horizontal="right" vertical="top" wrapText="1"/>
    </xf>
    <xf numFmtId="2" fontId="11" fillId="11" borderId="20" xfId="13" applyNumberFormat="1" applyFont="1" applyFill="1" applyBorder="1" applyAlignment="1">
      <alignment horizontal="right" vertical="top" wrapText="1"/>
    </xf>
    <xf numFmtId="165" fontId="24" fillId="7" borderId="20" xfId="13" applyNumberFormat="1" applyFont="1" applyFill="1" applyBorder="1" applyAlignment="1">
      <alignment horizontal="right" vertical="top" wrapText="1"/>
    </xf>
    <xf numFmtId="2" fontId="11" fillId="3" borderId="20" xfId="13" applyNumberFormat="1" applyFont="1" applyFill="1" applyBorder="1" applyAlignment="1">
      <alignment horizontal="right" vertical="top" wrapText="1"/>
    </xf>
    <xf numFmtId="2" fontId="24" fillId="7" borderId="20" xfId="13" applyNumberFormat="1" applyFont="1" applyFill="1" applyBorder="1" applyAlignment="1">
      <alignment horizontal="right" vertical="top" wrapText="1"/>
    </xf>
    <xf numFmtId="44" fontId="24" fillId="5" borderId="0" xfId="12" applyFont="1" applyFill="1" applyAlignment="1">
      <alignment horizontal="right" vertical="top" wrapText="1"/>
    </xf>
    <xf numFmtId="44" fontId="21" fillId="0" borderId="0" xfId="13" applyNumberFormat="1"/>
    <xf numFmtId="4" fontId="24" fillId="6" borderId="21" xfId="13" applyNumberFormat="1" applyFont="1" applyFill="1" applyBorder="1" applyAlignment="1">
      <alignment horizontal="left" vertical="top" wrapText="1"/>
    </xf>
    <xf numFmtId="44" fontId="11" fillId="11" borderId="20" xfId="12" applyFont="1" applyFill="1" applyBorder="1" applyAlignment="1">
      <alignment horizontal="right" vertical="top" wrapText="1"/>
    </xf>
    <xf numFmtId="167" fontId="21" fillId="0" borderId="0" xfId="12" applyNumberFormat="1" applyFont="1"/>
    <xf numFmtId="2" fontId="24" fillId="5" borderId="0" xfId="0" applyNumberFormat="1" applyFont="1" applyFill="1" applyAlignment="1">
      <alignment horizontal="right" vertical="top" wrapText="1"/>
    </xf>
    <xf numFmtId="166" fontId="21" fillId="0" borderId="0" xfId="13" applyNumberFormat="1"/>
    <xf numFmtId="168" fontId="21" fillId="0" borderId="0" xfId="13" applyNumberFormat="1"/>
    <xf numFmtId="2" fontId="24" fillId="8" borderId="20" xfId="0" applyNumberFormat="1" applyFont="1" applyFill="1" applyBorder="1" applyAlignment="1">
      <alignment horizontal="right" vertical="top" wrapText="1"/>
    </xf>
    <xf numFmtId="44" fontId="7" fillId="11" borderId="0" xfId="12" applyFont="1" applyFill="1"/>
    <xf numFmtId="9" fontId="25" fillId="0" borderId="1" xfId="1" applyFont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 wrapText="1"/>
    </xf>
    <xf numFmtId="9" fontId="4" fillId="9" borderId="1" xfId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43" fontId="4" fillId="0" borderId="0" xfId="4" applyNumberFormat="1" applyFont="1" applyFill="1" applyBorder="1" applyAlignment="1">
      <alignment vertical="center" wrapText="1"/>
    </xf>
    <xf numFmtId="43" fontId="4" fillId="0" borderId="0" xfId="3" applyNumberFormat="1" applyFont="1" applyFill="1" applyBorder="1" applyAlignment="1">
      <alignment vertical="center"/>
    </xf>
    <xf numFmtId="9" fontId="2" fillId="0" borderId="0" xfId="1" applyFont="1" applyFill="1" applyAlignment="1">
      <alignment horizontal="center" vertical="center"/>
    </xf>
    <xf numFmtId="9" fontId="4" fillId="0" borderId="0" xfId="1" applyFont="1" applyFill="1" applyBorder="1" applyAlignment="1">
      <alignment horizontal="center" vertical="center" wrapText="1"/>
    </xf>
    <xf numFmtId="9" fontId="5" fillId="0" borderId="0" xfId="1" applyFont="1" applyFill="1" applyBorder="1" applyAlignment="1">
      <alignment horizontal="center" vertical="center"/>
    </xf>
    <xf numFmtId="9" fontId="2" fillId="0" borderId="0" xfId="1" applyFont="1" applyFill="1" applyBorder="1" applyAlignment="1">
      <alignment horizontal="center" vertical="center" wrapText="1"/>
    </xf>
    <xf numFmtId="9" fontId="4" fillId="0" borderId="0" xfId="1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9" fontId="3" fillId="0" borderId="0" xfId="1" applyFont="1" applyAlignment="1">
      <alignment horizontal="center" vertical="center"/>
    </xf>
    <xf numFmtId="9" fontId="3" fillId="0" borderId="0" xfId="1" applyFont="1" applyBorder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9" fontId="5" fillId="2" borderId="0" xfId="1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43" fontId="3" fillId="0" borderId="0" xfId="3" applyNumberFormat="1" applyFont="1" applyAlignment="1">
      <alignment vertical="center"/>
    </xf>
    <xf numFmtId="43" fontId="3" fillId="0" borderId="0" xfId="3" applyNumberFormat="1" applyFont="1" applyBorder="1" applyAlignment="1">
      <alignment vertical="center"/>
    </xf>
    <xf numFmtId="43" fontId="5" fillId="2" borderId="0" xfId="4" applyNumberFormat="1" applyFont="1" applyFill="1" applyBorder="1" applyAlignment="1">
      <alignment vertical="center"/>
    </xf>
    <xf numFmtId="43" fontId="5" fillId="0" borderId="0" xfId="3" applyNumberFormat="1" applyFont="1" applyFill="1" applyBorder="1" applyAlignment="1">
      <alignment vertical="center" wrapText="1"/>
    </xf>
    <xf numFmtId="43" fontId="5" fillId="2" borderId="0" xfId="5" applyNumberFormat="1" applyFont="1" applyFill="1" applyBorder="1" applyAlignment="1">
      <alignment vertical="center" wrapText="1"/>
    </xf>
    <xf numFmtId="43" fontId="3" fillId="0" borderId="1" xfId="2" applyNumberFormat="1" applyFont="1" applyBorder="1" applyAlignment="1">
      <alignment vertical="center"/>
    </xf>
    <xf numFmtId="43" fontId="4" fillId="0" borderId="0" xfId="2" applyNumberFormat="1" applyFont="1" applyBorder="1" applyAlignment="1">
      <alignment vertical="center"/>
    </xf>
    <xf numFmtId="43" fontId="3" fillId="0" borderId="0" xfId="2" applyNumberFormat="1" applyFont="1" applyBorder="1" applyAlignment="1">
      <alignment vertical="center"/>
    </xf>
    <xf numFmtId="49" fontId="4" fillId="9" borderId="1" xfId="4" applyNumberFormat="1" applyFont="1" applyFill="1" applyBorder="1" applyAlignment="1">
      <alignment horizontal="center" vertical="center" wrapText="1"/>
    </xf>
    <xf numFmtId="164" fontId="4" fillId="9" borderId="1" xfId="3" applyFont="1" applyFill="1" applyBorder="1" applyAlignment="1">
      <alignment horizontal="center" vertical="center" wrapText="1"/>
    </xf>
    <xf numFmtId="4" fontId="4" fillId="10" borderId="1" xfId="4" applyNumberFormat="1" applyFont="1" applyFill="1" applyBorder="1" applyAlignment="1">
      <alignment horizontal="center" vertical="center" wrapText="1"/>
    </xf>
    <xf numFmtId="4" fontId="4" fillId="10" borderId="5" xfId="4" applyNumberFormat="1" applyFont="1" applyFill="1" applyBorder="1" applyAlignment="1">
      <alignment horizontal="center" vertical="center" wrapText="1"/>
    </xf>
    <xf numFmtId="4" fontId="4" fillId="9" borderId="5" xfId="4" applyNumberFormat="1" applyFont="1" applyFill="1" applyBorder="1" applyAlignment="1">
      <alignment horizontal="center" vertical="center" wrapText="1"/>
    </xf>
    <xf numFmtId="4" fontId="4" fillId="3" borderId="0" xfId="4" applyNumberFormat="1" applyFont="1" applyFill="1" applyBorder="1" applyAlignment="1">
      <alignment horizontal="center" vertical="center" wrapText="1"/>
    </xf>
    <xf numFmtId="43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43" fontId="4" fillId="9" borderId="5" xfId="4" applyNumberFormat="1" applyFont="1" applyFill="1" applyBorder="1" applyAlignment="1">
      <alignment horizontal="center" vertical="center" wrapText="1"/>
    </xf>
    <xf numFmtId="9" fontId="4" fillId="9" borderId="5" xfId="1" applyFont="1" applyFill="1" applyBorder="1" applyAlignment="1">
      <alignment horizontal="center" vertical="center" wrapText="1"/>
    </xf>
    <xf numFmtId="10" fontId="4" fillId="0" borderId="0" xfId="1" applyNumberFormat="1" applyFont="1" applyAlignment="1">
      <alignment horizontal="center" vertical="center"/>
    </xf>
    <xf numFmtId="0" fontId="4" fillId="0" borderId="1" xfId="2" applyFont="1" applyFill="1" applyBorder="1" applyAlignment="1">
      <alignment horizontal="right" vertical="center" wrapText="1"/>
    </xf>
    <xf numFmtId="0" fontId="4" fillId="10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164" fontId="5" fillId="0" borderId="0" xfId="3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right" vertical="center"/>
    </xf>
    <xf numFmtId="0" fontId="2" fillId="0" borderId="1" xfId="2" applyFont="1" applyBorder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0" fontId="2" fillId="0" borderId="0" xfId="2" applyFont="1" applyFill="1" applyAlignment="1">
      <alignment horizontal="center" vertical="center"/>
    </xf>
    <xf numFmtId="0" fontId="15" fillId="0" borderId="0" xfId="0" applyFont="1" applyFill="1"/>
    <xf numFmtId="164" fontId="2" fillId="0" borderId="0" xfId="3" applyFont="1" applyFill="1" applyAlignment="1">
      <alignment horizontal="right" vertical="center"/>
    </xf>
    <xf numFmtId="0" fontId="2" fillId="0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vertical="center"/>
    </xf>
    <xf numFmtId="10" fontId="2" fillId="0" borderId="1" xfId="1" applyNumberFormat="1" applyFont="1" applyBorder="1" applyAlignment="1">
      <alignment horizontal="center" vertical="center"/>
    </xf>
    <xf numFmtId="169" fontId="5" fillId="0" borderId="0" xfId="3" applyNumberFormat="1" applyFont="1" applyFill="1" applyBorder="1" applyAlignment="1">
      <alignment vertical="center" wrapText="1"/>
    </xf>
    <xf numFmtId="10" fontId="4" fillId="12" borderId="1" xfId="1" applyNumberFormat="1" applyFont="1" applyFill="1" applyBorder="1" applyAlignment="1">
      <alignment vertical="center" wrapText="1"/>
    </xf>
    <xf numFmtId="10" fontId="4" fillId="9" borderId="1" xfId="1" applyNumberFormat="1" applyFont="1" applyFill="1" applyBorder="1" applyAlignment="1">
      <alignment vertical="center"/>
    </xf>
    <xf numFmtId="0" fontId="0" fillId="0" borderId="22" xfId="0" applyBorder="1" applyAlignment="1">
      <alignment vertical="center" wrapText="1"/>
    </xf>
    <xf numFmtId="43" fontId="4" fillId="0" borderId="22" xfId="2" applyNumberFormat="1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44" fontId="5" fillId="0" borderId="23" xfId="12" applyFont="1" applyBorder="1" applyAlignment="1">
      <alignment vertical="center"/>
    </xf>
    <xf numFmtId="0" fontId="28" fillId="0" borderId="1" xfId="2" applyFont="1" applyBorder="1" applyAlignment="1">
      <alignment horizontal="center" vertical="center"/>
    </xf>
    <xf numFmtId="0" fontId="28" fillId="0" borderId="1" xfId="4" applyFont="1" applyFill="1" applyBorder="1" applyAlignment="1">
      <alignment horizontal="center" vertical="center"/>
    </xf>
    <xf numFmtId="0" fontId="28" fillId="0" borderId="1" xfId="2" applyFont="1" applyBorder="1" applyAlignment="1">
      <alignment horizontal="left" vertical="center" wrapText="1"/>
    </xf>
    <xf numFmtId="164" fontId="28" fillId="0" borderId="1" xfId="3" applyFont="1" applyFill="1" applyBorder="1" applyAlignment="1">
      <alignment horizontal="right" vertical="center"/>
    </xf>
    <xf numFmtId="164" fontId="28" fillId="10" borderId="1" xfId="3" applyFont="1" applyFill="1" applyBorder="1" applyAlignment="1">
      <alignment horizontal="right" vertical="center"/>
    </xf>
    <xf numFmtId="4" fontId="28" fillId="10" borderId="5" xfId="3" applyNumberFormat="1" applyFont="1" applyFill="1" applyBorder="1" applyAlignment="1">
      <alignment horizontal="right" vertical="center"/>
    </xf>
    <xf numFmtId="4" fontId="28" fillId="0" borderId="1" xfId="3" applyNumberFormat="1" applyFont="1" applyBorder="1" applyAlignment="1">
      <alignment vertical="center"/>
    </xf>
    <xf numFmtId="4" fontId="28" fillId="0" borderId="0" xfId="3" applyNumberFormat="1" applyFont="1" applyBorder="1" applyAlignment="1">
      <alignment horizontal="right" vertical="center"/>
    </xf>
    <xf numFmtId="43" fontId="28" fillId="0" borderId="0" xfId="2" applyNumberFormat="1" applyFont="1" applyAlignment="1">
      <alignment vertical="center"/>
    </xf>
    <xf numFmtId="44" fontId="28" fillId="0" borderId="0" xfId="2" quotePrefix="1" applyNumberFormat="1" applyFont="1" applyAlignment="1">
      <alignment vertical="center"/>
    </xf>
    <xf numFmtId="43" fontId="28" fillId="0" borderId="1" xfId="3" applyNumberFormat="1" applyFont="1" applyBorder="1" applyAlignment="1">
      <alignment vertical="center"/>
    </xf>
    <xf numFmtId="10" fontId="28" fillId="0" borderId="1" xfId="1" applyNumberFormat="1" applyFont="1" applyBorder="1" applyAlignment="1">
      <alignment horizontal="center" vertical="center"/>
    </xf>
    <xf numFmtId="0" fontId="28" fillId="0" borderId="0" xfId="2" applyFont="1" applyAlignment="1">
      <alignment vertical="center"/>
    </xf>
    <xf numFmtId="0" fontId="28" fillId="0" borderId="1" xfId="2" applyFont="1" applyFill="1" applyBorder="1" applyAlignment="1">
      <alignment horizontal="center" vertical="center"/>
    </xf>
    <xf numFmtId="164" fontId="28" fillId="10" borderId="1" xfId="3" applyFont="1" applyFill="1" applyBorder="1" applyAlignment="1">
      <alignment vertical="center"/>
    </xf>
    <xf numFmtId="0" fontId="29" fillId="0" borderId="1" xfId="6" applyFont="1" applyFill="1" applyBorder="1" applyAlignment="1">
      <alignment horizontal="center" vertical="center" wrapText="1"/>
    </xf>
    <xf numFmtId="4" fontId="5" fillId="10" borderId="5" xfId="2" applyNumberFormat="1" applyFont="1" applyFill="1" applyBorder="1" applyAlignment="1">
      <alignment vertical="center" wrapText="1"/>
    </xf>
    <xf numFmtId="4" fontId="5" fillId="0" borderId="1" xfId="2" applyNumberFormat="1" applyFont="1" applyFill="1" applyBorder="1" applyAlignment="1">
      <alignment vertical="center" wrapText="1"/>
    </xf>
    <xf numFmtId="10" fontId="5" fillId="12" borderId="1" xfId="1" applyNumberFormat="1" applyFont="1" applyFill="1" applyBorder="1" applyAlignment="1">
      <alignment horizontal="center" vertical="center" wrapText="1"/>
    </xf>
    <xf numFmtId="4" fontId="28" fillId="0" borderId="1" xfId="3" applyNumberFormat="1" applyFont="1" applyFill="1" applyBorder="1" applyAlignment="1">
      <alignment horizontal="right" vertical="center"/>
    </xf>
    <xf numFmtId="9" fontId="28" fillId="0" borderId="1" xfId="1" applyFont="1" applyBorder="1" applyAlignment="1">
      <alignment horizontal="center" vertical="center"/>
    </xf>
    <xf numFmtId="49" fontId="5" fillId="9" borderId="1" xfId="4" applyNumberFormat="1" applyFont="1" applyFill="1" applyBorder="1" applyAlignment="1">
      <alignment horizontal="center" vertical="center"/>
    </xf>
    <xf numFmtId="49" fontId="5" fillId="9" borderId="1" xfId="4" applyNumberFormat="1" applyFont="1" applyFill="1" applyBorder="1" applyAlignment="1">
      <alignment horizontal="left" vertical="center"/>
    </xf>
    <xf numFmtId="164" fontId="5" fillId="9" borderId="1" xfId="3" applyFont="1" applyFill="1" applyBorder="1" applyAlignment="1">
      <alignment horizontal="center" vertical="center"/>
    </xf>
    <xf numFmtId="4" fontId="5" fillId="10" borderId="1" xfId="4" applyNumberFormat="1" applyFont="1" applyFill="1" applyBorder="1" applyAlignment="1">
      <alignment horizontal="center" vertical="center"/>
    </xf>
    <xf numFmtId="4" fontId="5" fillId="10" borderId="5" xfId="4" applyNumberFormat="1" applyFont="1" applyFill="1" applyBorder="1" applyAlignment="1">
      <alignment horizontal="center" vertical="center"/>
    </xf>
    <xf numFmtId="4" fontId="5" fillId="9" borderId="5" xfId="4" applyNumberFormat="1" applyFont="1" applyFill="1" applyBorder="1" applyAlignment="1">
      <alignment vertical="center"/>
    </xf>
    <xf numFmtId="4" fontId="5" fillId="3" borderId="0" xfId="4" applyNumberFormat="1" applyFont="1" applyFill="1" applyBorder="1" applyAlignment="1">
      <alignment vertical="center"/>
    </xf>
    <xf numFmtId="43" fontId="5" fillId="9" borderId="5" xfId="4" applyNumberFormat="1" applyFont="1" applyFill="1" applyBorder="1" applyAlignment="1">
      <alignment vertical="center"/>
    </xf>
    <xf numFmtId="9" fontId="5" fillId="9" borderId="5" xfId="1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4" applyFont="1" applyFill="1" applyBorder="1" applyAlignment="1">
      <alignment horizontal="center" vertical="center" wrapText="1"/>
    </xf>
    <xf numFmtId="0" fontId="28" fillId="0" borderId="0" xfId="2" applyFont="1" applyFill="1" applyAlignment="1">
      <alignment vertical="center"/>
    </xf>
    <xf numFmtId="4" fontId="5" fillId="0" borderId="5" xfId="2" applyNumberFormat="1" applyFont="1" applyFill="1" applyBorder="1" applyAlignment="1">
      <alignment vertical="center" wrapText="1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vertical="center"/>
    </xf>
    <xf numFmtId="0" fontId="28" fillId="0" borderId="1" xfId="4" applyFont="1" applyFill="1" applyBorder="1" applyAlignment="1">
      <alignment vertical="center"/>
    </xf>
    <xf numFmtId="164" fontId="28" fillId="0" borderId="1" xfId="3" applyFont="1" applyFill="1" applyBorder="1" applyAlignment="1">
      <alignment vertical="center"/>
    </xf>
    <xf numFmtId="4" fontId="5" fillId="10" borderId="5" xfId="4" applyNumberFormat="1" applyFont="1" applyFill="1" applyBorder="1" applyAlignment="1">
      <alignment vertical="center"/>
    </xf>
    <xf numFmtId="4" fontId="5" fillId="0" borderId="1" xfId="4" applyNumberFormat="1" applyFont="1" applyFill="1" applyBorder="1" applyAlignment="1">
      <alignment vertical="center"/>
    </xf>
    <xf numFmtId="4" fontId="5" fillId="0" borderId="0" xfId="4" applyNumberFormat="1" applyFont="1" applyFill="1" applyBorder="1" applyAlignment="1">
      <alignment vertical="center"/>
    </xf>
    <xf numFmtId="43" fontId="5" fillId="0" borderId="1" xfId="4" applyNumberFormat="1" applyFont="1" applyFill="1" applyBorder="1" applyAlignment="1">
      <alignment vertical="center"/>
    </xf>
    <xf numFmtId="9" fontId="5" fillId="0" borderId="1" xfId="1" applyFont="1" applyFill="1" applyBorder="1" applyAlignment="1">
      <alignment horizontal="center" vertical="center"/>
    </xf>
    <xf numFmtId="164" fontId="28" fillId="0" borderId="1" xfId="3" applyFont="1" applyFill="1" applyBorder="1" applyAlignment="1">
      <alignment vertical="center" wrapText="1"/>
    </xf>
    <xf numFmtId="4" fontId="5" fillId="0" borderId="0" xfId="2" applyNumberFormat="1" applyFont="1" applyFill="1" applyBorder="1" applyAlignment="1">
      <alignment vertical="center" wrapText="1"/>
    </xf>
    <xf numFmtId="0" fontId="28" fillId="0" borderId="1" xfId="2" applyFont="1" applyFill="1" applyBorder="1" applyAlignment="1">
      <alignment vertical="center"/>
    </xf>
    <xf numFmtId="0" fontId="28" fillId="10" borderId="5" xfId="4" applyFont="1" applyFill="1" applyBorder="1" applyAlignment="1">
      <alignment vertical="center"/>
    </xf>
    <xf numFmtId="0" fontId="28" fillId="0" borderId="0" xfId="4" applyFont="1" applyFill="1" applyBorder="1" applyAlignment="1">
      <alignment vertical="center"/>
    </xf>
    <xf numFmtId="43" fontId="28" fillId="0" borderId="1" xfId="4" applyNumberFormat="1" applyFont="1" applyFill="1" applyBorder="1" applyAlignment="1">
      <alignment vertical="center"/>
    </xf>
    <xf numFmtId="9" fontId="28" fillId="0" borderId="1" xfId="1" applyFont="1" applyFill="1" applyBorder="1" applyAlignment="1">
      <alignment horizontal="center" vertical="center"/>
    </xf>
    <xf numFmtId="0" fontId="28" fillId="0" borderId="1" xfId="4" applyFont="1" applyFill="1" applyBorder="1" applyAlignment="1">
      <alignment horizontal="left" vertical="center" wrapText="1"/>
    </xf>
    <xf numFmtId="164" fontId="28" fillId="0" borderId="1" xfId="3" applyFont="1" applyFill="1" applyBorder="1" applyAlignment="1">
      <alignment horizontal="right" vertical="center" wrapText="1"/>
    </xf>
    <xf numFmtId="0" fontId="28" fillId="0" borderId="0" xfId="4" applyFont="1" applyFill="1" applyBorder="1" applyAlignment="1">
      <alignment horizontal="center" vertical="center" wrapText="1"/>
    </xf>
    <xf numFmtId="164" fontId="28" fillId="0" borderId="0" xfId="7" applyFont="1" applyFill="1" applyBorder="1" applyAlignment="1">
      <alignment horizontal="right" vertical="center" wrapText="1"/>
    </xf>
    <xf numFmtId="164" fontId="28" fillId="0" borderId="0" xfId="7" applyFont="1" applyFill="1" applyBorder="1" applyAlignment="1">
      <alignment vertical="center"/>
    </xf>
    <xf numFmtId="4" fontId="28" fillId="0" borderId="0" xfId="4" applyNumberFormat="1" applyFont="1" applyFill="1" applyBorder="1" applyAlignment="1">
      <alignment vertical="center"/>
    </xf>
    <xf numFmtId="0" fontId="28" fillId="0" borderId="1" xfId="2" applyFont="1" applyBorder="1" applyAlignment="1">
      <alignment horizontal="center" vertical="center" wrapText="1"/>
    </xf>
    <xf numFmtId="0" fontId="28" fillId="10" borderId="1" xfId="8" applyNumberFormat="1" applyFont="1" applyFill="1" applyBorder="1" applyAlignment="1">
      <alignment horizontal="right" vertical="center"/>
    </xf>
    <xf numFmtId="164" fontId="28" fillId="10" borderId="1" xfId="7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164" fontId="28" fillId="0" borderId="1" xfId="3" applyFont="1" applyBorder="1" applyAlignment="1">
      <alignment horizontal="right" vertical="center"/>
    </xf>
    <xf numFmtId="2" fontId="28" fillId="10" borderId="5" xfId="3" applyNumberFormat="1" applyFont="1" applyFill="1" applyBorder="1" applyAlignment="1">
      <alignment horizontal="right" vertical="center"/>
    </xf>
    <xf numFmtId="2" fontId="28" fillId="0" borderId="1" xfId="3" applyNumberFormat="1" applyFont="1" applyBorder="1" applyAlignment="1">
      <alignment vertical="center"/>
    </xf>
    <xf numFmtId="2" fontId="28" fillId="0" borderId="0" xfId="3" applyNumberFormat="1" applyFont="1" applyBorder="1" applyAlignment="1">
      <alignment horizontal="right" vertical="center"/>
    </xf>
    <xf numFmtId="164" fontId="28" fillId="10" borderId="1" xfId="8" applyFont="1" applyFill="1" applyBorder="1" applyAlignment="1">
      <alignment horizontal="right" vertical="center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vertical="center" wrapText="1"/>
    </xf>
    <xf numFmtId="10" fontId="5" fillId="9" borderId="5" xfId="1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right" vertical="center" wrapText="1"/>
    </xf>
    <xf numFmtId="0" fontId="5" fillId="10" borderId="1" xfId="2" applyFont="1" applyFill="1" applyBorder="1" applyAlignment="1">
      <alignment horizontal="right" vertical="center" wrapText="1"/>
    </xf>
    <xf numFmtId="43" fontId="5" fillId="0" borderId="1" xfId="2" applyNumberFormat="1" applyFont="1" applyFill="1" applyBorder="1" applyAlignment="1">
      <alignment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28" fillId="2" borderId="1" xfId="4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left" vertical="center" wrapText="1"/>
    </xf>
    <xf numFmtId="43" fontId="28" fillId="0" borderId="0" xfId="2" applyNumberFormat="1" applyFont="1" applyFill="1" applyAlignment="1">
      <alignment vertical="center"/>
    </xf>
    <xf numFmtId="43" fontId="5" fillId="0" borderId="5" xfId="2" applyNumberFormat="1" applyFont="1" applyFill="1" applyBorder="1" applyAlignment="1">
      <alignment vertical="center" wrapText="1"/>
    </xf>
    <xf numFmtId="0" fontId="28" fillId="2" borderId="1" xfId="4" applyFont="1" applyFill="1" applyBorder="1" applyAlignment="1">
      <alignment horizontal="center" vertical="center" wrapText="1"/>
    </xf>
    <xf numFmtId="0" fontId="28" fillId="2" borderId="1" xfId="4" applyFont="1" applyFill="1" applyBorder="1" applyAlignment="1">
      <alignment horizontal="left" vertical="center" wrapText="1"/>
    </xf>
    <xf numFmtId="2" fontId="28" fillId="0" borderId="1" xfId="4" applyNumberFormat="1" applyFont="1" applyFill="1" applyBorder="1" applyAlignment="1">
      <alignment horizontal="center" vertical="center" wrapText="1"/>
    </xf>
    <xf numFmtId="2" fontId="28" fillId="0" borderId="1" xfId="2" applyNumberFormat="1" applyFont="1" applyFill="1" applyBorder="1" applyAlignment="1">
      <alignment horizontal="center" vertical="center" wrapText="1"/>
    </xf>
    <xf numFmtId="2" fontId="28" fillId="0" borderId="1" xfId="2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right" vertical="center"/>
    </xf>
    <xf numFmtId="9" fontId="5" fillId="0" borderId="5" xfId="1" applyFont="1" applyFill="1" applyBorder="1" applyAlignment="1">
      <alignment horizontal="center" vertical="center" wrapText="1"/>
    </xf>
    <xf numFmtId="0" fontId="28" fillId="2" borderId="1" xfId="4" applyFont="1" applyFill="1" applyBorder="1" applyAlignment="1">
      <alignment vertical="center" wrapText="1"/>
    </xf>
    <xf numFmtId="164" fontId="28" fillId="0" borderId="1" xfId="3" applyFont="1" applyFill="1" applyBorder="1" applyAlignment="1">
      <alignment horizontal="center" vertical="center"/>
    </xf>
    <xf numFmtId="0" fontId="28" fillId="0" borderId="1" xfId="4" applyFont="1" applyFill="1" applyBorder="1" applyAlignment="1">
      <alignment vertical="center" wrapText="1"/>
    </xf>
    <xf numFmtId="0" fontId="28" fillId="0" borderId="1" xfId="2" applyFont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10" borderId="1" xfId="2" applyFont="1" applyFill="1" applyBorder="1" applyAlignment="1">
      <alignment horizontal="center" vertical="center"/>
    </xf>
    <xf numFmtId="0" fontId="5" fillId="10" borderId="5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43" fontId="5" fillId="0" borderId="1" xfId="2" applyNumberFormat="1" applyFont="1" applyFill="1" applyBorder="1" applyAlignment="1">
      <alignment vertical="center"/>
    </xf>
    <xf numFmtId="0" fontId="28" fillId="0" borderId="1" xfId="2" applyNumberFormat="1" applyFont="1" applyFill="1" applyBorder="1" applyAlignment="1">
      <alignment horizontal="center" vertical="center" wrapText="1"/>
    </xf>
    <xf numFmtId="49" fontId="28" fillId="0" borderId="1" xfId="2" applyNumberFormat="1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vertical="center"/>
    </xf>
    <xf numFmtId="49" fontId="28" fillId="2" borderId="1" xfId="2" applyNumberFormat="1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center" vertical="center"/>
    </xf>
    <xf numFmtId="0" fontId="30" fillId="10" borderId="1" xfId="2" applyFont="1" applyFill="1" applyBorder="1" applyAlignment="1">
      <alignment horizontal="center" vertical="center"/>
    </xf>
    <xf numFmtId="0" fontId="30" fillId="10" borderId="5" xfId="2" applyFont="1" applyFill="1" applyBorder="1" applyAlignment="1">
      <alignment horizontal="center" vertical="center"/>
    </xf>
    <xf numFmtId="0" fontId="30" fillId="0" borderId="1" xfId="2" applyFont="1" applyFill="1" applyBorder="1" applyAlignment="1">
      <alignment vertical="center"/>
    </xf>
    <xf numFmtId="0" fontId="30" fillId="0" borderId="0" xfId="2" applyFont="1" applyFill="1" applyBorder="1" applyAlignment="1">
      <alignment horizontal="center" vertical="center"/>
    </xf>
    <xf numFmtId="43" fontId="30" fillId="0" borderId="1" xfId="2" applyNumberFormat="1" applyFont="1" applyFill="1" applyBorder="1" applyAlignment="1">
      <alignment vertical="center"/>
    </xf>
    <xf numFmtId="9" fontId="30" fillId="0" borderId="1" xfId="1" applyFont="1" applyFill="1" applyBorder="1" applyAlignment="1">
      <alignment horizontal="center" vertical="center"/>
    </xf>
    <xf numFmtId="0" fontId="28" fillId="2" borderId="1" xfId="4" applyFont="1" applyFill="1" applyBorder="1" applyAlignment="1">
      <alignment horizontal="center"/>
    </xf>
    <xf numFmtId="4" fontId="5" fillId="10" borderId="5" xfId="4" applyNumberFormat="1" applyFont="1" applyFill="1" applyBorder="1" applyAlignment="1">
      <alignment vertical="center" wrapText="1"/>
    </xf>
    <xf numFmtId="4" fontId="5" fillId="0" borderId="5" xfId="4" applyNumberFormat="1" applyFont="1" applyFill="1" applyBorder="1" applyAlignment="1">
      <alignment vertical="center" wrapText="1"/>
    </xf>
    <xf numFmtId="4" fontId="5" fillId="0" borderId="0" xfId="4" applyNumberFormat="1" applyFont="1" applyFill="1" applyBorder="1" applyAlignment="1">
      <alignment vertical="center" wrapText="1"/>
    </xf>
    <xf numFmtId="43" fontId="5" fillId="0" borderId="5" xfId="4" applyNumberFormat="1" applyFont="1" applyFill="1" applyBorder="1" applyAlignment="1">
      <alignment vertical="center" wrapText="1"/>
    </xf>
    <xf numFmtId="0" fontId="5" fillId="0" borderId="1" xfId="4" applyFont="1" applyFill="1" applyBorder="1" applyAlignment="1">
      <alignment horizontal="center"/>
    </xf>
    <xf numFmtId="164" fontId="5" fillId="0" borderId="1" xfId="3" applyFont="1" applyFill="1" applyBorder="1" applyAlignment="1">
      <alignment vertical="center"/>
    </xf>
    <xf numFmtId="164" fontId="5" fillId="10" borderId="1" xfId="3" applyFont="1" applyFill="1" applyBorder="1" applyAlignment="1">
      <alignment vertical="center"/>
    </xf>
    <xf numFmtId="0" fontId="5" fillId="0" borderId="1" xfId="4" applyFont="1" applyFill="1" applyBorder="1" applyAlignment="1">
      <alignment horizontal="center" wrapText="1"/>
    </xf>
    <xf numFmtId="0" fontId="5" fillId="0" borderId="1" xfId="4" applyFont="1" applyFill="1" applyBorder="1" applyAlignment="1">
      <alignment horizontal="center" vertical="center" wrapText="1"/>
    </xf>
    <xf numFmtId="164" fontId="28" fillId="0" borderId="1" xfId="3" applyFont="1" applyFill="1" applyBorder="1" applyAlignment="1">
      <alignment horizontal="center" vertical="center" wrapText="1"/>
    </xf>
    <xf numFmtId="164" fontId="28" fillId="10" borderId="1" xfId="3" applyFont="1" applyFill="1" applyBorder="1" applyAlignment="1">
      <alignment vertical="center" wrapText="1"/>
    </xf>
    <xf numFmtId="164" fontId="28" fillId="10" borderId="1" xfId="3" applyFont="1" applyFill="1" applyBorder="1" applyAlignment="1">
      <alignment horizontal="right" vertical="center" wrapText="1"/>
    </xf>
    <xf numFmtId="10" fontId="5" fillId="12" borderId="5" xfId="1" applyNumberFormat="1" applyFont="1" applyFill="1" applyBorder="1" applyAlignment="1">
      <alignment horizontal="center" vertical="center" wrapText="1"/>
    </xf>
    <xf numFmtId="49" fontId="28" fillId="2" borderId="1" xfId="4" applyNumberFormat="1" applyFont="1" applyFill="1" applyBorder="1" applyAlignment="1">
      <alignment horizontal="center" vertical="center"/>
    </xf>
    <xf numFmtId="0" fontId="28" fillId="2" borderId="1" xfId="4" applyFont="1" applyFill="1" applyBorder="1" applyAlignment="1">
      <alignment vertical="center"/>
    </xf>
    <xf numFmtId="0" fontId="28" fillId="0" borderId="1" xfId="4" applyFont="1" applyFill="1" applyBorder="1" applyAlignment="1">
      <alignment horizontal="left" vertical="center"/>
    </xf>
    <xf numFmtId="164" fontId="5" fillId="10" borderId="1" xfId="3" applyFont="1" applyFill="1" applyBorder="1" applyAlignment="1">
      <alignment horizontal="right" vertical="center"/>
    </xf>
    <xf numFmtId="164" fontId="5" fillId="0" borderId="0" xfId="3" applyFont="1" applyBorder="1" applyAlignment="1">
      <alignment horizontal="right" vertical="center"/>
    </xf>
    <xf numFmtId="43" fontId="5" fillId="0" borderId="1" xfId="3" applyNumberFormat="1" applyFont="1" applyFill="1" applyBorder="1" applyAlignment="1">
      <alignment vertical="center"/>
    </xf>
    <xf numFmtId="43" fontId="5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12" borderId="0" xfId="2" applyFont="1" applyFill="1" applyBorder="1" applyAlignment="1">
      <alignment vertical="center"/>
    </xf>
    <xf numFmtId="0" fontId="4" fillId="12" borderId="0" xfId="2" applyFont="1" applyFill="1" applyBorder="1" applyAlignment="1">
      <alignment vertical="center"/>
    </xf>
    <xf numFmtId="0" fontId="4" fillId="12" borderId="0" xfId="2" applyFont="1" applyFill="1" applyAlignment="1">
      <alignment vertical="center"/>
    </xf>
    <xf numFmtId="0" fontId="5" fillId="0" borderId="1" xfId="2" applyFont="1" applyFill="1" applyBorder="1" applyAlignment="1">
      <alignment horizontal="right" vertical="center" wrapText="1"/>
    </xf>
    <xf numFmtId="43" fontId="5" fillId="12" borderId="2" xfId="2" applyNumberFormat="1" applyFont="1" applyFill="1" applyBorder="1" applyAlignment="1">
      <alignment vertical="center"/>
    </xf>
    <xf numFmtId="43" fontId="5" fillId="12" borderId="3" xfId="2" applyNumberFormat="1" applyFont="1" applyFill="1" applyBorder="1" applyAlignment="1">
      <alignment vertical="center"/>
    </xf>
    <xf numFmtId="10" fontId="5" fillId="12" borderId="1" xfId="1" applyNumberFormat="1" applyFont="1" applyFill="1" applyBorder="1" applyAlignment="1">
      <alignment horizontal="center" vertical="center"/>
    </xf>
    <xf numFmtId="43" fontId="5" fillId="10" borderId="1" xfId="2" applyNumberFormat="1" applyFont="1" applyFill="1" applyBorder="1" applyAlignment="1">
      <alignment horizontal="center" vertical="center"/>
    </xf>
    <xf numFmtId="0" fontId="5" fillId="10" borderId="1" xfId="2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right" vertical="center"/>
    </xf>
    <xf numFmtId="0" fontId="28" fillId="0" borderId="1" xfId="2" applyFont="1" applyBorder="1" applyAlignment="1">
      <alignment vertical="center"/>
    </xf>
    <xf numFmtId="0" fontId="5" fillId="0" borderId="1" xfId="2" applyFont="1" applyBorder="1" applyAlignment="1">
      <alignment horizontal="right" vertical="center"/>
    </xf>
    <xf numFmtId="43" fontId="5" fillId="0" borderId="1" xfId="2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43" fontId="5" fillId="0" borderId="2" xfId="2" applyNumberFormat="1" applyFont="1" applyFill="1" applyBorder="1" applyAlignment="1">
      <alignment vertical="center"/>
    </xf>
    <xf numFmtId="43" fontId="5" fillId="0" borderId="3" xfId="2" applyNumberFormat="1" applyFont="1" applyFill="1" applyBorder="1" applyAlignment="1">
      <alignment vertical="center"/>
    </xf>
    <xf numFmtId="43" fontId="2" fillId="0" borderId="0" xfId="3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8" xfId="2" applyFont="1" applyBorder="1" applyAlignment="1">
      <alignment horizontal="left" vertical="center" wrapText="1"/>
    </xf>
    <xf numFmtId="0" fontId="26" fillId="0" borderId="5" xfId="2" applyFont="1" applyBorder="1" applyAlignment="1">
      <alignment horizontal="left" vertical="center" wrapText="1"/>
    </xf>
    <xf numFmtId="0" fontId="26" fillId="0" borderId="22" xfId="2" applyFont="1" applyBorder="1" applyAlignment="1">
      <alignment horizontal="left" vertical="center" wrapText="1"/>
    </xf>
    <xf numFmtId="0" fontId="5" fillId="2" borderId="0" xfId="4" applyFont="1" applyFill="1" applyBorder="1" applyAlignment="1">
      <alignment horizontal="left" vertical="center"/>
    </xf>
    <xf numFmtId="164" fontId="5" fillId="0" borderId="0" xfId="3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right" vertical="center"/>
    </xf>
    <xf numFmtId="164" fontId="5" fillId="2" borderId="0" xfId="5" applyFont="1" applyFill="1" applyBorder="1" applyAlignment="1">
      <alignment horizontal="center" vertical="center" wrapText="1"/>
    </xf>
    <xf numFmtId="164" fontId="5" fillId="12" borderId="2" xfId="3" applyFont="1" applyFill="1" applyBorder="1" applyAlignment="1">
      <alignment horizontal="center" vertical="center"/>
    </xf>
    <xf numFmtId="164" fontId="5" fillId="12" borderId="3" xfId="3" applyFont="1" applyFill="1" applyBorder="1" applyAlignment="1">
      <alignment horizontal="center" vertical="center"/>
    </xf>
    <xf numFmtId="164" fontId="5" fillId="0" borderId="2" xfId="3" applyFont="1" applyFill="1" applyBorder="1" applyAlignment="1">
      <alignment horizontal="center" vertical="center"/>
    </xf>
    <xf numFmtId="164" fontId="5" fillId="0" borderId="3" xfId="3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3" xfId="1" applyNumberFormat="1" applyFont="1" applyFill="1" applyBorder="1" applyAlignment="1">
      <alignment horizontal="center" vertical="center"/>
    </xf>
    <xf numFmtId="43" fontId="5" fillId="0" borderId="1" xfId="2" applyNumberFormat="1" applyFont="1" applyFill="1" applyBorder="1" applyAlignment="1">
      <alignment horizontal="center" vertical="center"/>
    </xf>
    <xf numFmtId="0" fontId="5" fillId="0" borderId="8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right" vertical="center" wrapText="1"/>
    </xf>
    <xf numFmtId="49" fontId="4" fillId="0" borderId="1" xfId="2" applyNumberFormat="1" applyFont="1" applyFill="1" applyBorder="1" applyAlignment="1">
      <alignment horizontal="right" vertical="center"/>
    </xf>
    <xf numFmtId="0" fontId="2" fillId="0" borderId="1" xfId="2" applyFont="1" applyBorder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0" fontId="5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4" fillId="9" borderId="9" xfId="4" applyFont="1" applyFill="1" applyBorder="1" applyAlignment="1">
      <alignment horizontal="center"/>
    </xf>
    <xf numFmtId="0" fontId="4" fillId="9" borderId="6" xfId="4" applyFont="1" applyFill="1" applyBorder="1" applyAlignment="1">
      <alignment horizontal="center"/>
    </xf>
    <xf numFmtId="43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43" fontId="4" fillId="10" borderId="1" xfId="2" applyNumberFormat="1" applyFont="1" applyFill="1" applyBorder="1" applyAlignment="1">
      <alignment horizontal="center" vertical="center"/>
    </xf>
    <xf numFmtId="0" fontId="4" fillId="10" borderId="1" xfId="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4" fontId="20" fillId="0" borderId="8" xfId="0" applyNumberFormat="1" applyFont="1" applyFill="1" applyBorder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10" fontId="17" fillId="4" borderId="2" xfId="1" applyNumberFormat="1" applyFont="1" applyFill="1" applyBorder="1" applyAlignment="1">
      <alignment horizontal="center" vertical="center" wrapText="1"/>
    </xf>
    <xf numFmtId="10" fontId="17" fillId="4" borderId="4" xfId="1" applyNumberFormat="1" applyFont="1" applyFill="1" applyBorder="1" applyAlignment="1">
      <alignment horizontal="center" vertical="center" wrapText="1"/>
    </xf>
    <xf numFmtId="10" fontId="17" fillId="4" borderId="3" xfId="1" applyNumberFormat="1" applyFont="1" applyFill="1" applyBorder="1" applyAlignment="1">
      <alignment horizontal="center" vertical="center" wrapText="1"/>
    </xf>
    <xf numFmtId="10" fontId="20" fillId="4" borderId="1" xfId="1" applyNumberFormat="1" applyFont="1" applyFill="1" applyBorder="1" applyAlignment="1">
      <alignment horizontal="center" vertical="center" wrapText="1"/>
    </xf>
    <xf numFmtId="0" fontId="24" fillId="7" borderId="20" xfId="0" applyFont="1" applyFill="1" applyBorder="1" applyAlignment="1">
      <alignment horizontal="left" vertical="top" wrapText="1"/>
    </xf>
    <xf numFmtId="0" fontId="24" fillId="5" borderId="0" xfId="0" applyFont="1" applyFill="1" applyAlignment="1">
      <alignment horizontal="right" vertical="top" wrapText="1"/>
    </xf>
    <xf numFmtId="4" fontId="24" fillId="5" borderId="0" xfId="0" applyNumberFormat="1" applyFont="1" applyFill="1" applyAlignment="1">
      <alignment horizontal="right" vertical="top" wrapText="1"/>
    </xf>
    <xf numFmtId="0" fontId="11" fillId="11" borderId="20" xfId="13" applyFont="1" applyFill="1" applyBorder="1" applyAlignment="1">
      <alignment horizontal="left" vertical="top" wrapText="1"/>
    </xf>
    <xf numFmtId="0" fontId="22" fillId="5" borderId="20" xfId="0" applyFont="1" applyFill="1" applyBorder="1" applyAlignment="1">
      <alignment horizontal="left" vertical="top" wrapText="1"/>
    </xf>
    <xf numFmtId="44" fontId="24" fillId="5" borderId="0" xfId="12" applyFont="1" applyFill="1" applyAlignment="1">
      <alignment horizontal="right" vertical="top" wrapText="1"/>
    </xf>
    <xf numFmtId="0" fontId="24" fillId="8" borderId="20" xfId="0" applyFont="1" applyFill="1" applyBorder="1" applyAlignment="1">
      <alignment horizontal="left" vertical="top" wrapText="1"/>
    </xf>
    <xf numFmtId="44" fontId="24" fillId="5" borderId="0" xfId="0" applyNumberFormat="1" applyFont="1" applyFill="1" applyAlignment="1">
      <alignment horizontal="right" vertical="top" wrapText="1"/>
    </xf>
    <xf numFmtId="0" fontId="24" fillId="7" borderId="20" xfId="13" applyFont="1" applyFill="1" applyBorder="1" applyAlignment="1">
      <alignment horizontal="left" vertical="top" wrapText="1"/>
    </xf>
    <xf numFmtId="0" fontId="24" fillId="8" borderId="20" xfId="13" applyFont="1" applyFill="1" applyBorder="1" applyAlignment="1">
      <alignment horizontal="left" vertical="top" wrapText="1"/>
    </xf>
    <xf numFmtId="0" fontId="24" fillId="5" borderId="0" xfId="13" applyFont="1" applyFill="1" applyAlignment="1">
      <alignment horizontal="right" vertical="top" wrapText="1"/>
    </xf>
    <xf numFmtId="0" fontId="22" fillId="5" borderId="20" xfId="13" applyFont="1" applyFill="1" applyBorder="1" applyAlignment="1">
      <alignment horizontal="left" vertical="top" wrapText="1"/>
    </xf>
    <xf numFmtId="4" fontId="24" fillId="5" borderId="0" xfId="13" applyNumberFormat="1" applyFont="1" applyFill="1" applyAlignment="1">
      <alignment horizontal="right" vertical="top" wrapText="1"/>
    </xf>
    <xf numFmtId="2" fontId="24" fillId="5" borderId="0" xfId="13" applyNumberFormat="1" applyFont="1" applyFill="1" applyAlignment="1">
      <alignment horizontal="right" vertical="top" wrapText="1"/>
    </xf>
    <xf numFmtId="0" fontId="24" fillId="11" borderId="20" xfId="13" applyFont="1" applyFill="1" applyBorder="1" applyAlignment="1">
      <alignment horizontal="left" vertical="top" wrapText="1"/>
    </xf>
    <xf numFmtId="0" fontId="24" fillId="6" borderId="20" xfId="13" applyFont="1" applyFill="1" applyBorder="1" applyAlignment="1">
      <alignment horizontal="left" vertical="top" wrapText="1"/>
    </xf>
    <xf numFmtId="0" fontId="22" fillId="5" borderId="0" xfId="13" applyFont="1" applyFill="1" applyAlignment="1">
      <alignment horizontal="center" wrapText="1"/>
    </xf>
    <xf numFmtId="0" fontId="21" fillId="0" borderId="0" xfId="13"/>
    <xf numFmtId="0" fontId="22" fillId="5" borderId="0" xfId="13" applyFont="1" applyFill="1" applyAlignment="1">
      <alignment horizontal="left" vertical="top" wrapText="1"/>
    </xf>
    <xf numFmtId="0" fontId="23" fillId="5" borderId="0" xfId="13" applyFont="1" applyFill="1" applyAlignment="1">
      <alignment horizontal="left" vertical="top" wrapText="1"/>
    </xf>
    <xf numFmtId="164" fontId="4" fillId="0" borderId="0" xfId="3" applyFont="1" applyFill="1" applyBorder="1" applyAlignment="1">
      <alignment horizontal="center" vertical="center"/>
    </xf>
  </cellXfs>
  <cellStyles count="14">
    <cellStyle name="Excel Built-in Normal" xfId="6" xr:uid="{00000000-0005-0000-0000-000000000000}"/>
    <cellStyle name="Moeda" xfId="12" builtinId="4"/>
    <cellStyle name="Normal" xfId="0" builtinId="0"/>
    <cellStyle name="Normal 2" xfId="2" xr:uid="{00000000-0005-0000-0000-000003000000}"/>
    <cellStyle name="Normal 2 2 2 2" xfId="4" xr:uid="{00000000-0005-0000-0000-000004000000}"/>
    <cellStyle name="Normal 3" xfId="13" xr:uid="{00000000-0005-0000-0000-000005000000}"/>
    <cellStyle name="Porcentagem" xfId="1" builtinId="5"/>
    <cellStyle name="Porcentagem 2" xfId="11" xr:uid="{00000000-0005-0000-0000-000007000000}"/>
    <cellStyle name="Vírgula 15" xfId="5" xr:uid="{00000000-0005-0000-0000-000008000000}"/>
    <cellStyle name="Vírgula 2 2 2 2" xfId="7" xr:uid="{00000000-0005-0000-0000-000009000000}"/>
    <cellStyle name="Vírgula 3 2 2 2" xfId="8" xr:uid="{00000000-0005-0000-0000-00000A000000}"/>
    <cellStyle name="Vírgula 4" xfId="10" xr:uid="{00000000-0005-0000-0000-00000B000000}"/>
    <cellStyle name="Vírgula 5 2 2 2" xfId="3" xr:uid="{00000000-0005-0000-0000-00000C000000}"/>
    <cellStyle name="Vírgula 6 7" xfId="9" xr:uid="{00000000-0005-0000-0000-00000D000000}"/>
  </cellStyles>
  <dxfs count="36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CC66"/>
      <color rgb="FFFBCDF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469899</xdr:colOff>
      <xdr:row>4</xdr:row>
      <xdr:rowOff>130958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628774" cy="1083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81643</xdr:rowOff>
    </xdr:from>
    <xdr:to>
      <xdr:col>2</xdr:col>
      <xdr:colOff>460261</xdr:colOff>
      <xdr:row>5</xdr:row>
      <xdr:rowOff>49315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81643"/>
          <a:ext cx="1626393" cy="1082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105832</xdr:rowOff>
    </xdr:from>
    <xdr:to>
      <xdr:col>0</xdr:col>
      <xdr:colOff>1382741</xdr:colOff>
      <xdr:row>4</xdr:row>
      <xdr:rowOff>158749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32"/>
          <a:ext cx="1382741" cy="94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81643</xdr:rowOff>
    </xdr:from>
    <xdr:to>
      <xdr:col>2</xdr:col>
      <xdr:colOff>460261</xdr:colOff>
      <xdr:row>5</xdr:row>
      <xdr:rowOff>49315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81643"/>
          <a:ext cx="1630475" cy="1110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28575</xdr:rowOff>
    </xdr:from>
    <xdr:to>
      <xdr:col>3</xdr:col>
      <xdr:colOff>1098176</xdr:colOff>
      <xdr:row>4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28575"/>
          <a:ext cx="1222001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1628774</xdr:colOff>
      <xdr:row>4</xdr:row>
      <xdr:rowOff>178583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8774" cy="1083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2046596</xdr:colOff>
      <xdr:row>44</xdr:row>
      <xdr:rowOff>37540</xdr:rowOff>
    </xdr:from>
    <xdr:to>
      <xdr:col>4</xdr:col>
      <xdr:colOff>951606</xdr:colOff>
      <xdr:row>46</xdr:row>
      <xdr:rowOff>100853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596" y="9448240"/>
          <a:ext cx="4419985" cy="44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TINA%20IBIASSUC&#202;\MATINA%20TP%20002-2018\PROPOSTA%20DE%20PRE&#199;O\PO_Quadras_Matina_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na%20Reis\Desktop\IBIASSUC&#202;\MATINA%20002-2018%20KPA%2084\KPA%20CHEIO\TP%20002-2018%20MATINA%20PP%20-%20che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esktop\5.%20Matina\1.%20Projetos%20desenvolvidos%20PMM\Escola%20de%2006%20salas%20com%20quadra\4.%20Medi&#231;&#245;es\Med%2005\Med%2005_Ple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definedNames>
      <definedName name="linhaSINAPIxls" refersTo="='PO'!$X1" sheetId="2"/>
    </defined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  <row r="38">
          <cell r="A38">
            <v>43101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O"/>
      <sheetName val="ENCARGOS SOCIAIS"/>
      <sheetName val="BDI"/>
      <sheetName val="CFF"/>
      <sheetName val="COMPOSIÇÕES CHEIO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o padrão 220V"/>
      <sheetName val="Quadra 220V"/>
      <sheetName val="CRONOGRAMA"/>
      <sheetName val="ENCARGOS SOCIAIS"/>
      <sheetName val="BDI"/>
      <sheetName val="COMPOSIÇÕES KPA 86"/>
    </sheetNames>
    <sheetDataSet>
      <sheetData sheetId="0">
        <row r="10">
          <cell r="A10" t="str">
            <v>MUNICÍPIO: MATINA - BAHIA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  <pageSetUpPr fitToPage="1"/>
  </sheetPr>
  <dimension ref="A1:V357"/>
  <sheetViews>
    <sheetView tabSelected="1" zoomScale="80" zoomScaleNormal="80" zoomScaleSheetLayoutView="82" workbookViewId="0">
      <selection activeCell="L9" sqref="L9"/>
    </sheetView>
  </sheetViews>
  <sheetFormatPr defaultRowHeight="12.75" outlineLevelRow="1"/>
  <cols>
    <col min="1" max="1" width="6.42578125" style="15" customWidth="1"/>
    <col min="2" max="2" width="11.28515625" style="15" customWidth="1"/>
    <col min="3" max="3" width="9.42578125" style="15" customWidth="1"/>
    <col min="4" max="4" width="67.140625" style="36" customWidth="1"/>
    <col min="5" max="5" width="6.7109375" style="15" customWidth="1"/>
    <col min="6" max="7" width="12.7109375" style="35" customWidth="1"/>
    <col min="8" max="8" width="13.85546875" style="35" customWidth="1"/>
    <col min="9" max="9" width="14.28515625" style="35" bestFit="1" customWidth="1"/>
    <col min="10" max="10" width="13.42578125" style="294" hidden="1" customWidth="1"/>
    <col min="11" max="11" width="14.5703125" style="295" hidden="1" customWidth="1"/>
    <col min="12" max="12" width="17.5703125" style="302" customWidth="1"/>
    <col min="13" max="13" width="14.5703125" style="37" hidden="1" customWidth="1"/>
    <col min="14" max="14" width="16.85546875" style="5" hidden="1" customWidth="1"/>
    <col min="15" max="15" width="15.85546875" style="5" hidden="1" customWidth="1"/>
    <col min="16" max="17" width="17.5703125" style="361" customWidth="1"/>
    <col min="18" max="18" width="17.5703125" style="355" customWidth="1"/>
    <col min="19" max="260" width="9.140625" style="5"/>
    <col min="261" max="261" width="4.42578125" style="5" customWidth="1"/>
    <col min="262" max="262" width="6.28515625" style="5" customWidth="1"/>
    <col min="263" max="263" width="12.42578125" style="5" customWidth="1"/>
    <col min="264" max="264" width="10.7109375" style="5" customWidth="1"/>
    <col min="265" max="265" width="72.7109375" style="5" customWidth="1"/>
    <col min="266" max="266" width="6.7109375" style="5" customWidth="1"/>
    <col min="267" max="267" width="12.140625" style="5" customWidth="1"/>
    <col min="268" max="268" width="13.42578125" style="5" customWidth="1"/>
    <col min="269" max="269" width="14.5703125" style="5" customWidth="1"/>
    <col min="270" max="516" width="9.140625" style="5"/>
    <col min="517" max="517" width="4.42578125" style="5" customWidth="1"/>
    <col min="518" max="518" width="6.28515625" style="5" customWidth="1"/>
    <col min="519" max="519" width="12.42578125" style="5" customWidth="1"/>
    <col min="520" max="520" width="10.7109375" style="5" customWidth="1"/>
    <col min="521" max="521" width="72.7109375" style="5" customWidth="1"/>
    <col min="522" max="522" width="6.7109375" style="5" customWidth="1"/>
    <col min="523" max="523" width="12.140625" style="5" customWidth="1"/>
    <col min="524" max="524" width="13.42578125" style="5" customWidth="1"/>
    <col min="525" max="525" width="14.5703125" style="5" customWidth="1"/>
    <col min="526" max="772" width="9.140625" style="5"/>
    <col min="773" max="773" width="4.42578125" style="5" customWidth="1"/>
    <col min="774" max="774" width="6.28515625" style="5" customWidth="1"/>
    <col min="775" max="775" width="12.42578125" style="5" customWidth="1"/>
    <col min="776" max="776" width="10.7109375" style="5" customWidth="1"/>
    <col min="777" max="777" width="72.7109375" style="5" customWidth="1"/>
    <col min="778" max="778" width="6.7109375" style="5" customWidth="1"/>
    <col min="779" max="779" width="12.140625" style="5" customWidth="1"/>
    <col min="780" max="780" width="13.42578125" style="5" customWidth="1"/>
    <col min="781" max="781" width="14.5703125" style="5" customWidth="1"/>
    <col min="782" max="1028" width="9.140625" style="5"/>
    <col min="1029" max="1029" width="4.42578125" style="5" customWidth="1"/>
    <col min="1030" max="1030" width="6.28515625" style="5" customWidth="1"/>
    <col min="1031" max="1031" width="12.42578125" style="5" customWidth="1"/>
    <col min="1032" max="1032" width="10.7109375" style="5" customWidth="1"/>
    <col min="1033" max="1033" width="72.7109375" style="5" customWidth="1"/>
    <col min="1034" max="1034" width="6.7109375" style="5" customWidth="1"/>
    <col min="1035" max="1035" width="12.140625" style="5" customWidth="1"/>
    <col min="1036" max="1036" width="13.42578125" style="5" customWidth="1"/>
    <col min="1037" max="1037" width="14.5703125" style="5" customWidth="1"/>
    <col min="1038" max="1284" width="9.140625" style="5"/>
    <col min="1285" max="1285" width="4.42578125" style="5" customWidth="1"/>
    <col min="1286" max="1286" width="6.28515625" style="5" customWidth="1"/>
    <col min="1287" max="1287" width="12.42578125" style="5" customWidth="1"/>
    <col min="1288" max="1288" width="10.7109375" style="5" customWidth="1"/>
    <col min="1289" max="1289" width="72.7109375" style="5" customWidth="1"/>
    <col min="1290" max="1290" width="6.7109375" style="5" customWidth="1"/>
    <col min="1291" max="1291" width="12.140625" style="5" customWidth="1"/>
    <col min="1292" max="1292" width="13.42578125" style="5" customWidth="1"/>
    <col min="1293" max="1293" width="14.5703125" style="5" customWidth="1"/>
    <col min="1294" max="1540" width="9.140625" style="5"/>
    <col min="1541" max="1541" width="4.42578125" style="5" customWidth="1"/>
    <col min="1542" max="1542" width="6.28515625" style="5" customWidth="1"/>
    <col min="1543" max="1543" width="12.42578125" style="5" customWidth="1"/>
    <col min="1544" max="1544" width="10.7109375" style="5" customWidth="1"/>
    <col min="1545" max="1545" width="72.7109375" style="5" customWidth="1"/>
    <col min="1546" max="1546" width="6.7109375" style="5" customWidth="1"/>
    <col min="1547" max="1547" width="12.140625" style="5" customWidth="1"/>
    <col min="1548" max="1548" width="13.42578125" style="5" customWidth="1"/>
    <col min="1549" max="1549" width="14.5703125" style="5" customWidth="1"/>
    <col min="1550" max="1796" width="9.140625" style="5"/>
    <col min="1797" max="1797" width="4.42578125" style="5" customWidth="1"/>
    <col min="1798" max="1798" width="6.28515625" style="5" customWidth="1"/>
    <col min="1799" max="1799" width="12.42578125" style="5" customWidth="1"/>
    <col min="1800" max="1800" width="10.7109375" style="5" customWidth="1"/>
    <col min="1801" max="1801" width="72.7109375" style="5" customWidth="1"/>
    <col min="1802" max="1802" width="6.7109375" style="5" customWidth="1"/>
    <col min="1803" max="1803" width="12.140625" style="5" customWidth="1"/>
    <col min="1804" max="1804" width="13.42578125" style="5" customWidth="1"/>
    <col min="1805" max="1805" width="14.5703125" style="5" customWidth="1"/>
    <col min="1806" max="2052" width="9.140625" style="5"/>
    <col min="2053" max="2053" width="4.42578125" style="5" customWidth="1"/>
    <col min="2054" max="2054" width="6.28515625" style="5" customWidth="1"/>
    <col min="2055" max="2055" width="12.42578125" style="5" customWidth="1"/>
    <col min="2056" max="2056" width="10.7109375" style="5" customWidth="1"/>
    <col min="2057" max="2057" width="72.7109375" style="5" customWidth="1"/>
    <col min="2058" max="2058" width="6.7109375" style="5" customWidth="1"/>
    <col min="2059" max="2059" width="12.140625" style="5" customWidth="1"/>
    <col min="2060" max="2060" width="13.42578125" style="5" customWidth="1"/>
    <col min="2061" max="2061" width="14.5703125" style="5" customWidth="1"/>
    <col min="2062" max="2308" width="9.140625" style="5"/>
    <col min="2309" max="2309" width="4.42578125" style="5" customWidth="1"/>
    <col min="2310" max="2310" width="6.28515625" style="5" customWidth="1"/>
    <col min="2311" max="2311" width="12.42578125" style="5" customWidth="1"/>
    <col min="2312" max="2312" width="10.7109375" style="5" customWidth="1"/>
    <col min="2313" max="2313" width="72.7109375" style="5" customWidth="1"/>
    <col min="2314" max="2314" width="6.7109375" style="5" customWidth="1"/>
    <col min="2315" max="2315" width="12.140625" style="5" customWidth="1"/>
    <col min="2316" max="2316" width="13.42578125" style="5" customWidth="1"/>
    <col min="2317" max="2317" width="14.5703125" style="5" customWidth="1"/>
    <col min="2318" max="2564" width="9.140625" style="5"/>
    <col min="2565" max="2565" width="4.42578125" style="5" customWidth="1"/>
    <col min="2566" max="2566" width="6.28515625" style="5" customWidth="1"/>
    <col min="2567" max="2567" width="12.42578125" style="5" customWidth="1"/>
    <col min="2568" max="2568" width="10.7109375" style="5" customWidth="1"/>
    <col min="2569" max="2569" width="72.7109375" style="5" customWidth="1"/>
    <col min="2570" max="2570" width="6.7109375" style="5" customWidth="1"/>
    <col min="2571" max="2571" width="12.140625" style="5" customWidth="1"/>
    <col min="2572" max="2572" width="13.42578125" style="5" customWidth="1"/>
    <col min="2573" max="2573" width="14.5703125" style="5" customWidth="1"/>
    <col min="2574" max="2820" width="9.140625" style="5"/>
    <col min="2821" max="2821" width="4.42578125" style="5" customWidth="1"/>
    <col min="2822" max="2822" width="6.28515625" style="5" customWidth="1"/>
    <col min="2823" max="2823" width="12.42578125" style="5" customWidth="1"/>
    <col min="2824" max="2824" width="10.7109375" style="5" customWidth="1"/>
    <col min="2825" max="2825" width="72.7109375" style="5" customWidth="1"/>
    <col min="2826" max="2826" width="6.7109375" style="5" customWidth="1"/>
    <col min="2827" max="2827" width="12.140625" style="5" customWidth="1"/>
    <col min="2828" max="2828" width="13.42578125" style="5" customWidth="1"/>
    <col min="2829" max="2829" width="14.5703125" style="5" customWidth="1"/>
    <col min="2830" max="3076" width="9.140625" style="5"/>
    <col min="3077" max="3077" width="4.42578125" style="5" customWidth="1"/>
    <col min="3078" max="3078" width="6.28515625" style="5" customWidth="1"/>
    <col min="3079" max="3079" width="12.42578125" style="5" customWidth="1"/>
    <col min="3080" max="3080" width="10.7109375" style="5" customWidth="1"/>
    <col min="3081" max="3081" width="72.7109375" style="5" customWidth="1"/>
    <col min="3082" max="3082" width="6.7109375" style="5" customWidth="1"/>
    <col min="3083" max="3083" width="12.140625" style="5" customWidth="1"/>
    <col min="3084" max="3084" width="13.42578125" style="5" customWidth="1"/>
    <col min="3085" max="3085" width="14.5703125" style="5" customWidth="1"/>
    <col min="3086" max="3332" width="9.140625" style="5"/>
    <col min="3333" max="3333" width="4.42578125" style="5" customWidth="1"/>
    <col min="3334" max="3334" width="6.28515625" style="5" customWidth="1"/>
    <col min="3335" max="3335" width="12.42578125" style="5" customWidth="1"/>
    <col min="3336" max="3336" width="10.7109375" style="5" customWidth="1"/>
    <col min="3337" max="3337" width="72.7109375" style="5" customWidth="1"/>
    <col min="3338" max="3338" width="6.7109375" style="5" customWidth="1"/>
    <col min="3339" max="3339" width="12.140625" style="5" customWidth="1"/>
    <col min="3340" max="3340" width="13.42578125" style="5" customWidth="1"/>
    <col min="3341" max="3341" width="14.5703125" style="5" customWidth="1"/>
    <col min="3342" max="3588" width="9.140625" style="5"/>
    <col min="3589" max="3589" width="4.42578125" style="5" customWidth="1"/>
    <col min="3590" max="3590" width="6.28515625" style="5" customWidth="1"/>
    <col min="3591" max="3591" width="12.42578125" style="5" customWidth="1"/>
    <col min="3592" max="3592" width="10.7109375" style="5" customWidth="1"/>
    <col min="3593" max="3593" width="72.7109375" style="5" customWidth="1"/>
    <col min="3594" max="3594" width="6.7109375" style="5" customWidth="1"/>
    <col min="3595" max="3595" width="12.140625" style="5" customWidth="1"/>
    <col min="3596" max="3596" width="13.42578125" style="5" customWidth="1"/>
    <col min="3597" max="3597" width="14.5703125" style="5" customWidth="1"/>
    <col min="3598" max="3844" width="9.140625" style="5"/>
    <col min="3845" max="3845" width="4.42578125" style="5" customWidth="1"/>
    <col min="3846" max="3846" width="6.28515625" style="5" customWidth="1"/>
    <col min="3847" max="3847" width="12.42578125" style="5" customWidth="1"/>
    <col min="3848" max="3848" width="10.7109375" style="5" customWidth="1"/>
    <col min="3849" max="3849" width="72.7109375" style="5" customWidth="1"/>
    <col min="3850" max="3850" width="6.7109375" style="5" customWidth="1"/>
    <col min="3851" max="3851" width="12.140625" style="5" customWidth="1"/>
    <col min="3852" max="3852" width="13.42578125" style="5" customWidth="1"/>
    <col min="3853" max="3853" width="14.5703125" style="5" customWidth="1"/>
    <col min="3854" max="4100" width="9.140625" style="5"/>
    <col min="4101" max="4101" width="4.42578125" style="5" customWidth="1"/>
    <col min="4102" max="4102" width="6.28515625" style="5" customWidth="1"/>
    <col min="4103" max="4103" width="12.42578125" style="5" customWidth="1"/>
    <col min="4104" max="4104" width="10.7109375" style="5" customWidth="1"/>
    <col min="4105" max="4105" width="72.7109375" style="5" customWidth="1"/>
    <col min="4106" max="4106" width="6.7109375" style="5" customWidth="1"/>
    <col min="4107" max="4107" width="12.140625" style="5" customWidth="1"/>
    <col min="4108" max="4108" width="13.42578125" style="5" customWidth="1"/>
    <col min="4109" max="4109" width="14.5703125" style="5" customWidth="1"/>
    <col min="4110" max="4356" width="9.140625" style="5"/>
    <col min="4357" max="4357" width="4.42578125" style="5" customWidth="1"/>
    <col min="4358" max="4358" width="6.28515625" style="5" customWidth="1"/>
    <col min="4359" max="4359" width="12.42578125" style="5" customWidth="1"/>
    <col min="4360" max="4360" width="10.7109375" style="5" customWidth="1"/>
    <col min="4361" max="4361" width="72.7109375" style="5" customWidth="1"/>
    <col min="4362" max="4362" width="6.7109375" style="5" customWidth="1"/>
    <col min="4363" max="4363" width="12.140625" style="5" customWidth="1"/>
    <col min="4364" max="4364" width="13.42578125" style="5" customWidth="1"/>
    <col min="4365" max="4365" width="14.5703125" style="5" customWidth="1"/>
    <col min="4366" max="4612" width="9.140625" style="5"/>
    <col min="4613" max="4613" width="4.42578125" style="5" customWidth="1"/>
    <col min="4614" max="4614" width="6.28515625" style="5" customWidth="1"/>
    <col min="4615" max="4615" width="12.42578125" style="5" customWidth="1"/>
    <col min="4616" max="4616" width="10.7109375" style="5" customWidth="1"/>
    <col min="4617" max="4617" width="72.7109375" style="5" customWidth="1"/>
    <col min="4618" max="4618" width="6.7109375" style="5" customWidth="1"/>
    <col min="4619" max="4619" width="12.140625" style="5" customWidth="1"/>
    <col min="4620" max="4620" width="13.42578125" style="5" customWidth="1"/>
    <col min="4621" max="4621" width="14.5703125" style="5" customWidth="1"/>
    <col min="4622" max="4868" width="9.140625" style="5"/>
    <col min="4869" max="4869" width="4.42578125" style="5" customWidth="1"/>
    <col min="4870" max="4870" width="6.28515625" style="5" customWidth="1"/>
    <col min="4871" max="4871" width="12.42578125" style="5" customWidth="1"/>
    <col min="4872" max="4872" width="10.7109375" style="5" customWidth="1"/>
    <col min="4873" max="4873" width="72.7109375" style="5" customWidth="1"/>
    <col min="4874" max="4874" width="6.7109375" style="5" customWidth="1"/>
    <col min="4875" max="4875" width="12.140625" style="5" customWidth="1"/>
    <col min="4876" max="4876" width="13.42578125" style="5" customWidth="1"/>
    <col min="4877" max="4877" width="14.5703125" style="5" customWidth="1"/>
    <col min="4878" max="5124" width="9.140625" style="5"/>
    <col min="5125" max="5125" width="4.42578125" style="5" customWidth="1"/>
    <col min="5126" max="5126" width="6.28515625" style="5" customWidth="1"/>
    <col min="5127" max="5127" width="12.42578125" style="5" customWidth="1"/>
    <col min="5128" max="5128" width="10.7109375" style="5" customWidth="1"/>
    <col min="5129" max="5129" width="72.7109375" style="5" customWidth="1"/>
    <col min="5130" max="5130" width="6.7109375" style="5" customWidth="1"/>
    <col min="5131" max="5131" width="12.140625" style="5" customWidth="1"/>
    <col min="5132" max="5132" width="13.42578125" style="5" customWidth="1"/>
    <col min="5133" max="5133" width="14.5703125" style="5" customWidth="1"/>
    <col min="5134" max="5380" width="9.140625" style="5"/>
    <col min="5381" max="5381" width="4.42578125" style="5" customWidth="1"/>
    <col min="5382" max="5382" width="6.28515625" style="5" customWidth="1"/>
    <col min="5383" max="5383" width="12.42578125" style="5" customWidth="1"/>
    <col min="5384" max="5384" width="10.7109375" style="5" customWidth="1"/>
    <col min="5385" max="5385" width="72.7109375" style="5" customWidth="1"/>
    <col min="5386" max="5386" width="6.7109375" style="5" customWidth="1"/>
    <col min="5387" max="5387" width="12.140625" style="5" customWidth="1"/>
    <col min="5388" max="5388" width="13.42578125" style="5" customWidth="1"/>
    <col min="5389" max="5389" width="14.5703125" style="5" customWidth="1"/>
    <col min="5390" max="5636" width="9.140625" style="5"/>
    <col min="5637" max="5637" width="4.42578125" style="5" customWidth="1"/>
    <col min="5638" max="5638" width="6.28515625" style="5" customWidth="1"/>
    <col min="5639" max="5639" width="12.42578125" style="5" customWidth="1"/>
    <col min="5640" max="5640" width="10.7109375" style="5" customWidth="1"/>
    <col min="5641" max="5641" width="72.7109375" style="5" customWidth="1"/>
    <col min="5642" max="5642" width="6.7109375" style="5" customWidth="1"/>
    <col min="5643" max="5643" width="12.140625" style="5" customWidth="1"/>
    <col min="5644" max="5644" width="13.42578125" style="5" customWidth="1"/>
    <col min="5645" max="5645" width="14.5703125" style="5" customWidth="1"/>
    <col min="5646" max="5892" width="9.140625" style="5"/>
    <col min="5893" max="5893" width="4.42578125" style="5" customWidth="1"/>
    <col min="5894" max="5894" width="6.28515625" style="5" customWidth="1"/>
    <col min="5895" max="5895" width="12.42578125" style="5" customWidth="1"/>
    <col min="5896" max="5896" width="10.7109375" style="5" customWidth="1"/>
    <col min="5897" max="5897" width="72.7109375" style="5" customWidth="1"/>
    <col min="5898" max="5898" width="6.7109375" style="5" customWidth="1"/>
    <col min="5899" max="5899" width="12.140625" style="5" customWidth="1"/>
    <col min="5900" max="5900" width="13.42578125" style="5" customWidth="1"/>
    <col min="5901" max="5901" width="14.5703125" style="5" customWidth="1"/>
    <col min="5902" max="6148" width="9.140625" style="5"/>
    <col min="6149" max="6149" width="4.42578125" style="5" customWidth="1"/>
    <col min="6150" max="6150" width="6.28515625" style="5" customWidth="1"/>
    <col min="6151" max="6151" width="12.42578125" style="5" customWidth="1"/>
    <col min="6152" max="6152" width="10.7109375" style="5" customWidth="1"/>
    <col min="6153" max="6153" width="72.7109375" style="5" customWidth="1"/>
    <col min="6154" max="6154" width="6.7109375" style="5" customWidth="1"/>
    <col min="6155" max="6155" width="12.140625" style="5" customWidth="1"/>
    <col min="6156" max="6156" width="13.42578125" style="5" customWidth="1"/>
    <col min="6157" max="6157" width="14.5703125" style="5" customWidth="1"/>
    <col min="6158" max="6404" width="9.140625" style="5"/>
    <col min="6405" max="6405" width="4.42578125" style="5" customWidth="1"/>
    <col min="6406" max="6406" width="6.28515625" style="5" customWidth="1"/>
    <col min="6407" max="6407" width="12.42578125" style="5" customWidth="1"/>
    <col min="6408" max="6408" width="10.7109375" style="5" customWidth="1"/>
    <col min="6409" max="6409" width="72.7109375" style="5" customWidth="1"/>
    <col min="6410" max="6410" width="6.7109375" style="5" customWidth="1"/>
    <col min="6411" max="6411" width="12.140625" style="5" customWidth="1"/>
    <col min="6412" max="6412" width="13.42578125" style="5" customWidth="1"/>
    <col min="6413" max="6413" width="14.5703125" style="5" customWidth="1"/>
    <col min="6414" max="6660" width="9.140625" style="5"/>
    <col min="6661" max="6661" width="4.42578125" style="5" customWidth="1"/>
    <col min="6662" max="6662" width="6.28515625" style="5" customWidth="1"/>
    <col min="6663" max="6663" width="12.42578125" style="5" customWidth="1"/>
    <col min="6664" max="6664" width="10.7109375" style="5" customWidth="1"/>
    <col min="6665" max="6665" width="72.7109375" style="5" customWidth="1"/>
    <col min="6666" max="6666" width="6.7109375" style="5" customWidth="1"/>
    <col min="6667" max="6667" width="12.140625" style="5" customWidth="1"/>
    <col min="6668" max="6668" width="13.42578125" style="5" customWidth="1"/>
    <col min="6669" max="6669" width="14.5703125" style="5" customWidth="1"/>
    <col min="6670" max="6916" width="9.140625" style="5"/>
    <col min="6917" max="6917" width="4.42578125" style="5" customWidth="1"/>
    <col min="6918" max="6918" width="6.28515625" style="5" customWidth="1"/>
    <col min="6919" max="6919" width="12.42578125" style="5" customWidth="1"/>
    <col min="6920" max="6920" width="10.7109375" style="5" customWidth="1"/>
    <col min="6921" max="6921" width="72.7109375" style="5" customWidth="1"/>
    <col min="6922" max="6922" width="6.7109375" style="5" customWidth="1"/>
    <col min="6923" max="6923" width="12.140625" style="5" customWidth="1"/>
    <col min="6924" max="6924" width="13.42578125" style="5" customWidth="1"/>
    <col min="6925" max="6925" width="14.5703125" style="5" customWidth="1"/>
    <col min="6926" max="7172" width="9.140625" style="5"/>
    <col min="7173" max="7173" width="4.42578125" style="5" customWidth="1"/>
    <col min="7174" max="7174" width="6.28515625" style="5" customWidth="1"/>
    <col min="7175" max="7175" width="12.42578125" style="5" customWidth="1"/>
    <col min="7176" max="7176" width="10.7109375" style="5" customWidth="1"/>
    <col min="7177" max="7177" width="72.7109375" style="5" customWidth="1"/>
    <col min="7178" max="7178" width="6.7109375" style="5" customWidth="1"/>
    <col min="7179" max="7179" width="12.140625" style="5" customWidth="1"/>
    <col min="7180" max="7180" width="13.42578125" style="5" customWidth="1"/>
    <col min="7181" max="7181" width="14.5703125" style="5" customWidth="1"/>
    <col min="7182" max="7428" width="9.140625" style="5"/>
    <col min="7429" max="7429" width="4.42578125" style="5" customWidth="1"/>
    <col min="7430" max="7430" width="6.28515625" style="5" customWidth="1"/>
    <col min="7431" max="7431" width="12.42578125" style="5" customWidth="1"/>
    <col min="7432" max="7432" width="10.7109375" style="5" customWidth="1"/>
    <col min="7433" max="7433" width="72.7109375" style="5" customWidth="1"/>
    <col min="7434" max="7434" width="6.7109375" style="5" customWidth="1"/>
    <col min="7435" max="7435" width="12.140625" style="5" customWidth="1"/>
    <col min="7436" max="7436" width="13.42578125" style="5" customWidth="1"/>
    <col min="7437" max="7437" width="14.5703125" style="5" customWidth="1"/>
    <col min="7438" max="7684" width="9.140625" style="5"/>
    <col min="7685" max="7685" width="4.42578125" style="5" customWidth="1"/>
    <col min="7686" max="7686" width="6.28515625" style="5" customWidth="1"/>
    <col min="7687" max="7687" width="12.42578125" style="5" customWidth="1"/>
    <col min="7688" max="7688" width="10.7109375" style="5" customWidth="1"/>
    <col min="7689" max="7689" width="72.7109375" style="5" customWidth="1"/>
    <col min="7690" max="7690" width="6.7109375" style="5" customWidth="1"/>
    <col min="7691" max="7691" width="12.140625" style="5" customWidth="1"/>
    <col min="7692" max="7692" width="13.42578125" style="5" customWidth="1"/>
    <col min="7693" max="7693" width="14.5703125" style="5" customWidth="1"/>
    <col min="7694" max="7940" width="9.140625" style="5"/>
    <col min="7941" max="7941" width="4.42578125" style="5" customWidth="1"/>
    <col min="7942" max="7942" width="6.28515625" style="5" customWidth="1"/>
    <col min="7943" max="7943" width="12.42578125" style="5" customWidth="1"/>
    <col min="7944" max="7944" width="10.7109375" style="5" customWidth="1"/>
    <col min="7945" max="7945" width="72.7109375" style="5" customWidth="1"/>
    <col min="7946" max="7946" width="6.7109375" style="5" customWidth="1"/>
    <col min="7947" max="7947" width="12.140625" style="5" customWidth="1"/>
    <col min="7948" max="7948" width="13.42578125" style="5" customWidth="1"/>
    <col min="7949" max="7949" width="14.5703125" style="5" customWidth="1"/>
    <col min="7950" max="8196" width="9.140625" style="5"/>
    <col min="8197" max="8197" width="4.42578125" style="5" customWidth="1"/>
    <col min="8198" max="8198" width="6.28515625" style="5" customWidth="1"/>
    <col min="8199" max="8199" width="12.42578125" style="5" customWidth="1"/>
    <col min="8200" max="8200" width="10.7109375" style="5" customWidth="1"/>
    <col min="8201" max="8201" width="72.7109375" style="5" customWidth="1"/>
    <col min="8202" max="8202" width="6.7109375" style="5" customWidth="1"/>
    <col min="8203" max="8203" width="12.140625" style="5" customWidth="1"/>
    <col min="8204" max="8204" width="13.42578125" style="5" customWidth="1"/>
    <col min="8205" max="8205" width="14.5703125" style="5" customWidth="1"/>
    <col min="8206" max="8452" width="9.140625" style="5"/>
    <col min="8453" max="8453" width="4.42578125" style="5" customWidth="1"/>
    <col min="8454" max="8454" width="6.28515625" style="5" customWidth="1"/>
    <col min="8455" max="8455" width="12.42578125" style="5" customWidth="1"/>
    <col min="8456" max="8456" width="10.7109375" style="5" customWidth="1"/>
    <col min="8457" max="8457" width="72.7109375" style="5" customWidth="1"/>
    <col min="8458" max="8458" width="6.7109375" style="5" customWidth="1"/>
    <col min="8459" max="8459" width="12.140625" style="5" customWidth="1"/>
    <col min="8460" max="8460" width="13.42578125" style="5" customWidth="1"/>
    <col min="8461" max="8461" width="14.5703125" style="5" customWidth="1"/>
    <col min="8462" max="8708" width="9.140625" style="5"/>
    <col min="8709" max="8709" width="4.42578125" style="5" customWidth="1"/>
    <col min="8710" max="8710" width="6.28515625" style="5" customWidth="1"/>
    <col min="8711" max="8711" width="12.42578125" style="5" customWidth="1"/>
    <col min="8712" max="8712" width="10.7109375" style="5" customWidth="1"/>
    <col min="8713" max="8713" width="72.7109375" style="5" customWidth="1"/>
    <col min="8714" max="8714" width="6.7109375" style="5" customWidth="1"/>
    <col min="8715" max="8715" width="12.140625" style="5" customWidth="1"/>
    <col min="8716" max="8716" width="13.42578125" style="5" customWidth="1"/>
    <col min="8717" max="8717" width="14.5703125" style="5" customWidth="1"/>
    <col min="8718" max="8964" width="9.140625" style="5"/>
    <col min="8965" max="8965" width="4.42578125" style="5" customWidth="1"/>
    <col min="8966" max="8966" width="6.28515625" style="5" customWidth="1"/>
    <col min="8967" max="8967" width="12.42578125" style="5" customWidth="1"/>
    <col min="8968" max="8968" width="10.7109375" style="5" customWidth="1"/>
    <col min="8969" max="8969" width="72.7109375" style="5" customWidth="1"/>
    <col min="8970" max="8970" width="6.7109375" style="5" customWidth="1"/>
    <col min="8971" max="8971" width="12.140625" style="5" customWidth="1"/>
    <col min="8972" max="8972" width="13.42578125" style="5" customWidth="1"/>
    <col min="8973" max="8973" width="14.5703125" style="5" customWidth="1"/>
    <col min="8974" max="9220" width="9.140625" style="5"/>
    <col min="9221" max="9221" width="4.42578125" style="5" customWidth="1"/>
    <col min="9222" max="9222" width="6.28515625" style="5" customWidth="1"/>
    <col min="9223" max="9223" width="12.42578125" style="5" customWidth="1"/>
    <col min="9224" max="9224" width="10.7109375" style="5" customWidth="1"/>
    <col min="9225" max="9225" width="72.7109375" style="5" customWidth="1"/>
    <col min="9226" max="9226" width="6.7109375" style="5" customWidth="1"/>
    <col min="9227" max="9227" width="12.140625" style="5" customWidth="1"/>
    <col min="9228" max="9228" width="13.42578125" style="5" customWidth="1"/>
    <col min="9229" max="9229" width="14.5703125" style="5" customWidth="1"/>
    <col min="9230" max="9476" width="9.140625" style="5"/>
    <col min="9477" max="9477" width="4.42578125" style="5" customWidth="1"/>
    <col min="9478" max="9478" width="6.28515625" style="5" customWidth="1"/>
    <col min="9479" max="9479" width="12.42578125" style="5" customWidth="1"/>
    <col min="9480" max="9480" width="10.7109375" style="5" customWidth="1"/>
    <col min="9481" max="9481" width="72.7109375" style="5" customWidth="1"/>
    <col min="9482" max="9482" width="6.7109375" style="5" customWidth="1"/>
    <col min="9483" max="9483" width="12.140625" style="5" customWidth="1"/>
    <col min="9484" max="9484" width="13.42578125" style="5" customWidth="1"/>
    <col min="9485" max="9485" width="14.5703125" style="5" customWidth="1"/>
    <col min="9486" max="9732" width="9.140625" style="5"/>
    <col min="9733" max="9733" width="4.42578125" style="5" customWidth="1"/>
    <col min="9734" max="9734" width="6.28515625" style="5" customWidth="1"/>
    <col min="9735" max="9735" width="12.42578125" style="5" customWidth="1"/>
    <col min="9736" max="9736" width="10.7109375" style="5" customWidth="1"/>
    <col min="9737" max="9737" width="72.7109375" style="5" customWidth="1"/>
    <col min="9738" max="9738" width="6.7109375" style="5" customWidth="1"/>
    <col min="9739" max="9739" width="12.140625" style="5" customWidth="1"/>
    <col min="9740" max="9740" width="13.42578125" style="5" customWidth="1"/>
    <col min="9741" max="9741" width="14.5703125" style="5" customWidth="1"/>
    <col min="9742" max="9988" width="9.140625" style="5"/>
    <col min="9989" max="9989" width="4.42578125" style="5" customWidth="1"/>
    <col min="9990" max="9990" width="6.28515625" style="5" customWidth="1"/>
    <col min="9991" max="9991" width="12.42578125" style="5" customWidth="1"/>
    <col min="9992" max="9992" width="10.7109375" style="5" customWidth="1"/>
    <col min="9993" max="9993" width="72.7109375" style="5" customWidth="1"/>
    <col min="9994" max="9994" width="6.7109375" style="5" customWidth="1"/>
    <col min="9995" max="9995" width="12.140625" style="5" customWidth="1"/>
    <col min="9996" max="9996" width="13.42578125" style="5" customWidth="1"/>
    <col min="9997" max="9997" width="14.5703125" style="5" customWidth="1"/>
    <col min="9998" max="10244" width="9.140625" style="5"/>
    <col min="10245" max="10245" width="4.42578125" style="5" customWidth="1"/>
    <col min="10246" max="10246" width="6.28515625" style="5" customWidth="1"/>
    <col min="10247" max="10247" width="12.42578125" style="5" customWidth="1"/>
    <col min="10248" max="10248" width="10.7109375" style="5" customWidth="1"/>
    <col min="10249" max="10249" width="72.7109375" style="5" customWidth="1"/>
    <col min="10250" max="10250" width="6.7109375" style="5" customWidth="1"/>
    <col min="10251" max="10251" width="12.140625" style="5" customWidth="1"/>
    <col min="10252" max="10252" width="13.42578125" style="5" customWidth="1"/>
    <col min="10253" max="10253" width="14.5703125" style="5" customWidth="1"/>
    <col min="10254" max="10500" width="9.140625" style="5"/>
    <col min="10501" max="10501" width="4.42578125" style="5" customWidth="1"/>
    <col min="10502" max="10502" width="6.28515625" style="5" customWidth="1"/>
    <col min="10503" max="10503" width="12.42578125" style="5" customWidth="1"/>
    <col min="10504" max="10504" width="10.7109375" style="5" customWidth="1"/>
    <col min="10505" max="10505" width="72.7109375" style="5" customWidth="1"/>
    <col min="10506" max="10506" width="6.7109375" style="5" customWidth="1"/>
    <col min="10507" max="10507" width="12.140625" style="5" customWidth="1"/>
    <col min="10508" max="10508" width="13.42578125" style="5" customWidth="1"/>
    <col min="10509" max="10509" width="14.5703125" style="5" customWidth="1"/>
    <col min="10510" max="10756" width="9.140625" style="5"/>
    <col min="10757" max="10757" width="4.42578125" style="5" customWidth="1"/>
    <col min="10758" max="10758" width="6.28515625" style="5" customWidth="1"/>
    <col min="10759" max="10759" width="12.42578125" style="5" customWidth="1"/>
    <col min="10760" max="10760" width="10.7109375" style="5" customWidth="1"/>
    <col min="10761" max="10761" width="72.7109375" style="5" customWidth="1"/>
    <col min="10762" max="10762" width="6.7109375" style="5" customWidth="1"/>
    <col min="10763" max="10763" width="12.140625" style="5" customWidth="1"/>
    <col min="10764" max="10764" width="13.42578125" style="5" customWidth="1"/>
    <col min="10765" max="10765" width="14.5703125" style="5" customWidth="1"/>
    <col min="10766" max="11012" width="9.140625" style="5"/>
    <col min="11013" max="11013" width="4.42578125" style="5" customWidth="1"/>
    <col min="11014" max="11014" width="6.28515625" style="5" customWidth="1"/>
    <col min="11015" max="11015" width="12.42578125" style="5" customWidth="1"/>
    <col min="11016" max="11016" width="10.7109375" style="5" customWidth="1"/>
    <col min="11017" max="11017" width="72.7109375" style="5" customWidth="1"/>
    <col min="11018" max="11018" width="6.7109375" style="5" customWidth="1"/>
    <col min="11019" max="11019" width="12.140625" style="5" customWidth="1"/>
    <col min="11020" max="11020" width="13.42578125" style="5" customWidth="1"/>
    <col min="11021" max="11021" width="14.5703125" style="5" customWidth="1"/>
    <col min="11022" max="11268" width="9.140625" style="5"/>
    <col min="11269" max="11269" width="4.42578125" style="5" customWidth="1"/>
    <col min="11270" max="11270" width="6.28515625" style="5" customWidth="1"/>
    <col min="11271" max="11271" width="12.42578125" style="5" customWidth="1"/>
    <col min="11272" max="11272" width="10.7109375" style="5" customWidth="1"/>
    <col min="11273" max="11273" width="72.7109375" style="5" customWidth="1"/>
    <col min="11274" max="11274" width="6.7109375" style="5" customWidth="1"/>
    <col min="11275" max="11275" width="12.140625" style="5" customWidth="1"/>
    <col min="11276" max="11276" width="13.42578125" style="5" customWidth="1"/>
    <col min="11277" max="11277" width="14.5703125" style="5" customWidth="1"/>
    <col min="11278" max="11524" width="9.140625" style="5"/>
    <col min="11525" max="11525" width="4.42578125" style="5" customWidth="1"/>
    <col min="11526" max="11526" width="6.28515625" style="5" customWidth="1"/>
    <col min="11527" max="11527" width="12.42578125" style="5" customWidth="1"/>
    <col min="11528" max="11528" width="10.7109375" style="5" customWidth="1"/>
    <col min="11529" max="11529" width="72.7109375" style="5" customWidth="1"/>
    <col min="11530" max="11530" width="6.7109375" style="5" customWidth="1"/>
    <col min="11531" max="11531" width="12.140625" style="5" customWidth="1"/>
    <col min="11532" max="11532" width="13.42578125" style="5" customWidth="1"/>
    <col min="11533" max="11533" width="14.5703125" style="5" customWidth="1"/>
    <col min="11534" max="11780" width="9.140625" style="5"/>
    <col min="11781" max="11781" width="4.42578125" style="5" customWidth="1"/>
    <col min="11782" max="11782" width="6.28515625" style="5" customWidth="1"/>
    <col min="11783" max="11783" width="12.42578125" style="5" customWidth="1"/>
    <col min="11784" max="11784" width="10.7109375" style="5" customWidth="1"/>
    <col min="11785" max="11785" width="72.7109375" style="5" customWidth="1"/>
    <col min="11786" max="11786" width="6.7109375" style="5" customWidth="1"/>
    <col min="11787" max="11787" width="12.140625" style="5" customWidth="1"/>
    <col min="11788" max="11788" width="13.42578125" style="5" customWidth="1"/>
    <col min="11789" max="11789" width="14.5703125" style="5" customWidth="1"/>
    <col min="11790" max="12036" width="9.140625" style="5"/>
    <col min="12037" max="12037" width="4.42578125" style="5" customWidth="1"/>
    <col min="12038" max="12038" width="6.28515625" style="5" customWidth="1"/>
    <col min="12039" max="12039" width="12.42578125" style="5" customWidth="1"/>
    <col min="12040" max="12040" width="10.7109375" style="5" customWidth="1"/>
    <col min="12041" max="12041" width="72.7109375" style="5" customWidth="1"/>
    <col min="12042" max="12042" width="6.7109375" style="5" customWidth="1"/>
    <col min="12043" max="12043" width="12.140625" style="5" customWidth="1"/>
    <col min="12044" max="12044" width="13.42578125" style="5" customWidth="1"/>
    <col min="12045" max="12045" width="14.5703125" style="5" customWidth="1"/>
    <col min="12046" max="12292" width="9.140625" style="5"/>
    <col min="12293" max="12293" width="4.42578125" style="5" customWidth="1"/>
    <col min="12294" max="12294" width="6.28515625" style="5" customWidth="1"/>
    <col min="12295" max="12295" width="12.42578125" style="5" customWidth="1"/>
    <col min="12296" max="12296" width="10.7109375" style="5" customWidth="1"/>
    <col min="12297" max="12297" width="72.7109375" style="5" customWidth="1"/>
    <col min="12298" max="12298" width="6.7109375" style="5" customWidth="1"/>
    <col min="12299" max="12299" width="12.140625" style="5" customWidth="1"/>
    <col min="12300" max="12300" width="13.42578125" style="5" customWidth="1"/>
    <col min="12301" max="12301" width="14.5703125" style="5" customWidth="1"/>
    <col min="12302" max="12548" width="9.140625" style="5"/>
    <col min="12549" max="12549" width="4.42578125" style="5" customWidth="1"/>
    <col min="12550" max="12550" width="6.28515625" style="5" customWidth="1"/>
    <col min="12551" max="12551" width="12.42578125" style="5" customWidth="1"/>
    <col min="12552" max="12552" width="10.7109375" style="5" customWidth="1"/>
    <col min="12553" max="12553" width="72.7109375" style="5" customWidth="1"/>
    <col min="12554" max="12554" width="6.7109375" style="5" customWidth="1"/>
    <col min="12555" max="12555" width="12.140625" style="5" customWidth="1"/>
    <col min="12556" max="12556" width="13.42578125" style="5" customWidth="1"/>
    <col min="12557" max="12557" width="14.5703125" style="5" customWidth="1"/>
    <col min="12558" max="12804" width="9.140625" style="5"/>
    <col min="12805" max="12805" width="4.42578125" style="5" customWidth="1"/>
    <col min="12806" max="12806" width="6.28515625" style="5" customWidth="1"/>
    <col min="12807" max="12807" width="12.42578125" style="5" customWidth="1"/>
    <col min="12808" max="12808" width="10.7109375" style="5" customWidth="1"/>
    <col min="12809" max="12809" width="72.7109375" style="5" customWidth="1"/>
    <col min="12810" max="12810" width="6.7109375" style="5" customWidth="1"/>
    <col min="12811" max="12811" width="12.140625" style="5" customWidth="1"/>
    <col min="12812" max="12812" width="13.42578125" style="5" customWidth="1"/>
    <col min="12813" max="12813" width="14.5703125" style="5" customWidth="1"/>
    <col min="12814" max="13060" width="9.140625" style="5"/>
    <col min="13061" max="13061" width="4.42578125" style="5" customWidth="1"/>
    <col min="13062" max="13062" width="6.28515625" style="5" customWidth="1"/>
    <col min="13063" max="13063" width="12.42578125" style="5" customWidth="1"/>
    <col min="13064" max="13064" width="10.7109375" style="5" customWidth="1"/>
    <col min="13065" max="13065" width="72.7109375" style="5" customWidth="1"/>
    <col min="13066" max="13066" width="6.7109375" style="5" customWidth="1"/>
    <col min="13067" max="13067" width="12.140625" style="5" customWidth="1"/>
    <col min="13068" max="13068" width="13.42578125" style="5" customWidth="1"/>
    <col min="13069" max="13069" width="14.5703125" style="5" customWidth="1"/>
    <col min="13070" max="13316" width="9.140625" style="5"/>
    <col min="13317" max="13317" width="4.42578125" style="5" customWidth="1"/>
    <col min="13318" max="13318" width="6.28515625" style="5" customWidth="1"/>
    <col min="13319" max="13319" width="12.42578125" style="5" customWidth="1"/>
    <col min="13320" max="13320" width="10.7109375" style="5" customWidth="1"/>
    <col min="13321" max="13321" width="72.7109375" style="5" customWidth="1"/>
    <col min="13322" max="13322" width="6.7109375" style="5" customWidth="1"/>
    <col min="13323" max="13323" width="12.140625" style="5" customWidth="1"/>
    <col min="13324" max="13324" width="13.42578125" style="5" customWidth="1"/>
    <col min="13325" max="13325" width="14.5703125" style="5" customWidth="1"/>
    <col min="13326" max="13572" width="9.140625" style="5"/>
    <col min="13573" max="13573" width="4.42578125" style="5" customWidth="1"/>
    <col min="13574" max="13574" width="6.28515625" style="5" customWidth="1"/>
    <col min="13575" max="13575" width="12.42578125" style="5" customWidth="1"/>
    <col min="13576" max="13576" width="10.7109375" style="5" customWidth="1"/>
    <col min="13577" max="13577" width="72.7109375" style="5" customWidth="1"/>
    <col min="13578" max="13578" width="6.7109375" style="5" customWidth="1"/>
    <col min="13579" max="13579" width="12.140625" style="5" customWidth="1"/>
    <col min="13580" max="13580" width="13.42578125" style="5" customWidth="1"/>
    <col min="13581" max="13581" width="14.5703125" style="5" customWidth="1"/>
    <col min="13582" max="13828" width="9.140625" style="5"/>
    <col min="13829" max="13829" width="4.42578125" style="5" customWidth="1"/>
    <col min="13830" max="13830" width="6.28515625" style="5" customWidth="1"/>
    <col min="13831" max="13831" width="12.42578125" style="5" customWidth="1"/>
    <col min="13832" max="13832" width="10.7109375" style="5" customWidth="1"/>
    <col min="13833" max="13833" width="72.7109375" style="5" customWidth="1"/>
    <col min="13834" max="13834" width="6.7109375" style="5" customWidth="1"/>
    <col min="13835" max="13835" width="12.140625" style="5" customWidth="1"/>
    <col min="13836" max="13836" width="13.42578125" style="5" customWidth="1"/>
    <col min="13837" max="13837" width="14.5703125" style="5" customWidth="1"/>
    <col min="13838" max="14084" width="9.140625" style="5"/>
    <col min="14085" max="14085" width="4.42578125" style="5" customWidth="1"/>
    <col min="14086" max="14086" width="6.28515625" style="5" customWidth="1"/>
    <col min="14087" max="14087" width="12.42578125" style="5" customWidth="1"/>
    <col min="14088" max="14088" width="10.7109375" style="5" customWidth="1"/>
    <col min="14089" max="14089" width="72.7109375" style="5" customWidth="1"/>
    <col min="14090" max="14090" width="6.7109375" style="5" customWidth="1"/>
    <col min="14091" max="14091" width="12.140625" style="5" customWidth="1"/>
    <col min="14092" max="14092" width="13.42578125" style="5" customWidth="1"/>
    <col min="14093" max="14093" width="14.5703125" style="5" customWidth="1"/>
    <col min="14094" max="14340" width="9.140625" style="5"/>
    <col min="14341" max="14341" width="4.42578125" style="5" customWidth="1"/>
    <col min="14342" max="14342" width="6.28515625" style="5" customWidth="1"/>
    <col min="14343" max="14343" width="12.42578125" style="5" customWidth="1"/>
    <col min="14344" max="14344" width="10.7109375" style="5" customWidth="1"/>
    <col min="14345" max="14345" width="72.7109375" style="5" customWidth="1"/>
    <col min="14346" max="14346" width="6.7109375" style="5" customWidth="1"/>
    <col min="14347" max="14347" width="12.140625" style="5" customWidth="1"/>
    <col min="14348" max="14348" width="13.42578125" style="5" customWidth="1"/>
    <col min="14349" max="14349" width="14.5703125" style="5" customWidth="1"/>
    <col min="14350" max="14596" width="9.140625" style="5"/>
    <col min="14597" max="14597" width="4.42578125" style="5" customWidth="1"/>
    <col min="14598" max="14598" width="6.28515625" style="5" customWidth="1"/>
    <col min="14599" max="14599" width="12.42578125" style="5" customWidth="1"/>
    <col min="14600" max="14600" width="10.7109375" style="5" customWidth="1"/>
    <col min="14601" max="14601" width="72.7109375" style="5" customWidth="1"/>
    <col min="14602" max="14602" width="6.7109375" style="5" customWidth="1"/>
    <col min="14603" max="14603" width="12.140625" style="5" customWidth="1"/>
    <col min="14604" max="14604" width="13.42578125" style="5" customWidth="1"/>
    <col min="14605" max="14605" width="14.5703125" style="5" customWidth="1"/>
    <col min="14606" max="14852" width="9.140625" style="5"/>
    <col min="14853" max="14853" width="4.42578125" style="5" customWidth="1"/>
    <col min="14854" max="14854" width="6.28515625" style="5" customWidth="1"/>
    <col min="14855" max="14855" width="12.42578125" style="5" customWidth="1"/>
    <col min="14856" max="14856" width="10.7109375" style="5" customWidth="1"/>
    <col min="14857" max="14857" width="72.7109375" style="5" customWidth="1"/>
    <col min="14858" max="14858" width="6.7109375" style="5" customWidth="1"/>
    <col min="14859" max="14859" width="12.140625" style="5" customWidth="1"/>
    <col min="14860" max="14860" width="13.42578125" style="5" customWidth="1"/>
    <col min="14861" max="14861" width="14.5703125" style="5" customWidth="1"/>
    <col min="14862" max="15108" width="9.140625" style="5"/>
    <col min="15109" max="15109" width="4.42578125" style="5" customWidth="1"/>
    <col min="15110" max="15110" width="6.28515625" style="5" customWidth="1"/>
    <col min="15111" max="15111" width="12.42578125" style="5" customWidth="1"/>
    <col min="15112" max="15112" width="10.7109375" style="5" customWidth="1"/>
    <col min="15113" max="15113" width="72.7109375" style="5" customWidth="1"/>
    <col min="15114" max="15114" width="6.7109375" style="5" customWidth="1"/>
    <col min="15115" max="15115" width="12.140625" style="5" customWidth="1"/>
    <col min="15116" max="15116" width="13.42578125" style="5" customWidth="1"/>
    <col min="15117" max="15117" width="14.5703125" style="5" customWidth="1"/>
    <col min="15118" max="15364" width="9.140625" style="5"/>
    <col min="15365" max="15365" width="4.42578125" style="5" customWidth="1"/>
    <col min="15366" max="15366" width="6.28515625" style="5" customWidth="1"/>
    <col min="15367" max="15367" width="12.42578125" style="5" customWidth="1"/>
    <col min="15368" max="15368" width="10.7109375" style="5" customWidth="1"/>
    <col min="15369" max="15369" width="72.7109375" style="5" customWidth="1"/>
    <col min="15370" max="15370" width="6.7109375" style="5" customWidth="1"/>
    <col min="15371" max="15371" width="12.140625" style="5" customWidth="1"/>
    <col min="15372" max="15372" width="13.42578125" style="5" customWidth="1"/>
    <col min="15373" max="15373" width="14.5703125" style="5" customWidth="1"/>
    <col min="15374" max="15620" width="9.140625" style="5"/>
    <col min="15621" max="15621" width="4.42578125" style="5" customWidth="1"/>
    <col min="15622" max="15622" width="6.28515625" style="5" customWidth="1"/>
    <col min="15623" max="15623" width="12.42578125" style="5" customWidth="1"/>
    <col min="15624" max="15624" width="10.7109375" style="5" customWidth="1"/>
    <col min="15625" max="15625" width="72.7109375" style="5" customWidth="1"/>
    <col min="15626" max="15626" width="6.7109375" style="5" customWidth="1"/>
    <col min="15627" max="15627" width="12.140625" style="5" customWidth="1"/>
    <col min="15628" max="15628" width="13.42578125" style="5" customWidth="1"/>
    <col min="15629" max="15629" width="14.5703125" style="5" customWidth="1"/>
    <col min="15630" max="15876" width="9.140625" style="5"/>
    <col min="15877" max="15877" width="4.42578125" style="5" customWidth="1"/>
    <col min="15878" max="15878" width="6.28515625" style="5" customWidth="1"/>
    <col min="15879" max="15879" width="12.42578125" style="5" customWidth="1"/>
    <col min="15880" max="15880" width="10.7109375" style="5" customWidth="1"/>
    <col min="15881" max="15881" width="72.7109375" style="5" customWidth="1"/>
    <col min="15882" max="15882" width="6.7109375" style="5" customWidth="1"/>
    <col min="15883" max="15883" width="12.140625" style="5" customWidth="1"/>
    <col min="15884" max="15884" width="13.42578125" style="5" customWidth="1"/>
    <col min="15885" max="15885" width="14.5703125" style="5" customWidth="1"/>
    <col min="15886" max="16132" width="9.140625" style="5"/>
    <col min="16133" max="16133" width="4.42578125" style="5" customWidth="1"/>
    <col min="16134" max="16134" width="6.28515625" style="5" customWidth="1"/>
    <col min="16135" max="16135" width="12.42578125" style="5" customWidth="1"/>
    <col min="16136" max="16136" width="10.7109375" style="5" customWidth="1"/>
    <col min="16137" max="16137" width="72.7109375" style="5" customWidth="1"/>
    <col min="16138" max="16138" width="6.7109375" style="5" customWidth="1"/>
    <col min="16139" max="16139" width="12.140625" style="5" customWidth="1"/>
    <col min="16140" max="16140" width="13.42578125" style="5" customWidth="1"/>
    <col min="16141" max="16141" width="14.5703125" style="5" customWidth="1"/>
    <col min="16142" max="16384" width="9.140625" style="5"/>
  </cols>
  <sheetData>
    <row r="1" spans="1:18" ht="18.75">
      <c r="D1" s="151" t="s">
        <v>706</v>
      </c>
    </row>
    <row r="2" spans="1:18" ht="18.75">
      <c r="D2" s="151" t="s">
        <v>707</v>
      </c>
    </row>
    <row r="3" spans="1:18" ht="18.75">
      <c r="A3" s="2"/>
      <c r="B3" s="2"/>
      <c r="C3" s="2"/>
      <c r="D3" s="151" t="s">
        <v>708</v>
      </c>
      <c r="E3" s="2"/>
      <c r="F3" s="3"/>
      <c r="G3" s="544" t="s">
        <v>5128</v>
      </c>
      <c r="H3" s="544"/>
      <c r="I3" s="544"/>
      <c r="J3" s="296"/>
      <c r="K3" s="297"/>
      <c r="L3" s="303"/>
      <c r="M3" s="4"/>
      <c r="P3" s="362"/>
      <c r="Q3" s="362"/>
      <c r="R3" s="356"/>
    </row>
    <row r="4" spans="1:18" ht="18.75">
      <c r="A4" s="6"/>
      <c r="B4" s="6"/>
      <c r="C4" s="6"/>
      <c r="D4" s="151" t="s">
        <v>710</v>
      </c>
      <c r="E4" s="6"/>
      <c r="F4" s="6"/>
      <c r="G4" s="544"/>
      <c r="H4" s="544"/>
      <c r="I4" s="544"/>
      <c r="J4" s="261"/>
      <c r="K4" s="261"/>
      <c r="L4" s="6"/>
      <c r="M4" s="6"/>
      <c r="P4" s="345"/>
      <c r="Q4" s="345"/>
      <c r="R4" s="348"/>
    </row>
    <row r="5" spans="1:18">
      <c r="A5" s="6"/>
      <c r="B5" s="6"/>
      <c r="C5" s="6"/>
      <c r="D5" s="6"/>
      <c r="E5" s="6"/>
      <c r="F5" s="6"/>
      <c r="G5" s="6"/>
      <c r="H5" s="6"/>
      <c r="I5" s="6"/>
      <c r="J5" s="261"/>
      <c r="K5" s="261"/>
      <c r="L5" s="6"/>
      <c r="M5" s="6"/>
      <c r="P5" s="345"/>
      <c r="Q5" s="345"/>
      <c r="R5" s="348"/>
    </row>
    <row r="6" spans="1:18">
      <c r="A6" s="6"/>
      <c r="B6" s="6"/>
      <c r="C6" s="6"/>
      <c r="D6" s="6"/>
      <c r="E6" s="6"/>
      <c r="F6" s="6"/>
      <c r="G6" s="6"/>
      <c r="H6" s="6"/>
      <c r="I6" s="6"/>
      <c r="J6" s="261"/>
      <c r="K6" s="261"/>
      <c r="L6" s="6"/>
      <c r="M6" s="6"/>
      <c r="P6" s="345"/>
      <c r="Q6" s="345"/>
      <c r="R6" s="348"/>
    </row>
    <row r="7" spans="1:18" ht="15.75">
      <c r="A7" s="548" t="s">
        <v>833</v>
      </c>
      <c r="B7" s="548"/>
      <c r="C7" s="548"/>
      <c r="D7" s="548"/>
      <c r="E7" s="548"/>
      <c r="F7" s="548"/>
      <c r="G7" s="548"/>
      <c r="H7" s="548"/>
      <c r="I7" s="548"/>
      <c r="J7" s="548"/>
      <c r="K7" s="548"/>
      <c r="L7" s="136"/>
      <c r="M7" s="219"/>
      <c r="P7" s="363"/>
      <c r="Q7" s="363"/>
      <c r="R7" s="357"/>
    </row>
    <row r="8" spans="1:18" ht="15.75">
      <c r="A8" s="548" t="s">
        <v>696</v>
      </c>
      <c r="B8" s="548"/>
      <c r="C8" s="548"/>
      <c r="D8" s="548"/>
      <c r="E8" s="548"/>
      <c r="F8" s="548"/>
      <c r="G8" s="548"/>
      <c r="H8" s="548"/>
      <c r="I8" s="548"/>
      <c r="J8" s="548"/>
      <c r="K8" s="548"/>
      <c r="L8" s="136"/>
      <c r="M8" s="219"/>
      <c r="P8" s="363"/>
      <c r="Q8" s="363"/>
      <c r="R8" s="357"/>
    </row>
    <row r="9" spans="1:18" ht="15.75">
      <c r="A9" s="48" t="s">
        <v>697</v>
      </c>
      <c r="B9" s="8"/>
      <c r="C9" s="8"/>
      <c r="D9" s="133"/>
      <c r="E9" s="549" t="s">
        <v>0</v>
      </c>
      <c r="F9" s="549"/>
      <c r="G9" s="549"/>
      <c r="H9" s="549"/>
      <c r="I9" s="549"/>
      <c r="J9" s="549"/>
      <c r="K9" s="549"/>
      <c r="L9" s="393">
        <v>0.20480000000000001</v>
      </c>
      <c r="M9" s="221"/>
      <c r="P9" s="364"/>
      <c r="Q9" s="364"/>
      <c r="R9" s="342"/>
    </row>
    <row r="10" spans="1:18" ht="15.75">
      <c r="A10" s="48" t="s">
        <v>698</v>
      </c>
      <c r="B10" s="134"/>
      <c r="C10" s="135"/>
      <c r="D10" s="133"/>
      <c r="E10" s="551"/>
      <c r="F10" s="551"/>
      <c r="G10" s="551"/>
      <c r="H10" s="551"/>
      <c r="I10" s="551"/>
      <c r="J10" s="551"/>
      <c r="K10" s="551"/>
      <c r="L10" s="304"/>
      <c r="M10" s="222"/>
      <c r="P10" s="365"/>
      <c r="Q10" s="365"/>
      <c r="R10" s="358"/>
    </row>
    <row r="11" spans="1:18" ht="15.75">
      <c r="A11" s="136" t="s">
        <v>5149</v>
      </c>
      <c r="B11" s="136"/>
      <c r="C11" s="136"/>
      <c r="D11" s="136"/>
      <c r="E11" s="551"/>
      <c r="F11" s="551"/>
      <c r="G11" s="551"/>
      <c r="H11" s="551"/>
      <c r="I11" s="551"/>
      <c r="J11" s="551"/>
      <c r="K11" s="551"/>
      <c r="L11" s="304"/>
      <c r="M11" s="222"/>
      <c r="N11" s="25"/>
      <c r="P11" s="365"/>
      <c r="Q11" s="365"/>
      <c r="R11" s="358"/>
    </row>
    <row r="12" spans="1:18" ht="15.75">
      <c r="A12" s="550"/>
      <c r="B12" s="550"/>
      <c r="C12" s="550"/>
      <c r="D12" s="550"/>
      <c r="E12" s="10"/>
      <c r="F12" s="13"/>
      <c r="G12" s="13"/>
      <c r="H12" s="13"/>
      <c r="I12" s="13" t="s">
        <v>5150</v>
      </c>
      <c r="J12" s="263"/>
      <c r="K12" s="263">
        <f>K340</f>
        <v>1018718.4888495456</v>
      </c>
      <c r="L12" s="14">
        <f>P341</f>
        <v>70575.893484</v>
      </c>
      <c r="M12" s="14">
        <v>1018718.49</v>
      </c>
      <c r="N12" s="25">
        <v>22084.1</v>
      </c>
      <c r="O12" s="162">
        <f>K12-K12*I15</f>
        <v>876097.9004106092</v>
      </c>
      <c r="P12" s="543" t="s">
        <v>5148</v>
      </c>
      <c r="Q12" s="543"/>
      <c r="R12" s="543"/>
    </row>
    <row r="13" spans="1:18">
      <c r="A13" s="11"/>
      <c r="B13" s="11"/>
      <c r="C13" s="11"/>
      <c r="D13" s="12"/>
      <c r="E13" s="10"/>
      <c r="F13" s="13"/>
      <c r="G13" s="13"/>
      <c r="H13" s="13"/>
      <c r="I13" s="13"/>
      <c r="J13" s="263"/>
      <c r="K13" s="263"/>
      <c r="L13" s="14"/>
      <c r="M13" s="14"/>
      <c r="P13" s="346"/>
      <c r="Q13" s="346"/>
      <c r="R13" s="351"/>
    </row>
    <row r="14" spans="1:18" ht="25.5">
      <c r="A14" s="369" t="s">
        <v>2</v>
      </c>
      <c r="B14" s="369" t="s">
        <v>3</v>
      </c>
      <c r="C14" s="369" t="s">
        <v>4</v>
      </c>
      <c r="D14" s="369" t="s">
        <v>5</v>
      </c>
      <c r="E14" s="369" t="s">
        <v>6</v>
      </c>
      <c r="F14" s="370" t="s">
        <v>5121</v>
      </c>
      <c r="G14" s="370" t="s">
        <v>5122</v>
      </c>
      <c r="H14" s="370" t="s">
        <v>5123</v>
      </c>
      <c r="I14" s="370" t="s">
        <v>8</v>
      </c>
      <c r="J14" s="371" t="s">
        <v>8</v>
      </c>
      <c r="K14" s="372" t="s">
        <v>9</v>
      </c>
      <c r="L14" s="373" t="s">
        <v>5124</v>
      </c>
      <c r="M14" s="374"/>
      <c r="N14" s="375">
        <f>N12-K16</f>
        <v>-4.0000000008149073E-3</v>
      </c>
      <c r="O14" s="376"/>
      <c r="P14" s="377" t="s">
        <v>5125</v>
      </c>
      <c r="Q14" s="377" t="s">
        <v>5126</v>
      </c>
      <c r="R14" s="378" t="s">
        <v>5127</v>
      </c>
    </row>
    <row r="15" spans="1:18">
      <c r="A15" s="34"/>
      <c r="B15" s="34"/>
      <c r="C15" s="34"/>
      <c r="D15" s="137"/>
      <c r="E15" s="16"/>
      <c r="F15" s="138"/>
      <c r="G15" s="138"/>
      <c r="H15" s="138"/>
      <c r="I15" s="341">
        <v>0.14000000000000001</v>
      </c>
      <c r="J15" s="298"/>
      <c r="K15" s="299"/>
      <c r="L15" s="223"/>
      <c r="M15" s="1"/>
      <c r="N15" s="162">
        <f>N14/20</f>
        <v>-2.0000000004074536E-4</v>
      </c>
      <c r="O15" s="163"/>
      <c r="P15" s="366"/>
      <c r="Q15" s="366"/>
      <c r="R15" s="359"/>
    </row>
    <row r="16" spans="1:18" s="412" customFormat="1" ht="15.75">
      <c r="A16" s="421" t="s">
        <v>10</v>
      </c>
      <c r="B16" s="421"/>
      <c r="C16" s="421"/>
      <c r="D16" s="422" t="s">
        <v>11</v>
      </c>
      <c r="E16" s="421"/>
      <c r="F16" s="423"/>
      <c r="G16" s="423"/>
      <c r="H16" s="423"/>
      <c r="I16" s="423"/>
      <c r="J16" s="424"/>
      <c r="K16" s="425">
        <f>K25</f>
        <v>22084.103999999999</v>
      </c>
      <c r="L16" s="426">
        <f>L25</f>
        <v>18992.329440000001</v>
      </c>
      <c r="M16" s="427"/>
      <c r="P16" s="428">
        <f>SUM(P17:P24)</f>
        <v>0</v>
      </c>
      <c r="Q16" s="428">
        <f>SUM(Q17:Q24)</f>
        <v>18350.958640000001</v>
      </c>
      <c r="R16" s="429"/>
    </row>
    <row r="17" spans="1:18" s="412" customFormat="1" ht="15" outlineLevel="1">
      <c r="A17" s="400" t="s">
        <v>12</v>
      </c>
      <c r="B17" s="400" t="s">
        <v>13</v>
      </c>
      <c r="C17" s="401" t="s">
        <v>14</v>
      </c>
      <c r="D17" s="402" t="s">
        <v>15</v>
      </c>
      <c r="E17" s="400" t="s">
        <v>16</v>
      </c>
      <c r="F17" s="403">
        <v>6.4</v>
      </c>
      <c r="G17" s="403"/>
      <c r="H17" s="403">
        <v>6.4</v>
      </c>
      <c r="I17" s="403">
        <f>J17-J17*$I$15</f>
        <v>223.6</v>
      </c>
      <c r="J17" s="404">
        <v>260</v>
      </c>
      <c r="K17" s="405">
        <f t="shared" ref="K17:K24" si="0">F17*J17</f>
        <v>1664</v>
      </c>
      <c r="L17" s="406">
        <f>F17*I17</f>
        <v>1431.04</v>
      </c>
      <c r="M17" s="407"/>
      <c r="N17" s="408"/>
      <c r="O17" s="409"/>
      <c r="P17" s="410">
        <f>G17*I17</f>
        <v>0</v>
      </c>
      <c r="Q17" s="410">
        <f>H17*I17</f>
        <v>1431.04</v>
      </c>
      <c r="R17" s="411">
        <f>Q17/L17</f>
        <v>1</v>
      </c>
    </row>
    <row r="18" spans="1:18" s="412" customFormat="1" ht="15" outlineLevel="1">
      <c r="A18" s="400" t="s">
        <v>17</v>
      </c>
      <c r="B18" s="400">
        <v>93207</v>
      </c>
      <c r="C18" s="401" t="s">
        <v>14</v>
      </c>
      <c r="D18" s="402" t="s">
        <v>18</v>
      </c>
      <c r="E18" s="413" t="s">
        <v>16</v>
      </c>
      <c r="F18" s="403">
        <v>20</v>
      </c>
      <c r="G18" s="403"/>
      <c r="H18" s="403">
        <v>20</v>
      </c>
      <c r="I18" s="403">
        <f t="shared" ref="I18:I24" si="1">J18-J18*$I$15</f>
        <v>484.30039999999997</v>
      </c>
      <c r="J18" s="404">
        <v>563.14</v>
      </c>
      <c r="K18" s="405">
        <f t="shared" si="0"/>
        <v>11262.8</v>
      </c>
      <c r="L18" s="406">
        <f t="shared" ref="L18:L24" si="2">F18*I18</f>
        <v>9686.0079999999998</v>
      </c>
      <c r="M18" s="407"/>
      <c r="N18" s="408"/>
      <c r="P18" s="410">
        <f t="shared" ref="P18:P24" si="3">G18*I18</f>
        <v>0</v>
      </c>
      <c r="Q18" s="410">
        <f t="shared" ref="Q18:Q24" si="4">H18*I18</f>
        <v>9686.0079999999998</v>
      </c>
      <c r="R18" s="411">
        <f t="shared" ref="R18:R24" si="5">Q18/L18</f>
        <v>1</v>
      </c>
    </row>
    <row r="19" spans="1:18" s="412" customFormat="1" ht="15" outlineLevel="1">
      <c r="A19" s="400" t="s">
        <v>19</v>
      </c>
      <c r="B19" s="400" t="s">
        <v>20</v>
      </c>
      <c r="C19" s="401" t="s">
        <v>14</v>
      </c>
      <c r="D19" s="402" t="s">
        <v>21</v>
      </c>
      <c r="E19" s="400" t="s">
        <v>16</v>
      </c>
      <c r="F19" s="403">
        <v>1129.6400000000001</v>
      </c>
      <c r="G19" s="403"/>
      <c r="H19" s="403">
        <v>1129.6400000000001</v>
      </c>
      <c r="I19" s="403">
        <f t="shared" si="1"/>
        <v>3.5259999999999998</v>
      </c>
      <c r="J19" s="404">
        <v>4.0999999999999996</v>
      </c>
      <c r="K19" s="405">
        <f t="shared" si="0"/>
        <v>4631.5240000000003</v>
      </c>
      <c r="L19" s="406">
        <f t="shared" si="2"/>
        <v>3983.1106400000003</v>
      </c>
      <c r="M19" s="407"/>
      <c r="N19" s="408"/>
      <c r="P19" s="410">
        <f t="shared" si="3"/>
        <v>0</v>
      </c>
      <c r="Q19" s="410">
        <f t="shared" si="4"/>
        <v>3983.1106400000003</v>
      </c>
      <c r="R19" s="411">
        <f t="shared" si="5"/>
        <v>1</v>
      </c>
    </row>
    <row r="20" spans="1:18" s="412" customFormat="1" ht="45" outlineLevel="1">
      <c r="A20" s="400" t="s">
        <v>22</v>
      </c>
      <c r="B20" s="400">
        <v>9540</v>
      </c>
      <c r="C20" s="401" t="s">
        <v>14</v>
      </c>
      <c r="D20" s="402" t="s">
        <v>23</v>
      </c>
      <c r="E20" s="400" t="s">
        <v>1</v>
      </c>
      <c r="F20" s="403">
        <v>1</v>
      </c>
      <c r="G20" s="403"/>
      <c r="H20" s="403">
        <v>1</v>
      </c>
      <c r="I20" s="403">
        <f t="shared" si="1"/>
        <v>774</v>
      </c>
      <c r="J20" s="404">
        <v>900</v>
      </c>
      <c r="K20" s="405">
        <f t="shared" si="0"/>
        <v>900</v>
      </c>
      <c r="L20" s="406">
        <f t="shared" si="2"/>
        <v>774</v>
      </c>
      <c r="M20" s="407"/>
      <c r="N20" s="408"/>
      <c r="P20" s="410">
        <f t="shared" si="3"/>
        <v>0</v>
      </c>
      <c r="Q20" s="410">
        <f t="shared" si="4"/>
        <v>774</v>
      </c>
      <c r="R20" s="411">
        <f t="shared" si="5"/>
        <v>1</v>
      </c>
    </row>
    <row r="21" spans="1:18" s="412" customFormat="1" ht="60" outlineLevel="1">
      <c r="A21" s="400" t="s">
        <v>24</v>
      </c>
      <c r="B21" s="400">
        <v>93214</v>
      </c>
      <c r="C21" s="401" t="s">
        <v>14</v>
      </c>
      <c r="D21" s="402" t="s">
        <v>25</v>
      </c>
      <c r="E21" s="401" t="s">
        <v>1</v>
      </c>
      <c r="F21" s="403">
        <v>1</v>
      </c>
      <c r="G21" s="403"/>
      <c r="H21" s="403">
        <v>1</v>
      </c>
      <c r="I21" s="403">
        <f t="shared" si="1"/>
        <v>2064</v>
      </c>
      <c r="J21" s="414">
        <v>2400</v>
      </c>
      <c r="K21" s="405">
        <f t="shared" si="0"/>
        <v>2400</v>
      </c>
      <c r="L21" s="406">
        <f t="shared" si="2"/>
        <v>2064</v>
      </c>
      <c r="M21" s="407"/>
      <c r="N21" s="408"/>
      <c r="P21" s="410">
        <f t="shared" si="3"/>
        <v>0</v>
      </c>
      <c r="Q21" s="410">
        <f t="shared" si="4"/>
        <v>2064</v>
      </c>
      <c r="R21" s="411">
        <f t="shared" si="5"/>
        <v>1</v>
      </c>
    </row>
    <row r="22" spans="1:18" s="412" customFormat="1" ht="75" outlineLevel="1">
      <c r="A22" s="400" t="s">
        <v>26</v>
      </c>
      <c r="B22" s="400">
        <v>73658</v>
      </c>
      <c r="C22" s="401" t="s">
        <v>14</v>
      </c>
      <c r="D22" s="402" t="s">
        <v>27</v>
      </c>
      <c r="E22" s="415" t="s">
        <v>1</v>
      </c>
      <c r="F22" s="403">
        <v>1</v>
      </c>
      <c r="G22" s="403"/>
      <c r="H22" s="403">
        <f t="shared" ref="H22:H23" si="6">G22</f>
        <v>0</v>
      </c>
      <c r="I22" s="403">
        <f t="shared" si="1"/>
        <v>406.9348</v>
      </c>
      <c r="J22" s="414">
        <v>473.18</v>
      </c>
      <c r="K22" s="405">
        <f t="shared" si="0"/>
        <v>473.18</v>
      </c>
      <c r="L22" s="406">
        <f t="shared" si="2"/>
        <v>406.9348</v>
      </c>
      <c r="M22" s="407"/>
      <c r="N22" s="408"/>
      <c r="P22" s="410">
        <f t="shared" si="3"/>
        <v>0</v>
      </c>
      <c r="Q22" s="410">
        <f t="shared" si="4"/>
        <v>0</v>
      </c>
      <c r="R22" s="411">
        <f t="shared" si="5"/>
        <v>0</v>
      </c>
    </row>
    <row r="23" spans="1:18" s="412" customFormat="1" ht="30" outlineLevel="1">
      <c r="A23" s="400" t="s">
        <v>28</v>
      </c>
      <c r="B23" s="401" t="s">
        <v>29</v>
      </c>
      <c r="C23" s="401" t="s">
        <v>30</v>
      </c>
      <c r="D23" s="402" t="s">
        <v>31</v>
      </c>
      <c r="E23" s="401" t="s">
        <v>1</v>
      </c>
      <c r="F23" s="403">
        <v>5</v>
      </c>
      <c r="G23" s="403"/>
      <c r="H23" s="403">
        <f t="shared" si="6"/>
        <v>0</v>
      </c>
      <c r="I23" s="403">
        <f t="shared" si="1"/>
        <v>46.8872</v>
      </c>
      <c r="J23" s="414">
        <v>54.52</v>
      </c>
      <c r="K23" s="405">
        <f t="shared" si="0"/>
        <v>272.60000000000002</v>
      </c>
      <c r="L23" s="406">
        <f t="shared" si="2"/>
        <v>234.43600000000001</v>
      </c>
      <c r="M23" s="407"/>
      <c r="N23" s="408">
        <f>J23+J23*$N$15</f>
        <v>54.509095999997783</v>
      </c>
      <c r="P23" s="410">
        <f t="shared" si="3"/>
        <v>0</v>
      </c>
      <c r="Q23" s="410">
        <f t="shared" si="4"/>
        <v>0</v>
      </c>
      <c r="R23" s="411">
        <f t="shared" si="5"/>
        <v>0</v>
      </c>
    </row>
    <row r="24" spans="1:18" s="412" customFormat="1" ht="30" outlineLevel="1">
      <c r="A24" s="400" t="s">
        <v>32</v>
      </c>
      <c r="B24" s="400" t="s">
        <v>33</v>
      </c>
      <c r="C24" s="401" t="s">
        <v>14</v>
      </c>
      <c r="D24" s="402" t="s">
        <v>34</v>
      </c>
      <c r="E24" s="401" t="s">
        <v>16</v>
      </c>
      <c r="F24" s="403">
        <v>4000</v>
      </c>
      <c r="G24" s="403"/>
      <c r="H24" s="403">
        <v>4000</v>
      </c>
      <c r="I24" s="403">
        <f t="shared" si="1"/>
        <v>0.10319999999999999</v>
      </c>
      <c r="J24" s="414">
        <v>0.12</v>
      </c>
      <c r="K24" s="405">
        <f t="shared" si="0"/>
        <v>480</v>
      </c>
      <c r="L24" s="406">
        <f t="shared" si="2"/>
        <v>412.79999999999995</v>
      </c>
      <c r="M24" s="407"/>
      <c r="N24" s="408">
        <f>J24+J24*$N$15</f>
        <v>0.1199759999999951</v>
      </c>
      <c r="P24" s="410">
        <f t="shared" si="3"/>
        <v>0</v>
      </c>
      <c r="Q24" s="410">
        <f t="shared" si="4"/>
        <v>412.79999999999995</v>
      </c>
      <c r="R24" s="411">
        <f t="shared" si="5"/>
        <v>1</v>
      </c>
    </row>
    <row r="25" spans="1:18" s="412" customFormat="1" ht="15.75" outlineLevel="1">
      <c r="A25" s="530" t="s">
        <v>35</v>
      </c>
      <c r="B25" s="530"/>
      <c r="C25" s="530"/>
      <c r="D25" s="530"/>
      <c r="E25" s="530"/>
      <c r="F25" s="530"/>
      <c r="G25" s="530"/>
      <c r="H25" s="530"/>
      <c r="I25" s="530"/>
      <c r="J25" s="530"/>
      <c r="K25" s="416">
        <f>SUM(K17:K24)</f>
        <v>22084.103999999999</v>
      </c>
      <c r="L25" s="417">
        <f>SUM(L17:L24)</f>
        <v>18992.329440000001</v>
      </c>
      <c r="M25" s="417">
        <f t="shared" ref="M25:Q25" si="7">SUM(M17:M24)</f>
        <v>0</v>
      </c>
      <c r="N25" s="417">
        <f t="shared" si="7"/>
        <v>54.629071999997777</v>
      </c>
      <c r="O25" s="417">
        <f t="shared" si="7"/>
        <v>0</v>
      </c>
      <c r="P25" s="417">
        <f t="shared" si="7"/>
        <v>0</v>
      </c>
      <c r="Q25" s="417">
        <f t="shared" si="7"/>
        <v>18350.958640000001</v>
      </c>
      <c r="R25" s="418">
        <f>Q25/L25</f>
        <v>0.96623000869765874</v>
      </c>
    </row>
    <row r="26" spans="1:18" s="412" customFormat="1" ht="15">
      <c r="A26" s="402"/>
      <c r="B26" s="402"/>
      <c r="C26" s="402"/>
      <c r="D26" s="402"/>
      <c r="E26" s="400"/>
      <c r="F26" s="419"/>
      <c r="G26" s="419"/>
      <c r="H26" s="419"/>
      <c r="I26" s="419"/>
      <c r="J26" s="404"/>
      <c r="K26" s="405"/>
      <c r="L26" s="406"/>
      <c r="M26" s="407"/>
      <c r="P26" s="410"/>
      <c r="Q26" s="410"/>
      <c r="R26" s="420"/>
    </row>
    <row r="27" spans="1:18" s="412" customFormat="1" ht="15.75">
      <c r="A27" s="421" t="s">
        <v>36</v>
      </c>
      <c r="B27" s="421"/>
      <c r="C27" s="421"/>
      <c r="D27" s="422" t="s">
        <v>37</v>
      </c>
      <c r="E27" s="421"/>
      <c r="F27" s="423"/>
      <c r="G27" s="423"/>
      <c r="H27" s="423"/>
      <c r="I27" s="423"/>
      <c r="J27" s="424"/>
      <c r="K27" s="425">
        <f>K32</f>
        <v>16979.561235000001</v>
      </c>
      <c r="L27" s="426">
        <f>L32</f>
        <v>14602.4226621</v>
      </c>
      <c r="M27" s="427"/>
      <c r="P27" s="428">
        <f>P32</f>
        <v>0</v>
      </c>
      <c r="Q27" s="428">
        <f>Q32</f>
        <v>14602.42425568</v>
      </c>
      <c r="R27" s="429"/>
    </row>
    <row r="28" spans="1:18" s="432" customFormat="1" ht="30" outlineLevel="1">
      <c r="A28" s="430" t="s">
        <v>38</v>
      </c>
      <c r="B28" s="400">
        <v>94319</v>
      </c>
      <c r="C28" s="431" t="s">
        <v>14</v>
      </c>
      <c r="D28" s="402" t="s">
        <v>39</v>
      </c>
      <c r="E28" s="431" t="s">
        <v>40</v>
      </c>
      <c r="F28" s="403">
        <v>168.49800000000002</v>
      </c>
      <c r="G28" s="403"/>
      <c r="H28" s="403">
        <v>168.5</v>
      </c>
      <c r="I28" s="403">
        <f t="shared" ref="I28:I31" si="8">J28-J28*$I$15</f>
        <v>28.999199999999998</v>
      </c>
      <c r="J28" s="404">
        <v>33.72</v>
      </c>
      <c r="K28" s="405">
        <f>F28*J28</f>
        <v>5681.7525600000008</v>
      </c>
      <c r="L28" s="406">
        <f t="shared" ref="L28:L31" si="9">F28*I28</f>
        <v>4886.3072016000006</v>
      </c>
      <c r="M28" s="407"/>
      <c r="N28" s="408">
        <f t="shared" ref="N28:N31" si="10">J28+J28*$N$15</f>
        <v>33.713255999998623</v>
      </c>
      <c r="P28" s="410">
        <f t="shared" ref="P28:P31" si="11">G28*I28</f>
        <v>0</v>
      </c>
      <c r="Q28" s="410">
        <f t="shared" ref="Q28:Q31" si="12">H28*I28</f>
        <v>4886.3651999999993</v>
      </c>
      <c r="R28" s="411">
        <f t="shared" ref="R28:R31" si="13">Q28/L28</f>
        <v>1.0000118695770868</v>
      </c>
    </row>
    <row r="29" spans="1:18" s="432" customFormat="1" ht="30" outlineLevel="1">
      <c r="A29" s="430" t="s">
        <v>41</v>
      </c>
      <c r="B29" s="400">
        <v>93358</v>
      </c>
      <c r="C29" s="431" t="s">
        <v>14</v>
      </c>
      <c r="D29" s="402" t="s">
        <v>42</v>
      </c>
      <c r="E29" s="431" t="s">
        <v>40</v>
      </c>
      <c r="F29" s="403">
        <v>94.332300000000004</v>
      </c>
      <c r="G29" s="403"/>
      <c r="H29" s="403">
        <v>94.33</v>
      </c>
      <c r="I29" s="403">
        <f t="shared" si="8"/>
        <v>46.603399999999993</v>
      </c>
      <c r="J29" s="404">
        <v>54.19</v>
      </c>
      <c r="K29" s="405">
        <f>F29*J29</f>
        <v>5111.8673369999997</v>
      </c>
      <c r="L29" s="406">
        <f t="shared" si="9"/>
        <v>4396.2059098199998</v>
      </c>
      <c r="M29" s="407"/>
      <c r="N29" s="408">
        <f t="shared" si="10"/>
        <v>54.179161999997788</v>
      </c>
      <c r="P29" s="410">
        <f t="shared" si="11"/>
        <v>0</v>
      </c>
      <c r="Q29" s="410">
        <f t="shared" si="12"/>
        <v>4396.0987219999997</v>
      </c>
      <c r="R29" s="411">
        <f t="shared" si="13"/>
        <v>0.99997561810747748</v>
      </c>
    </row>
    <row r="30" spans="1:18" s="432" customFormat="1" ht="30" outlineLevel="1">
      <c r="A30" s="430" t="s">
        <v>43</v>
      </c>
      <c r="B30" s="400">
        <v>93382</v>
      </c>
      <c r="C30" s="431" t="s">
        <v>14</v>
      </c>
      <c r="D30" s="402" t="s">
        <v>44</v>
      </c>
      <c r="E30" s="431" t="s">
        <v>16</v>
      </c>
      <c r="F30" s="403">
        <v>184.57749999999999</v>
      </c>
      <c r="G30" s="403"/>
      <c r="H30" s="403">
        <v>184.58</v>
      </c>
      <c r="I30" s="403">
        <f t="shared" si="8"/>
        <v>20.313200000000002</v>
      </c>
      <c r="J30" s="404">
        <v>23.62</v>
      </c>
      <c r="K30" s="405">
        <f>F30*J30</f>
        <v>4359.72055</v>
      </c>
      <c r="L30" s="406">
        <f t="shared" si="9"/>
        <v>3749.3596729999999</v>
      </c>
      <c r="M30" s="407"/>
      <c r="N30" s="408">
        <f t="shared" si="10"/>
        <v>23.615275999999039</v>
      </c>
      <c r="P30" s="410">
        <f t="shared" si="11"/>
        <v>0</v>
      </c>
      <c r="Q30" s="410">
        <f t="shared" si="12"/>
        <v>3749.4104560000005</v>
      </c>
      <c r="R30" s="411">
        <f t="shared" si="13"/>
        <v>1.0000135444461</v>
      </c>
    </row>
    <row r="31" spans="1:18" s="432" customFormat="1" ht="15" outlineLevel="1">
      <c r="A31" s="430" t="s">
        <v>45</v>
      </c>
      <c r="B31" s="400">
        <v>96995</v>
      </c>
      <c r="C31" s="431" t="s">
        <v>14</v>
      </c>
      <c r="D31" s="402" t="s">
        <v>46</v>
      </c>
      <c r="E31" s="431" t="s">
        <v>40</v>
      </c>
      <c r="F31" s="403">
        <v>55.575799999999994</v>
      </c>
      <c r="G31" s="403"/>
      <c r="H31" s="403">
        <v>55.575799999999994</v>
      </c>
      <c r="I31" s="403">
        <f t="shared" si="8"/>
        <v>28.259599999999999</v>
      </c>
      <c r="J31" s="404">
        <v>32.86</v>
      </c>
      <c r="K31" s="405">
        <f>F31*J31</f>
        <v>1826.2207879999999</v>
      </c>
      <c r="L31" s="406">
        <f t="shared" si="9"/>
        <v>1570.5498776799998</v>
      </c>
      <c r="M31" s="407"/>
      <c r="N31" s="408">
        <f t="shared" si="10"/>
        <v>32.853427999998658</v>
      </c>
      <c r="P31" s="410">
        <f t="shared" si="11"/>
        <v>0</v>
      </c>
      <c r="Q31" s="410">
        <f t="shared" si="12"/>
        <v>1570.5498776799998</v>
      </c>
      <c r="R31" s="411">
        <f t="shared" si="13"/>
        <v>1</v>
      </c>
    </row>
    <row r="32" spans="1:18" s="412" customFormat="1" ht="15.75" outlineLevel="1">
      <c r="A32" s="530" t="s">
        <v>47</v>
      </c>
      <c r="B32" s="530"/>
      <c r="C32" s="530"/>
      <c r="D32" s="530"/>
      <c r="E32" s="530"/>
      <c r="F32" s="530"/>
      <c r="G32" s="530"/>
      <c r="H32" s="530"/>
      <c r="I32" s="530"/>
      <c r="J32" s="530"/>
      <c r="K32" s="416">
        <f>SUM(K28:K31)</f>
        <v>16979.561235000001</v>
      </c>
      <c r="L32" s="433">
        <f>SUM(L28:L31)</f>
        <v>14602.4226621</v>
      </c>
      <c r="M32" s="433">
        <f t="shared" ref="M32:Q32" si="14">SUM(M28:M31)</f>
        <v>0</v>
      </c>
      <c r="N32" s="433">
        <f t="shared" si="14"/>
        <v>144.36112199999411</v>
      </c>
      <c r="O32" s="433">
        <f t="shared" si="14"/>
        <v>0</v>
      </c>
      <c r="P32" s="433">
        <f t="shared" si="14"/>
        <v>0</v>
      </c>
      <c r="Q32" s="433">
        <f t="shared" si="14"/>
        <v>14602.42425568</v>
      </c>
      <c r="R32" s="418">
        <f>Q32/L32</f>
        <v>1.0000001091312063</v>
      </c>
    </row>
    <row r="33" spans="1:18" s="412" customFormat="1" ht="15">
      <c r="A33" s="402"/>
      <c r="B33" s="402"/>
      <c r="C33" s="402"/>
      <c r="D33" s="402"/>
      <c r="E33" s="400"/>
      <c r="F33" s="419"/>
      <c r="G33" s="419"/>
      <c r="H33" s="419"/>
      <c r="I33" s="419"/>
      <c r="J33" s="404"/>
      <c r="K33" s="405"/>
      <c r="L33" s="406"/>
      <c r="M33" s="407"/>
      <c r="P33" s="410"/>
      <c r="Q33" s="410"/>
      <c r="R33" s="420"/>
    </row>
    <row r="34" spans="1:18" s="412" customFormat="1" ht="15.75">
      <c r="A34" s="421" t="s">
        <v>48</v>
      </c>
      <c r="B34" s="421"/>
      <c r="C34" s="421"/>
      <c r="D34" s="422" t="s">
        <v>49</v>
      </c>
      <c r="E34" s="421"/>
      <c r="F34" s="423"/>
      <c r="G34" s="423"/>
      <c r="H34" s="423"/>
      <c r="I34" s="423"/>
      <c r="J34" s="424"/>
      <c r="K34" s="425">
        <f>K53</f>
        <v>120506.44280000002</v>
      </c>
      <c r="L34" s="426">
        <f>L53</f>
        <v>103635.54080800001</v>
      </c>
      <c r="M34" s="426">
        <f t="shared" ref="M34:Q34" si="15">M53</f>
        <v>0</v>
      </c>
      <c r="N34" s="426">
        <f t="shared" si="15"/>
        <v>0</v>
      </c>
      <c r="O34" s="426">
        <f t="shared" si="15"/>
        <v>0</v>
      </c>
      <c r="P34" s="426">
        <f t="shared" si="15"/>
        <v>0</v>
      </c>
      <c r="Q34" s="426">
        <f t="shared" si="15"/>
        <v>94582.091360000006</v>
      </c>
      <c r="R34" s="429"/>
    </row>
    <row r="35" spans="1:18" s="412" customFormat="1" ht="15.75" outlineLevel="1">
      <c r="A35" s="434"/>
      <c r="B35" s="434"/>
      <c r="C35" s="434"/>
      <c r="D35" s="435" t="s">
        <v>50</v>
      </c>
      <c r="E35" s="436"/>
      <c r="F35" s="437"/>
      <c r="G35" s="437"/>
      <c r="H35" s="437"/>
      <c r="I35" s="437"/>
      <c r="J35" s="414"/>
      <c r="K35" s="438"/>
      <c r="L35" s="439"/>
      <c r="M35" s="440"/>
      <c r="P35" s="441"/>
      <c r="Q35" s="441"/>
      <c r="R35" s="442"/>
    </row>
    <row r="36" spans="1:18" s="412" customFormat="1" ht="45" outlineLevel="1">
      <c r="A36" s="401" t="s">
        <v>51</v>
      </c>
      <c r="B36" s="400">
        <v>98228</v>
      </c>
      <c r="C36" s="431" t="s">
        <v>14</v>
      </c>
      <c r="D36" s="402" t="s">
        <v>52</v>
      </c>
      <c r="E36" s="431" t="s">
        <v>53</v>
      </c>
      <c r="F36" s="443">
        <v>441</v>
      </c>
      <c r="G36" s="443"/>
      <c r="H36" s="403">
        <v>441</v>
      </c>
      <c r="I36" s="403">
        <f t="shared" ref="I36:I41" si="16">J36-J36*$I$15</f>
        <v>39.000999999999998</v>
      </c>
      <c r="J36" s="404">
        <v>45.35</v>
      </c>
      <c r="K36" s="405">
        <f t="shared" ref="K36:K41" si="17">F36*J36</f>
        <v>19999.350000000002</v>
      </c>
      <c r="L36" s="406">
        <f t="shared" ref="L36:L41" si="18">F36*I36</f>
        <v>17199.440999999999</v>
      </c>
      <c r="M36" s="407"/>
      <c r="N36" s="408">
        <f t="shared" ref="N36:N99" si="19">J36+J36*$N$15</f>
        <v>45.340929999998153</v>
      </c>
      <c r="P36" s="410">
        <f t="shared" ref="P36:P52" si="20">G36*I36</f>
        <v>0</v>
      </c>
      <c r="Q36" s="410">
        <f t="shared" ref="Q36:Q52" si="21">H36*I36</f>
        <v>17199.440999999999</v>
      </c>
      <c r="R36" s="411">
        <f t="shared" ref="R36:R52" si="22">Q36/L36</f>
        <v>1</v>
      </c>
    </row>
    <row r="37" spans="1:18" s="412" customFormat="1" ht="15" outlineLevel="1">
      <c r="A37" s="401" t="s">
        <v>54</v>
      </c>
      <c r="B37" s="400">
        <v>96619</v>
      </c>
      <c r="C37" s="431" t="s">
        <v>14</v>
      </c>
      <c r="D37" s="402" t="s">
        <v>55</v>
      </c>
      <c r="E37" s="431" t="s">
        <v>16</v>
      </c>
      <c r="F37" s="443">
        <v>61.879999999999995</v>
      </c>
      <c r="G37" s="443"/>
      <c r="H37" s="403">
        <v>61.88</v>
      </c>
      <c r="I37" s="403">
        <f t="shared" si="16"/>
        <v>18.876999999999999</v>
      </c>
      <c r="J37" s="404">
        <v>21.95</v>
      </c>
      <c r="K37" s="405">
        <f t="shared" si="17"/>
        <v>1358.2659999999998</v>
      </c>
      <c r="L37" s="406">
        <f t="shared" si="18"/>
        <v>1168.1087599999998</v>
      </c>
      <c r="M37" s="407"/>
      <c r="N37" s="408">
        <f t="shared" si="19"/>
        <v>21.945609999999103</v>
      </c>
      <c r="P37" s="410">
        <f t="shared" si="20"/>
        <v>0</v>
      </c>
      <c r="Q37" s="410">
        <f t="shared" si="21"/>
        <v>1168.1087600000001</v>
      </c>
      <c r="R37" s="411">
        <f t="shared" si="22"/>
        <v>1.0000000000000002</v>
      </c>
    </row>
    <row r="38" spans="1:18" s="412" customFormat="1" ht="30" outlineLevel="1">
      <c r="A38" s="401" t="s">
        <v>56</v>
      </c>
      <c r="B38" s="400">
        <v>96535</v>
      </c>
      <c r="C38" s="431" t="s">
        <v>14</v>
      </c>
      <c r="D38" s="402" t="s">
        <v>57</v>
      </c>
      <c r="E38" s="431" t="s">
        <v>16</v>
      </c>
      <c r="F38" s="443">
        <v>165.15</v>
      </c>
      <c r="G38" s="443"/>
      <c r="H38" s="403">
        <v>165.15</v>
      </c>
      <c r="I38" s="403">
        <f t="shared" si="16"/>
        <v>76.625999999999991</v>
      </c>
      <c r="J38" s="404">
        <v>89.1</v>
      </c>
      <c r="K38" s="405">
        <f t="shared" si="17"/>
        <v>14714.865</v>
      </c>
      <c r="L38" s="406">
        <f t="shared" si="18"/>
        <v>12654.783899999999</v>
      </c>
      <c r="M38" s="407"/>
      <c r="N38" s="408">
        <f t="shared" si="19"/>
        <v>89.08217999999637</v>
      </c>
      <c r="P38" s="410">
        <f t="shared" si="20"/>
        <v>0</v>
      </c>
      <c r="Q38" s="410">
        <f t="shared" si="21"/>
        <v>12654.783899999999</v>
      </c>
      <c r="R38" s="411">
        <f t="shared" si="22"/>
        <v>1</v>
      </c>
    </row>
    <row r="39" spans="1:18" s="412" customFormat="1" ht="45" outlineLevel="1">
      <c r="A39" s="401" t="s">
        <v>58</v>
      </c>
      <c r="B39" s="400">
        <v>96544</v>
      </c>
      <c r="C39" s="431" t="s">
        <v>14</v>
      </c>
      <c r="D39" s="402" t="s">
        <v>59</v>
      </c>
      <c r="E39" s="401" t="s">
        <v>60</v>
      </c>
      <c r="F39" s="437">
        <v>383.99999999999994</v>
      </c>
      <c r="G39" s="437"/>
      <c r="H39" s="403">
        <v>384</v>
      </c>
      <c r="I39" s="403">
        <f t="shared" si="16"/>
        <v>6.88</v>
      </c>
      <c r="J39" s="404">
        <v>8</v>
      </c>
      <c r="K39" s="405">
        <f t="shared" si="17"/>
        <v>3071.9999999999995</v>
      </c>
      <c r="L39" s="406">
        <f t="shared" si="18"/>
        <v>2641.9199999999996</v>
      </c>
      <c r="M39" s="407"/>
      <c r="N39" s="408">
        <f t="shared" si="19"/>
        <v>7.9983999999996742</v>
      </c>
      <c r="P39" s="410">
        <f t="shared" si="20"/>
        <v>0</v>
      </c>
      <c r="Q39" s="410">
        <f t="shared" si="21"/>
        <v>2641.92</v>
      </c>
      <c r="R39" s="411">
        <f t="shared" si="22"/>
        <v>1.0000000000000002</v>
      </c>
    </row>
    <row r="40" spans="1:18" s="412" customFormat="1" ht="45" outlineLevel="1">
      <c r="A40" s="401" t="s">
        <v>61</v>
      </c>
      <c r="B40" s="400">
        <v>96543</v>
      </c>
      <c r="C40" s="431" t="s">
        <v>14</v>
      </c>
      <c r="D40" s="402" t="s">
        <v>62</v>
      </c>
      <c r="E40" s="401" t="s">
        <v>60</v>
      </c>
      <c r="F40" s="437">
        <v>307.5454545454545</v>
      </c>
      <c r="G40" s="437"/>
      <c r="H40" s="403">
        <v>307.55</v>
      </c>
      <c r="I40" s="403">
        <f t="shared" si="16"/>
        <v>9.5288000000000004</v>
      </c>
      <c r="J40" s="404">
        <v>11.08</v>
      </c>
      <c r="K40" s="405">
        <f t="shared" si="17"/>
        <v>3407.6036363636358</v>
      </c>
      <c r="L40" s="406">
        <f t="shared" si="18"/>
        <v>2930.539127272727</v>
      </c>
      <c r="M40" s="407"/>
      <c r="N40" s="408">
        <f t="shared" si="19"/>
        <v>11.077783999999548</v>
      </c>
      <c r="P40" s="410">
        <f t="shared" si="20"/>
        <v>0</v>
      </c>
      <c r="Q40" s="410">
        <f t="shared" si="21"/>
        <v>2930.5824400000001</v>
      </c>
      <c r="R40" s="411">
        <f t="shared" si="22"/>
        <v>1.0000147797812593</v>
      </c>
    </row>
    <row r="41" spans="1:18" s="412" customFormat="1" ht="45" outlineLevel="1">
      <c r="A41" s="401" t="s">
        <v>63</v>
      </c>
      <c r="B41" s="400">
        <v>94971</v>
      </c>
      <c r="C41" s="431" t="s">
        <v>14</v>
      </c>
      <c r="D41" s="402" t="s">
        <v>64</v>
      </c>
      <c r="E41" s="401" t="s">
        <v>40</v>
      </c>
      <c r="F41" s="437">
        <v>16.119999999999997</v>
      </c>
      <c r="G41" s="437"/>
      <c r="H41" s="403">
        <v>16.12</v>
      </c>
      <c r="I41" s="403">
        <f t="shared" si="16"/>
        <v>286.12199999999996</v>
      </c>
      <c r="J41" s="404">
        <v>332.7</v>
      </c>
      <c r="K41" s="405">
        <f t="shared" si="17"/>
        <v>5363.1239999999989</v>
      </c>
      <c r="L41" s="406">
        <f t="shared" si="18"/>
        <v>4612.2866399999984</v>
      </c>
      <c r="M41" s="407"/>
      <c r="N41" s="408">
        <f t="shared" si="19"/>
        <v>332.63345999998643</v>
      </c>
      <c r="P41" s="410">
        <f t="shared" si="20"/>
        <v>0</v>
      </c>
      <c r="Q41" s="410">
        <f t="shared" si="21"/>
        <v>4612.2866399999994</v>
      </c>
      <c r="R41" s="411">
        <f t="shared" si="22"/>
        <v>1.0000000000000002</v>
      </c>
    </row>
    <row r="42" spans="1:18" s="412" customFormat="1" ht="15.75" outlineLevel="1">
      <c r="A42" s="434"/>
      <c r="B42" s="434"/>
      <c r="C42" s="434"/>
      <c r="D42" s="435" t="s">
        <v>65</v>
      </c>
      <c r="E42" s="436"/>
      <c r="F42" s="437"/>
      <c r="G42" s="437"/>
      <c r="H42" s="403"/>
      <c r="I42" s="437"/>
      <c r="J42" s="404"/>
      <c r="K42" s="405"/>
      <c r="L42" s="406"/>
      <c r="M42" s="407"/>
      <c r="N42" s="408">
        <f t="shared" si="19"/>
        <v>0</v>
      </c>
      <c r="P42" s="410"/>
      <c r="Q42" s="410"/>
      <c r="R42" s="411"/>
    </row>
    <row r="43" spans="1:18" s="412" customFormat="1" ht="30" outlineLevel="1">
      <c r="A43" s="401" t="s">
        <v>66</v>
      </c>
      <c r="B43" s="400">
        <v>96535</v>
      </c>
      <c r="C43" s="431" t="s">
        <v>14</v>
      </c>
      <c r="D43" s="402" t="s">
        <v>57</v>
      </c>
      <c r="E43" s="401" t="s">
        <v>16</v>
      </c>
      <c r="F43" s="437">
        <v>463.48</v>
      </c>
      <c r="G43" s="437"/>
      <c r="H43" s="403">
        <v>463.48</v>
      </c>
      <c r="I43" s="403">
        <f t="shared" ref="I43:I46" si="23">J43-J43*$I$15</f>
        <v>76.625999999999991</v>
      </c>
      <c r="J43" s="404">
        <v>89.1</v>
      </c>
      <c r="K43" s="405">
        <f>F43*J43</f>
        <v>41296.067999999999</v>
      </c>
      <c r="L43" s="406">
        <f t="shared" ref="L43:L46" si="24">F43*I43</f>
        <v>35514.618479999997</v>
      </c>
      <c r="M43" s="407"/>
      <c r="N43" s="408">
        <f t="shared" si="19"/>
        <v>89.08217999999637</v>
      </c>
      <c r="P43" s="410">
        <f t="shared" si="20"/>
        <v>0</v>
      </c>
      <c r="Q43" s="410">
        <f t="shared" si="21"/>
        <v>35514.618479999997</v>
      </c>
      <c r="R43" s="411">
        <f t="shared" si="22"/>
        <v>1</v>
      </c>
    </row>
    <row r="44" spans="1:18" s="412" customFormat="1" ht="45" outlineLevel="1">
      <c r="A44" s="401" t="s">
        <v>67</v>
      </c>
      <c r="B44" s="400">
        <v>96544</v>
      </c>
      <c r="C44" s="431" t="s">
        <v>14</v>
      </c>
      <c r="D44" s="402" t="s">
        <v>59</v>
      </c>
      <c r="E44" s="401" t="s">
        <v>60</v>
      </c>
      <c r="F44" s="437">
        <v>931.45454545454527</v>
      </c>
      <c r="G44" s="437"/>
      <c r="H44" s="403">
        <v>931.45</v>
      </c>
      <c r="I44" s="403">
        <f t="shared" si="23"/>
        <v>6.88</v>
      </c>
      <c r="J44" s="404">
        <v>8</v>
      </c>
      <c r="K44" s="405">
        <f>F44*J44</f>
        <v>7451.6363636363621</v>
      </c>
      <c r="L44" s="406">
        <f t="shared" si="24"/>
        <v>6408.4072727272714</v>
      </c>
      <c r="M44" s="407"/>
      <c r="N44" s="408">
        <f t="shared" si="19"/>
        <v>7.9983999999996742</v>
      </c>
      <c r="P44" s="410">
        <f t="shared" si="20"/>
        <v>0</v>
      </c>
      <c r="Q44" s="410">
        <f t="shared" si="21"/>
        <v>6408.3760000000002</v>
      </c>
      <c r="R44" s="411">
        <f t="shared" si="22"/>
        <v>0.99999512004684776</v>
      </c>
    </row>
    <row r="45" spans="1:18" s="412" customFormat="1" ht="45" outlineLevel="1">
      <c r="A45" s="401" t="s">
        <v>68</v>
      </c>
      <c r="B45" s="400">
        <v>96543</v>
      </c>
      <c r="C45" s="431" t="s">
        <v>14</v>
      </c>
      <c r="D45" s="402" t="s">
        <v>62</v>
      </c>
      <c r="E45" s="401" t="s">
        <v>60</v>
      </c>
      <c r="F45" s="437">
        <v>394.99999999999994</v>
      </c>
      <c r="G45" s="437"/>
      <c r="H45" s="403">
        <v>395</v>
      </c>
      <c r="I45" s="403">
        <f t="shared" si="23"/>
        <v>9.5288000000000004</v>
      </c>
      <c r="J45" s="404">
        <v>11.08</v>
      </c>
      <c r="K45" s="405">
        <f>F45*J45</f>
        <v>4376.5999999999995</v>
      </c>
      <c r="L45" s="406">
        <f t="shared" si="24"/>
        <v>3763.8759999999997</v>
      </c>
      <c r="M45" s="407"/>
      <c r="N45" s="408">
        <f t="shared" si="19"/>
        <v>11.077783999999548</v>
      </c>
      <c r="P45" s="410">
        <f t="shared" si="20"/>
        <v>0</v>
      </c>
      <c r="Q45" s="410">
        <f t="shared" si="21"/>
        <v>3763.8760000000002</v>
      </c>
      <c r="R45" s="411">
        <f t="shared" si="22"/>
        <v>1.0000000000000002</v>
      </c>
    </row>
    <row r="46" spans="1:18" s="412" customFormat="1" ht="45" outlineLevel="1">
      <c r="A46" s="401" t="s">
        <v>69</v>
      </c>
      <c r="B46" s="400">
        <v>94971</v>
      </c>
      <c r="C46" s="431" t="s">
        <v>14</v>
      </c>
      <c r="D46" s="402" t="s">
        <v>64</v>
      </c>
      <c r="E46" s="401" t="s">
        <v>40</v>
      </c>
      <c r="F46" s="437">
        <v>26.87</v>
      </c>
      <c r="G46" s="437"/>
      <c r="H46" s="403">
        <v>26.87</v>
      </c>
      <c r="I46" s="403">
        <f t="shared" si="23"/>
        <v>286.12199999999996</v>
      </c>
      <c r="J46" s="404">
        <v>332.7</v>
      </c>
      <c r="K46" s="405">
        <f>F46*J46</f>
        <v>8939.6489999999994</v>
      </c>
      <c r="L46" s="406">
        <f t="shared" si="24"/>
        <v>7688.0981399999991</v>
      </c>
      <c r="M46" s="407"/>
      <c r="N46" s="408">
        <f t="shared" si="19"/>
        <v>332.63345999998643</v>
      </c>
      <c r="P46" s="410">
        <f t="shared" si="20"/>
        <v>0</v>
      </c>
      <c r="Q46" s="410">
        <f t="shared" si="21"/>
        <v>7688.0981399999991</v>
      </c>
      <c r="R46" s="411">
        <f t="shared" si="22"/>
        <v>1</v>
      </c>
    </row>
    <row r="47" spans="1:18" s="412" customFormat="1" ht="15.75" outlineLevel="1">
      <c r="A47" s="434"/>
      <c r="B47" s="434"/>
      <c r="C47" s="434"/>
      <c r="D47" s="435" t="s">
        <v>70</v>
      </c>
      <c r="E47" s="436"/>
      <c r="F47" s="437"/>
      <c r="G47" s="437"/>
      <c r="H47" s="403"/>
      <c r="I47" s="437"/>
      <c r="J47" s="404"/>
      <c r="K47" s="405"/>
      <c r="L47" s="406"/>
      <c r="M47" s="407"/>
      <c r="N47" s="408">
        <f t="shared" si="19"/>
        <v>0</v>
      </c>
      <c r="P47" s="410"/>
      <c r="Q47" s="410"/>
      <c r="R47" s="411"/>
    </row>
    <row r="48" spans="1:18" s="412" customFormat="1" ht="30" outlineLevel="1">
      <c r="A48" s="401" t="s">
        <v>71</v>
      </c>
      <c r="B48" s="400">
        <v>96535</v>
      </c>
      <c r="C48" s="431" t="s">
        <v>14</v>
      </c>
      <c r="D48" s="402" t="s">
        <v>57</v>
      </c>
      <c r="E48" s="401" t="s">
        <v>16</v>
      </c>
      <c r="F48" s="437">
        <v>5.6</v>
      </c>
      <c r="G48" s="437"/>
      <c r="H48" s="403">
        <f t="shared" ref="H48:H52" si="25">G48</f>
        <v>0</v>
      </c>
      <c r="I48" s="403">
        <f t="shared" ref="I48:I52" si="26">J48-J48*$I$15</f>
        <v>76.625999999999991</v>
      </c>
      <c r="J48" s="404">
        <v>89.1</v>
      </c>
      <c r="K48" s="405">
        <f>F48*J48</f>
        <v>498.95999999999992</v>
      </c>
      <c r="L48" s="406">
        <f t="shared" ref="L48:L52" si="27">F48*I48</f>
        <v>429.10559999999992</v>
      </c>
      <c r="M48" s="407"/>
      <c r="N48" s="408">
        <f t="shared" si="19"/>
        <v>89.08217999999637</v>
      </c>
      <c r="P48" s="410">
        <f t="shared" si="20"/>
        <v>0</v>
      </c>
      <c r="Q48" s="410">
        <f t="shared" si="21"/>
        <v>0</v>
      </c>
      <c r="R48" s="411">
        <f t="shared" si="22"/>
        <v>0</v>
      </c>
    </row>
    <row r="49" spans="1:18" s="412" customFormat="1" ht="45" outlineLevel="1">
      <c r="A49" s="401" t="s">
        <v>72</v>
      </c>
      <c r="B49" s="400">
        <v>96544</v>
      </c>
      <c r="C49" s="431" t="s">
        <v>14</v>
      </c>
      <c r="D49" s="402" t="s">
        <v>59</v>
      </c>
      <c r="E49" s="401" t="s">
        <v>60</v>
      </c>
      <c r="F49" s="437">
        <v>325</v>
      </c>
      <c r="G49" s="437"/>
      <c r="H49" s="403">
        <f t="shared" si="25"/>
        <v>0</v>
      </c>
      <c r="I49" s="403">
        <f t="shared" si="26"/>
        <v>6.88</v>
      </c>
      <c r="J49" s="404">
        <v>8</v>
      </c>
      <c r="K49" s="405">
        <f>F49*J49</f>
        <v>2600</v>
      </c>
      <c r="L49" s="406">
        <f t="shared" si="27"/>
        <v>2236</v>
      </c>
      <c r="M49" s="407"/>
      <c r="N49" s="408">
        <f t="shared" si="19"/>
        <v>7.9983999999996742</v>
      </c>
      <c r="P49" s="410">
        <f t="shared" si="20"/>
        <v>0</v>
      </c>
      <c r="Q49" s="410">
        <f t="shared" si="21"/>
        <v>0</v>
      </c>
      <c r="R49" s="411">
        <f t="shared" si="22"/>
        <v>0</v>
      </c>
    </row>
    <row r="50" spans="1:18" s="412" customFormat="1" ht="45" outlineLevel="1">
      <c r="A50" s="401" t="s">
        <v>73</v>
      </c>
      <c r="B50" s="400">
        <v>96543</v>
      </c>
      <c r="C50" s="431" t="s">
        <v>14</v>
      </c>
      <c r="D50" s="402" t="s">
        <v>62</v>
      </c>
      <c r="E50" s="401" t="s">
        <v>60</v>
      </c>
      <c r="F50" s="437">
        <v>82</v>
      </c>
      <c r="G50" s="437"/>
      <c r="H50" s="403">
        <f t="shared" si="25"/>
        <v>0</v>
      </c>
      <c r="I50" s="403">
        <f t="shared" si="26"/>
        <v>9.5288000000000004</v>
      </c>
      <c r="J50" s="404">
        <v>11.08</v>
      </c>
      <c r="K50" s="405">
        <f>F50*J50</f>
        <v>908.56000000000006</v>
      </c>
      <c r="L50" s="406">
        <f t="shared" si="27"/>
        <v>781.36160000000007</v>
      </c>
      <c r="M50" s="407"/>
      <c r="N50" s="408">
        <f t="shared" si="19"/>
        <v>11.077783999999548</v>
      </c>
      <c r="P50" s="410">
        <f t="shared" si="20"/>
        <v>0</v>
      </c>
      <c r="Q50" s="410">
        <f t="shared" si="21"/>
        <v>0</v>
      </c>
      <c r="R50" s="411">
        <f t="shared" si="22"/>
        <v>0</v>
      </c>
    </row>
    <row r="51" spans="1:18" s="412" customFormat="1" ht="45" outlineLevel="1">
      <c r="A51" s="401" t="s">
        <v>74</v>
      </c>
      <c r="B51" s="400">
        <v>94970</v>
      </c>
      <c r="C51" s="431" t="s">
        <v>14</v>
      </c>
      <c r="D51" s="402" t="s">
        <v>75</v>
      </c>
      <c r="E51" s="401" t="s">
        <v>40</v>
      </c>
      <c r="F51" s="437">
        <v>3.92</v>
      </c>
      <c r="G51" s="437"/>
      <c r="H51" s="403">
        <f t="shared" si="25"/>
        <v>0</v>
      </c>
      <c r="I51" s="403">
        <f t="shared" si="26"/>
        <v>270.46140000000003</v>
      </c>
      <c r="J51" s="404">
        <v>314.49</v>
      </c>
      <c r="K51" s="405">
        <f>F51*J51</f>
        <v>1232.8008</v>
      </c>
      <c r="L51" s="406">
        <f t="shared" si="27"/>
        <v>1060.2086880000002</v>
      </c>
      <c r="M51" s="407"/>
      <c r="N51" s="408">
        <f t="shared" si="19"/>
        <v>314.4271019999872</v>
      </c>
      <c r="P51" s="410">
        <f t="shared" si="20"/>
        <v>0</v>
      </c>
      <c r="Q51" s="410">
        <f t="shared" si="21"/>
        <v>0</v>
      </c>
      <c r="R51" s="411">
        <f t="shared" si="22"/>
        <v>0</v>
      </c>
    </row>
    <row r="52" spans="1:18" s="412" customFormat="1" ht="45" outlineLevel="1">
      <c r="A52" s="401" t="s">
        <v>76</v>
      </c>
      <c r="B52" s="400">
        <v>98230</v>
      </c>
      <c r="C52" s="431" t="s">
        <v>14</v>
      </c>
      <c r="D52" s="402" t="s">
        <v>77</v>
      </c>
      <c r="E52" s="401" t="s">
        <v>53</v>
      </c>
      <c r="F52" s="437">
        <v>63</v>
      </c>
      <c r="G52" s="437"/>
      <c r="H52" s="403">
        <f t="shared" si="25"/>
        <v>0</v>
      </c>
      <c r="I52" s="403">
        <f t="shared" si="26"/>
        <v>72.171199999999999</v>
      </c>
      <c r="J52" s="404">
        <v>83.92</v>
      </c>
      <c r="K52" s="405">
        <f>F52*J52</f>
        <v>5286.96</v>
      </c>
      <c r="L52" s="406">
        <f t="shared" si="27"/>
        <v>4546.7856000000002</v>
      </c>
      <c r="M52" s="407"/>
      <c r="N52" s="408">
        <f t="shared" si="19"/>
        <v>83.903215999996576</v>
      </c>
      <c r="P52" s="410">
        <f t="shared" si="20"/>
        <v>0</v>
      </c>
      <c r="Q52" s="410">
        <f t="shared" si="21"/>
        <v>0</v>
      </c>
      <c r="R52" s="411">
        <f t="shared" si="22"/>
        <v>0</v>
      </c>
    </row>
    <row r="53" spans="1:18" s="412" customFormat="1" ht="15.75" outlineLevel="1">
      <c r="A53" s="530" t="s">
        <v>78</v>
      </c>
      <c r="B53" s="530"/>
      <c r="C53" s="530"/>
      <c r="D53" s="530"/>
      <c r="E53" s="530"/>
      <c r="F53" s="530"/>
      <c r="G53" s="530"/>
      <c r="H53" s="530"/>
      <c r="I53" s="530"/>
      <c r="J53" s="530"/>
      <c r="K53" s="416">
        <f>SUM(K36:K52)</f>
        <v>120506.44280000002</v>
      </c>
      <c r="L53" s="433">
        <f>SUM(L36:L52)</f>
        <v>103635.54080800001</v>
      </c>
      <c r="M53" s="444"/>
      <c r="N53" s="408">
        <f t="shared" si="19"/>
        <v>0</v>
      </c>
      <c r="P53" s="433">
        <f>SUM(P36:P52)</f>
        <v>0</v>
      </c>
      <c r="Q53" s="433">
        <f>SUM(Q36:Q52)</f>
        <v>94582.091360000006</v>
      </c>
      <c r="R53" s="418">
        <f>Q53/L53</f>
        <v>0.91264146085971765</v>
      </c>
    </row>
    <row r="54" spans="1:18" s="412" customFormat="1" ht="15">
      <c r="A54" s="402"/>
      <c r="B54" s="402"/>
      <c r="C54" s="402"/>
      <c r="D54" s="402"/>
      <c r="E54" s="400"/>
      <c r="F54" s="419"/>
      <c r="G54" s="419"/>
      <c r="H54" s="419"/>
      <c r="I54" s="419"/>
      <c r="J54" s="404"/>
      <c r="K54" s="405"/>
      <c r="L54" s="406"/>
      <c r="M54" s="407"/>
      <c r="N54" s="408">
        <f t="shared" si="19"/>
        <v>0</v>
      </c>
      <c r="P54" s="410"/>
      <c r="Q54" s="410"/>
      <c r="R54" s="420"/>
    </row>
    <row r="55" spans="1:18" s="412" customFormat="1" ht="15.75">
      <c r="A55" s="421" t="s">
        <v>79</v>
      </c>
      <c r="B55" s="421"/>
      <c r="C55" s="421"/>
      <c r="D55" s="422" t="s">
        <v>80</v>
      </c>
      <c r="E55" s="421"/>
      <c r="F55" s="423"/>
      <c r="G55" s="423"/>
      <c r="H55" s="423"/>
      <c r="I55" s="423"/>
      <c r="J55" s="424"/>
      <c r="K55" s="425">
        <f>K67</f>
        <v>132083.99585454544</v>
      </c>
      <c r="L55" s="426">
        <f>L67</f>
        <v>113592.23643490908</v>
      </c>
      <c r="M55" s="427"/>
      <c r="N55" s="408">
        <f t="shared" si="19"/>
        <v>0</v>
      </c>
      <c r="P55" s="426">
        <f>P67</f>
        <v>0</v>
      </c>
      <c r="Q55" s="426">
        <f>Q67</f>
        <v>113592.2445970909</v>
      </c>
      <c r="R55" s="429"/>
    </row>
    <row r="56" spans="1:18" s="432" customFormat="1" ht="15.75" outlineLevel="1">
      <c r="A56" s="445"/>
      <c r="B56" s="434"/>
      <c r="C56" s="434"/>
      <c r="D56" s="435" t="s">
        <v>81</v>
      </c>
      <c r="E56" s="436"/>
      <c r="F56" s="437"/>
      <c r="G56" s="437"/>
      <c r="H56" s="437"/>
      <c r="I56" s="437"/>
      <c r="J56" s="414"/>
      <c r="K56" s="446"/>
      <c r="L56" s="436"/>
      <c r="M56" s="447"/>
      <c r="N56" s="408">
        <f t="shared" si="19"/>
        <v>0</v>
      </c>
      <c r="P56" s="448"/>
      <c r="Q56" s="448"/>
      <c r="R56" s="449"/>
    </row>
    <row r="57" spans="1:18" s="432" customFormat="1" ht="30" outlineLevel="1">
      <c r="A57" s="430" t="s">
        <v>82</v>
      </c>
      <c r="B57" s="401">
        <v>92460</v>
      </c>
      <c r="C57" s="431" t="s">
        <v>14</v>
      </c>
      <c r="D57" s="450" t="s">
        <v>83</v>
      </c>
      <c r="E57" s="401" t="s">
        <v>16</v>
      </c>
      <c r="F57" s="451">
        <v>453.62</v>
      </c>
      <c r="G57" s="403"/>
      <c r="H57" s="403">
        <f>F57</f>
        <v>453.62</v>
      </c>
      <c r="I57" s="403">
        <f t="shared" ref="I57:I60" si="28">J57-J57*$I$15</f>
        <v>58.411200000000001</v>
      </c>
      <c r="J57" s="404">
        <v>67.92</v>
      </c>
      <c r="K57" s="405">
        <f>F57*J57</f>
        <v>30809.8704</v>
      </c>
      <c r="L57" s="406">
        <f t="shared" ref="L57:L60" si="29">F57*I57</f>
        <v>26496.488544</v>
      </c>
      <c r="M57" s="407"/>
      <c r="N57" s="408">
        <f t="shared" si="19"/>
        <v>67.906415999997236</v>
      </c>
      <c r="P57" s="410">
        <f t="shared" ref="P57:P66" si="30">G57*I57</f>
        <v>0</v>
      </c>
      <c r="Q57" s="410">
        <f t="shared" ref="Q57:Q66" si="31">H57*I57</f>
        <v>26496.488544</v>
      </c>
      <c r="R57" s="411">
        <f t="shared" ref="R57:R66" si="32">Q57/L57</f>
        <v>1</v>
      </c>
    </row>
    <row r="58" spans="1:18" s="432" customFormat="1" ht="30" outlineLevel="1">
      <c r="A58" s="430" t="s">
        <v>84</v>
      </c>
      <c r="B58" s="400">
        <v>92776</v>
      </c>
      <c r="C58" s="431" t="s">
        <v>14</v>
      </c>
      <c r="D58" s="402" t="s">
        <v>85</v>
      </c>
      <c r="E58" s="401" t="s">
        <v>60</v>
      </c>
      <c r="F58" s="451">
        <v>931.45454545454527</v>
      </c>
      <c r="G58" s="403"/>
      <c r="H58" s="403">
        <f>F58</f>
        <v>931.45454545454527</v>
      </c>
      <c r="I58" s="403">
        <f t="shared" si="28"/>
        <v>6.5359999999999996</v>
      </c>
      <c r="J58" s="404">
        <v>7.6</v>
      </c>
      <c r="K58" s="405">
        <f>F58*J58</f>
        <v>7079.0545454545436</v>
      </c>
      <c r="L58" s="406">
        <f t="shared" si="29"/>
        <v>6087.9869090909078</v>
      </c>
      <c r="M58" s="407"/>
      <c r="N58" s="408">
        <f t="shared" si="19"/>
        <v>7.5984799999996904</v>
      </c>
      <c r="P58" s="410">
        <f t="shared" si="30"/>
        <v>0</v>
      </c>
      <c r="Q58" s="410">
        <f t="shared" si="31"/>
        <v>6087.9869090909078</v>
      </c>
      <c r="R58" s="411">
        <f t="shared" si="32"/>
        <v>1</v>
      </c>
    </row>
    <row r="59" spans="1:18" s="432" customFormat="1" ht="30" outlineLevel="1">
      <c r="A59" s="430" t="s">
        <v>86</v>
      </c>
      <c r="B59" s="400">
        <v>92775</v>
      </c>
      <c r="C59" s="431" t="s">
        <v>14</v>
      </c>
      <c r="D59" s="402" t="s">
        <v>87</v>
      </c>
      <c r="E59" s="401" t="s">
        <v>60</v>
      </c>
      <c r="F59" s="403">
        <v>379</v>
      </c>
      <c r="G59" s="403"/>
      <c r="H59" s="403">
        <f>F59</f>
        <v>379</v>
      </c>
      <c r="I59" s="403">
        <f t="shared" si="28"/>
        <v>9.5890000000000004</v>
      </c>
      <c r="J59" s="404">
        <v>11.15</v>
      </c>
      <c r="K59" s="405">
        <f>F59*J59</f>
        <v>4225.8500000000004</v>
      </c>
      <c r="L59" s="406">
        <f t="shared" si="29"/>
        <v>3634.2310000000002</v>
      </c>
      <c r="M59" s="407"/>
      <c r="N59" s="408">
        <f t="shared" si="19"/>
        <v>11.147769999999547</v>
      </c>
      <c r="P59" s="410">
        <f t="shared" si="30"/>
        <v>0</v>
      </c>
      <c r="Q59" s="410">
        <f t="shared" si="31"/>
        <v>3634.2310000000002</v>
      </c>
      <c r="R59" s="411">
        <f t="shared" si="32"/>
        <v>1</v>
      </c>
    </row>
    <row r="60" spans="1:18" s="432" customFormat="1" ht="45" outlineLevel="1">
      <c r="A60" s="430" t="s">
        <v>88</v>
      </c>
      <c r="B60" s="400">
        <v>94971</v>
      </c>
      <c r="C60" s="431" t="s">
        <v>14</v>
      </c>
      <c r="D60" s="402" t="s">
        <v>64</v>
      </c>
      <c r="E60" s="401" t="s">
        <v>40</v>
      </c>
      <c r="F60" s="403">
        <v>27.81</v>
      </c>
      <c r="G60" s="403"/>
      <c r="H60" s="403">
        <f>F60</f>
        <v>27.81</v>
      </c>
      <c r="I60" s="403">
        <f t="shared" si="28"/>
        <v>286.12199999999996</v>
      </c>
      <c r="J60" s="404">
        <v>332.7</v>
      </c>
      <c r="K60" s="405">
        <f>F60*J60</f>
        <v>9252.3869999999988</v>
      </c>
      <c r="L60" s="406">
        <f t="shared" si="29"/>
        <v>7957.0528199999981</v>
      </c>
      <c r="M60" s="407"/>
      <c r="N60" s="408">
        <f t="shared" si="19"/>
        <v>332.63345999998643</v>
      </c>
      <c r="P60" s="410">
        <f t="shared" si="30"/>
        <v>0</v>
      </c>
      <c r="Q60" s="410">
        <f t="shared" si="31"/>
        <v>7957.0528199999981</v>
      </c>
      <c r="R60" s="411">
        <f t="shared" si="32"/>
        <v>1</v>
      </c>
    </row>
    <row r="61" spans="1:18" s="432" customFormat="1" ht="15.75" outlineLevel="1">
      <c r="A61" s="430"/>
      <c r="B61" s="434"/>
      <c r="C61" s="434"/>
      <c r="D61" s="435" t="s">
        <v>89</v>
      </c>
      <c r="E61" s="436"/>
      <c r="F61" s="403"/>
      <c r="G61" s="403"/>
      <c r="H61" s="403"/>
      <c r="I61" s="403"/>
      <c r="J61" s="404"/>
      <c r="K61" s="405"/>
      <c r="L61" s="406"/>
      <c r="M61" s="407"/>
      <c r="N61" s="408"/>
      <c r="P61" s="410"/>
      <c r="Q61" s="410"/>
      <c r="R61" s="411"/>
    </row>
    <row r="62" spans="1:18" s="432" customFormat="1" ht="30" outlineLevel="1">
      <c r="A62" s="430" t="s">
        <v>90</v>
      </c>
      <c r="B62" s="401">
        <v>92460</v>
      </c>
      <c r="C62" s="431" t="s">
        <v>14</v>
      </c>
      <c r="D62" s="450" t="s">
        <v>83</v>
      </c>
      <c r="E62" s="401" t="s">
        <v>16</v>
      </c>
      <c r="F62" s="403">
        <v>319.27</v>
      </c>
      <c r="G62" s="403"/>
      <c r="H62" s="403">
        <f>F62</f>
        <v>319.27</v>
      </c>
      <c r="I62" s="403">
        <f t="shared" ref="I62:I66" si="33">J62-J62*$I$15</f>
        <v>58.411200000000001</v>
      </c>
      <c r="J62" s="404">
        <v>67.92</v>
      </c>
      <c r="K62" s="405">
        <f>F62*J62</f>
        <v>21684.8184</v>
      </c>
      <c r="L62" s="406">
        <f t="shared" ref="L62:L66" si="34">F62*I62</f>
        <v>18648.943823999998</v>
      </c>
      <c r="M62" s="407"/>
      <c r="N62" s="408">
        <f t="shared" si="19"/>
        <v>67.906415999997236</v>
      </c>
      <c r="P62" s="410">
        <f t="shared" si="30"/>
        <v>0</v>
      </c>
      <c r="Q62" s="410">
        <f t="shared" si="31"/>
        <v>18648.943823999998</v>
      </c>
      <c r="R62" s="411">
        <f t="shared" si="32"/>
        <v>1</v>
      </c>
    </row>
    <row r="63" spans="1:18" s="432" customFormat="1" ht="30" outlineLevel="1">
      <c r="A63" s="430" t="s">
        <v>91</v>
      </c>
      <c r="B63" s="400">
        <v>92776</v>
      </c>
      <c r="C63" s="431" t="s">
        <v>14</v>
      </c>
      <c r="D63" s="402" t="s">
        <v>85</v>
      </c>
      <c r="E63" s="401" t="s">
        <v>60</v>
      </c>
      <c r="F63" s="403">
        <v>1166.2727272727273</v>
      </c>
      <c r="G63" s="403"/>
      <c r="H63" s="403">
        <v>1166.27</v>
      </c>
      <c r="I63" s="403">
        <f t="shared" si="33"/>
        <v>6.5359999999999996</v>
      </c>
      <c r="J63" s="404">
        <v>7.6</v>
      </c>
      <c r="K63" s="405">
        <f>F63*J63</f>
        <v>8863.6727272727276</v>
      </c>
      <c r="L63" s="406">
        <f t="shared" si="34"/>
        <v>7622.7585454545451</v>
      </c>
      <c r="M63" s="407"/>
      <c r="N63" s="408">
        <f t="shared" si="19"/>
        <v>7.5984799999996904</v>
      </c>
      <c r="P63" s="410">
        <f t="shared" si="30"/>
        <v>0</v>
      </c>
      <c r="Q63" s="410">
        <f t="shared" si="31"/>
        <v>7622.7407199999998</v>
      </c>
      <c r="R63" s="411">
        <f t="shared" si="32"/>
        <v>0.99999766154805525</v>
      </c>
    </row>
    <row r="64" spans="1:18" s="432" customFormat="1" ht="45" outlineLevel="1">
      <c r="A64" s="430" t="s">
        <v>92</v>
      </c>
      <c r="B64" s="400">
        <v>96543</v>
      </c>
      <c r="C64" s="431" t="s">
        <v>14</v>
      </c>
      <c r="D64" s="402" t="s">
        <v>62</v>
      </c>
      <c r="E64" s="401" t="s">
        <v>60</v>
      </c>
      <c r="F64" s="403">
        <v>404.72727272727263</v>
      </c>
      <c r="G64" s="403"/>
      <c r="H64" s="403">
        <v>404.73</v>
      </c>
      <c r="I64" s="403">
        <f t="shared" si="33"/>
        <v>9.5288000000000004</v>
      </c>
      <c r="J64" s="404">
        <v>11.08</v>
      </c>
      <c r="K64" s="405">
        <f>F64*J64</f>
        <v>4484.3781818181806</v>
      </c>
      <c r="L64" s="406">
        <f t="shared" si="34"/>
        <v>3856.5652363636354</v>
      </c>
      <c r="M64" s="407"/>
      <c r="N64" s="408">
        <f t="shared" si="19"/>
        <v>11.077783999999548</v>
      </c>
      <c r="P64" s="410">
        <f t="shared" si="30"/>
        <v>0</v>
      </c>
      <c r="Q64" s="410">
        <f t="shared" si="31"/>
        <v>3856.5912240000002</v>
      </c>
      <c r="R64" s="411">
        <f t="shared" si="32"/>
        <v>1.0000067385444746</v>
      </c>
    </row>
    <row r="65" spans="1:22" s="432" customFormat="1" ht="45" outlineLevel="1">
      <c r="A65" s="430" t="s">
        <v>93</v>
      </c>
      <c r="B65" s="400">
        <v>94971</v>
      </c>
      <c r="C65" s="431" t="s">
        <v>14</v>
      </c>
      <c r="D65" s="402" t="s">
        <v>64</v>
      </c>
      <c r="E65" s="401" t="s">
        <v>40</v>
      </c>
      <c r="F65" s="403">
        <v>16.149999999999999</v>
      </c>
      <c r="G65" s="403"/>
      <c r="H65" s="403">
        <f>F65</f>
        <v>16.149999999999999</v>
      </c>
      <c r="I65" s="403">
        <f t="shared" si="33"/>
        <v>286.12199999999996</v>
      </c>
      <c r="J65" s="404">
        <v>332.7</v>
      </c>
      <c r="K65" s="405">
        <f>F65*J65</f>
        <v>5373.1049999999996</v>
      </c>
      <c r="L65" s="406">
        <f t="shared" si="34"/>
        <v>4620.8702999999987</v>
      </c>
      <c r="M65" s="407"/>
      <c r="N65" s="408">
        <f t="shared" si="19"/>
        <v>332.63345999998643</v>
      </c>
      <c r="O65" s="452"/>
      <c r="P65" s="410">
        <f t="shared" si="30"/>
        <v>0</v>
      </c>
      <c r="Q65" s="410">
        <f t="shared" si="31"/>
        <v>4620.8702999999987</v>
      </c>
      <c r="R65" s="411">
        <f t="shared" si="32"/>
        <v>1</v>
      </c>
      <c r="S65" s="453"/>
      <c r="T65" s="454"/>
      <c r="U65" s="455"/>
      <c r="V65" s="455"/>
    </row>
    <row r="66" spans="1:22" s="432" customFormat="1" ht="15" outlineLevel="1">
      <c r="A66" s="430" t="s">
        <v>94</v>
      </c>
      <c r="B66" s="400" t="s">
        <v>95</v>
      </c>
      <c r="C66" s="431" t="s">
        <v>14</v>
      </c>
      <c r="D66" s="450" t="s">
        <v>96</v>
      </c>
      <c r="E66" s="401" t="s">
        <v>16</v>
      </c>
      <c r="F66" s="403">
        <v>647.46</v>
      </c>
      <c r="G66" s="403"/>
      <c r="H66" s="403">
        <f>F66</f>
        <v>647.46</v>
      </c>
      <c r="I66" s="403">
        <f t="shared" si="33"/>
        <v>53.543599999999998</v>
      </c>
      <c r="J66" s="404">
        <v>62.26</v>
      </c>
      <c r="K66" s="405">
        <f>F66*J66</f>
        <v>40310.859600000003</v>
      </c>
      <c r="L66" s="406">
        <f t="shared" si="34"/>
        <v>34667.339255999999</v>
      </c>
      <c r="M66" s="407"/>
      <c r="N66" s="408">
        <f t="shared" si="19"/>
        <v>62.247547999997458</v>
      </c>
      <c r="O66" s="452"/>
      <c r="P66" s="410">
        <f t="shared" si="30"/>
        <v>0</v>
      </c>
      <c r="Q66" s="410">
        <f t="shared" si="31"/>
        <v>34667.339255999999</v>
      </c>
      <c r="R66" s="411">
        <f t="shared" si="32"/>
        <v>1</v>
      </c>
      <c r="S66" s="453"/>
      <c r="T66" s="454"/>
      <c r="U66" s="455"/>
      <c r="V66" s="455"/>
    </row>
    <row r="67" spans="1:22" s="412" customFormat="1" ht="15.75" outlineLevel="1">
      <c r="A67" s="530" t="s">
        <v>97</v>
      </c>
      <c r="B67" s="530"/>
      <c r="C67" s="530"/>
      <c r="D67" s="530"/>
      <c r="E67" s="530"/>
      <c r="F67" s="530"/>
      <c r="G67" s="530"/>
      <c r="H67" s="530"/>
      <c r="I67" s="530"/>
      <c r="J67" s="530"/>
      <c r="K67" s="416">
        <f>SUM(K56:K66)</f>
        <v>132083.99585454544</v>
      </c>
      <c r="L67" s="433">
        <f>SUM(L56:L66)</f>
        <v>113592.23643490908</v>
      </c>
      <c r="M67" s="433">
        <f t="shared" ref="M67:Q67" si="35">SUM(M56:M66)</f>
        <v>0</v>
      </c>
      <c r="N67" s="433">
        <f t="shared" si="35"/>
        <v>900.74981399996329</v>
      </c>
      <c r="O67" s="433">
        <f t="shared" si="35"/>
        <v>0</v>
      </c>
      <c r="P67" s="433">
        <f t="shared" si="35"/>
        <v>0</v>
      </c>
      <c r="Q67" s="433">
        <f t="shared" si="35"/>
        <v>113592.2445970909</v>
      </c>
      <c r="R67" s="418">
        <f>Q67/L67</f>
        <v>1.0000000718551028</v>
      </c>
    </row>
    <row r="68" spans="1:22" s="412" customFormat="1" ht="15">
      <c r="A68" s="402"/>
      <c r="B68" s="402"/>
      <c r="C68" s="402"/>
      <c r="D68" s="402"/>
      <c r="E68" s="400"/>
      <c r="F68" s="419"/>
      <c r="G68" s="419"/>
      <c r="H68" s="419"/>
      <c r="I68" s="419"/>
      <c r="J68" s="404"/>
      <c r="K68" s="405"/>
      <c r="L68" s="406"/>
      <c r="M68" s="407"/>
      <c r="N68" s="408">
        <f t="shared" si="19"/>
        <v>0</v>
      </c>
      <c r="P68" s="410"/>
      <c r="Q68" s="410"/>
      <c r="R68" s="420"/>
    </row>
    <row r="69" spans="1:22" s="412" customFormat="1" ht="15.75">
      <c r="A69" s="421" t="s">
        <v>98</v>
      </c>
      <c r="B69" s="421"/>
      <c r="C69" s="421"/>
      <c r="D69" s="422" t="s">
        <v>99</v>
      </c>
      <c r="E69" s="421"/>
      <c r="F69" s="423"/>
      <c r="G69" s="423"/>
      <c r="H69" s="423"/>
      <c r="I69" s="423"/>
      <c r="J69" s="424"/>
      <c r="K69" s="425">
        <f>K74</f>
        <v>48740.991799999996</v>
      </c>
      <c r="L69" s="426">
        <f>L74</f>
        <v>41917.252948000001</v>
      </c>
      <c r="M69" s="427"/>
      <c r="N69" s="408">
        <f t="shared" si="19"/>
        <v>0</v>
      </c>
      <c r="P69" s="428">
        <f>P74</f>
        <v>0</v>
      </c>
      <c r="Q69" s="428">
        <f>Q74</f>
        <v>36024.539140000001</v>
      </c>
      <c r="R69" s="429"/>
    </row>
    <row r="70" spans="1:22" s="412" customFormat="1" ht="45" outlineLevel="1">
      <c r="A70" s="456" t="s">
        <v>100</v>
      </c>
      <c r="B70" s="400">
        <v>87489</v>
      </c>
      <c r="C70" s="431" t="s">
        <v>14</v>
      </c>
      <c r="D70" s="402" t="s">
        <v>101</v>
      </c>
      <c r="E70" s="400" t="s">
        <v>16</v>
      </c>
      <c r="F70" s="403">
        <v>914.03</v>
      </c>
      <c r="G70" s="403"/>
      <c r="H70" s="403">
        <f>G70+822.62+45.7+45.71</f>
        <v>914.03000000000009</v>
      </c>
      <c r="I70" s="403">
        <f t="shared" ref="I70:I73" si="36">J70-J70*$I$15</f>
        <v>31.381399999999999</v>
      </c>
      <c r="J70" s="457">
        <v>36.49</v>
      </c>
      <c r="K70" s="405">
        <f>F70*J70</f>
        <v>33352.954700000002</v>
      </c>
      <c r="L70" s="406">
        <f t="shared" ref="L70:L73" si="37">F70*I70</f>
        <v>28683.541041999997</v>
      </c>
      <c r="M70" s="407"/>
      <c r="N70" s="408">
        <f t="shared" si="19"/>
        <v>36.482701999998518</v>
      </c>
      <c r="P70" s="410">
        <f t="shared" ref="P70:P73" si="38">G70*I70</f>
        <v>0</v>
      </c>
      <c r="Q70" s="410">
        <f t="shared" ref="Q70:Q73" si="39">H70*I70</f>
        <v>28683.541042000001</v>
      </c>
      <c r="R70" s="411">
        <f t="shared" ref="R70:R73" si="40">Q70/L70</f>
        <v>1.0000000000000002</v>
      </c>
    </row>
    <row r="71" spans="1:22" s="432" customFormat="1" ht="45" outlineLevel="1">
      <c r="A71" s="430" t="s">
        <v>102</v>
      </c>
      <c r="B71" s="400">
        <v>93202</v>
      </c>
      <c r="C71" s="431" t="s">
        <v>14</v>
      </c>
      <c r="D71" s="402" t="s">
        <v>103</v>
      </c>
      <c r="E71" s="400" t="s">
        <v>16</v>
      </c>
      <c r="F71" s="403">
        <v>29.53</v>
      </c>
      <c r="G71" s="403"/>
      <c r="H71" s="403">
        <f>G71+22.4+5.65+1.48</f>
        <v>29.529999999999998</v>
      </c>
      <c r="I71" s="403">
        <f t="shared" si="36"/>
        <v>14.886599999999998</v>
      </c>
      <c r="J71" s="457">
        <v>17.309999999999999</v>
      </c>
      <c r="K71" s="405">
        <f>F71*J71</f>
        <v>511.16429999999997</v>
      </c>
      <c r="L71" s="406">
        <f t="shared" si="37"/>
        <v>439.60129799999993</v>
      </c>
      <c r="M71" s="407"/>
      <c r="N71" s="408">
        <f t="shared" si="19"/>
        <v>17.306537999999293</v>
      </c>
      <c r="P71" s="410">
        <f t="shared" si="38"/>
        <v>0</v>
      </c>
      <c r="Q71" s="410">
        <f t="shared" si="39"/>
        <v>439.60129799999987</v>
      </c>
      <c r="R71" s="411">
        <f t="shared" si="40"/>
        <v>0.99999999999999989</v>
      </c>
    </row>
    <row r="72" spans="1:22" s="432" customFormat="1" ht="15" outlineLevel="1">
      <c r="A72" s="430" t="s">
        <v>104</v>
      </c>
      <c r="B72" s="400">
        <v>93183</v>
      </c>
      <c r="C72" s="431" t="s">
        <v>14</v>
      </c>
      <c r="D72" s="450" t="s">
        <v>105</v>
      </c>
      <c r="E72" s="400" t="s">
        <v>53</v>
      </c>
      <c r="F72" s="403">
        <v>232</v>
      </c>
      <c r="G72" s="403"/>
      <c r="H72" s="403">
        <f>G72+232</f>
        <v>232</v>
      </c>
      <c r="I72" s="403">
        <f t="shared" si="36"/>
        <v>29.747400000000003</v>
      </c>
      <c r="J72" s="457">
        <v>34.590000000000003</v>
      </c>
      <c r="K72" s="405">
        <f>F72*J72</f>
        <v>8024.880000000001</v>
      </c>
      <c r="L72" s="406">
        <f t="shared" si="37"/>
        <v>6901.3968000000004</v>
      </c>
      <c r="M72" s="407"/>
      <c r="N72" s="408">
        <f t="shared" si="19"/>
        <v>34.583081999998591</v>
      </c>
      <c r="P72" s="410">
        <f t="shared" si="38"/>
        <v>0</v>
      </c>
      <c r="Q72" s="410">
        <f t="shared" si="39"/>
        <v>6901.3968000000004</v>
      </c>
      <c r="R72" s="411">
        <f t="shared" si="40"/>
        <v>1</v>
      </c>
    </row>
    <row r="73" spans="1:22" s="432" customFormat="1" ht="30" outlineLevel="1">
      <c r="A73" s="430" t="s">
        <v>106</v>
      </c>
      <c r="B73" s="400">
        <v>79627</v>
      </c>
      <c r="C73" s="431" t="s">
        <v>30</v>
      </c>
      <c r="D73" s="450" t="s">
        <v>107</v>
      </c>
      <c r="E73" s="431" t="s">
        <v>16</v>
      </c>
      <c r="F73" s="403">
        <v>12.92</v>
      </c>
      <c r="G73" s="403"/>
      <c r="H73" s="403">
        <f t="shared" ref="H73" si="41">G73</f>
        <v>0</v>
      </c>
      <c r="I73" s="403">
        <f t="shared" si="36"/>
        <v>456.0924</v>
      </c>
      <c r="J73" s="458">
        <v>530.34</v>
      </c>
      <c r="K73" s="405">
        <f>F73*J73</f>
        <v>6851.9928</v>
      </c>
      <c r="L73" s="406">
        <f t="shared" si="37"/>
        <v>5892.7138079999995</v>
      </c>
      <c r="M73" s="407"/>
      <c r="N73" s="408">
        <f t="shared" si="19"/>
        <v>530.23393199997838</v>
      </c>
      <c r="P73" s="410">
        <f t="shared" si="38"/>
        <v>0</v>
      </c>
      <c r="Q73" s="410">
        <f t="shared" si="39"/>
        <v>0</v>
      </c>
      <c r="R73" s="411">
        <f t="shared" si="40"/>
        <v>0</v>
      </c>
    </row>
    <row r="74" spans="1:22" s="412" customFormat="1" ht="15.75" outlineLevel="1">
      <c r="A74" s="530" t="s">
        <v>108</v>
      </c>
      <c r="B74" s="530"/>
      <c r="C74" s="530"/>
      <c r="D74" s="530"/>
      <c r="E74" s="530"/>
      <c r="F74" s="530"/>
      <c r="G74" s="530"/>
      <c r="H74" s="530"/>
      <c r="I74" s="530"/>
      <c r="J74" s="530"/>
      <c r="K74" s="416">
        <f>SUM(K70:K73)</f>
        <v>48740.991799999996</v>
      </c>
      <c r="L74" s="433">
        <f>SUM(L70:L73)</f>
        <v>41917.252948000001</v>
      </c>
      <c r="M74" s="433">
        <f t="shared" ref="M74:Q74" si="42">SUM(M70:M73)</f>
        <v>0</v>
      </c>
      <c r="N74" s="433">
        <f t="shared" si="42"/>
        <v>618.6062539999748</v>
      </c>
      <c r="O74" s="433">
        <f t="shared" si="42"/>
        <v>0</v>
      </c>
      <c r="P74" s="433">
        <f t="shared" si="42"/>
        <v>0</v>
      </c>
      <c r="Q74" s="433">
        <f t="shared" si="42"/>
        <v>36024.539140000001</v>
      </c>
      <c r="R74" s="418">
        <f>Q74/L74</f>
        <v>0.8594203247214186</v>
      </c>
    </row>
    <row r="75" spans="1:22" s="412" customFormat="1" ht="15">
      <c r="A75" s="402"/>
      <c r="B75" s="402"/>
      <c r="C75" s="402"/>
      <c r="D75" s="402"/>
      <c r="E75" s="400"/>
      <c r="F75" s="419"/>
      <c r="G75" s="419"/>
      <c r="H75" s="419"/>
      <c r="I75" s="419"/>
      <c r="J75" s="404"/>
      <c r="K75" s="405"/>
      <c r="L75" s="406"/>
      <c r="M75" s="407"/>
      <c r="N75" s="408">
        <f t="shared" si="19"/>
        <v>0</v>
      </c>
      <c r="P75" s="410"/>
      <c r="Q75" s="410"/>
      <c r="R75" s="420"/>
    </row>
    <row r="76" spans="1:22" s="412" customFormat="1" ht="15.75">
      <c r="A76" s="421" t="s">
        <v>109</v>
      </c>
      <c r="B76" s="421"/>
      <c r="C76" s="421"/>
      <c r="D76" s="422" t="s">
        <v>110</v>
      </c>
      <c r="E76" s="421"/>
      <c r="F76" s="423"/>
      <c r="G76" s="423"/>
      <c r="H76" s="423"/>
      <c r="I76" s="423"/>
      <c r="J76" s="424"/>
      <c r="K76" s="425">
        <f>K105</f>
        <v>79613.414199999999</v>
      </c>
      <c r="L76" s="426">
        <f>L105</f>
        <v>68467.536211999992</v>
      </c>
      <c r="M76" s="426">
        <f t="shared" ref="M76:Q76" si="43">M105</f>
        <v>0</v>
      </c>
      <c r="N76" s="426">
        <f t="shared" si="43"/>
        <v>0</v>
      </c>
      <c r="O76" s="426">
        <f t="shared" si="43"/>
        <v>0</v>
      </c>
      <c r="P76" s="426">
        <f t="shared" si="43"/>
        <v>0</v>
      </c>
      <c r="Q76" s="426">
        <f t="shared" si="43"/>
        <v>0</v>
      </c>
      <c r="R76" s="429"/>
    </row>
    <row r="77" spans="1:22" s="412" customFormat="1" ht="15.75" outlineLevel="1">
      <c r="A77" s="400"/>
      <c r="B77" s="459"/>
      <c r="C77" s="459"/>
      <c r="D77" s="460" t="s">
        <v>111</v>
      </c>
      <c r="E77" s="400"/>
      <c r="F77" s="461"/>
      <c r="G77" s="461"/>
      <c r="H77" s="461"/>
      <c r="I77" s="461"/>
      <c r="J77" s="404"/>
      <c r="K77" s="462"/>
      <c r="L77" s="463"/>
      <c r="M77" s="464"/>
      <c r="N77" s="408">
        <f t="shared" si="19"/>
        <v>0</v>
      </c>
      <c r="P77" s="410"/>
      <c r="Q77" s="410"/>
      <c r="R77" s="420"/>
    </row>
    <row r="78" spans="1:22" s="412" customFormat="1" ht="30" outlineLevel="1">
      <c r="A78" s="456" t="s">
        <v>112</v>
      </c>
      <c r="B78" s="431">
        <v>90843</v>
      </c>
      <c r="C78" s="431" t="s">
        <v>14</v>
      </c>
      <c r="D78" s="450" t="s">
        <v>113</v>
      </c>
      <c r="E78" s="400" t="s">
        <v>1</v>
      </c>
      <c r="F78" s="403">
        <v>7</v>
      </c>
      <c r="G78" s="403"/>
      <c r="H78" s="403"/>
      <c r="I78" s="403">
        <f t="shared" ref="I78:I84" si="44">J78-J78*$I$15</f>
        <v>610.73759999999993</v>
      </c>
      <c r="J78" s="465">
        <v>710.16</v>
      </c>
      <c r="K78" s="405">
        <f t="shared" ref="K78:K84" si="45">F78*J78</f>
        <v>4971.12</v>
      </c>
      <c r="L78" s="406">
        <f t="shared" ref="L78:L84" si="46">F78*I78</f>
        <v>4275.1631999999991</v>
      </c>
      <c r="M78" s="407"/>
      <c r="N78" s="408">
        <f t="shared" si="19"/>
        <v>710.01796799997101</v>
      </c>
      <c r="P78" s="410">
        <f t="shared" ref="P78:P84" si="47">G78*I78</f>
        <v>0</v>
      </c>
      <c r="Q78" s="410">
        <f t="shared" ref="Q78:Q84" si="48">H78*I78</f>
        <v>0</v>
      </c>
      <c r="R78" s="411">
        <f t="shared" ref="R78:R104" si="49">Q78/L78</f>
        <v>0</v>
      </c>
    </row>
    <row r="79" spans="1:22" s="412" customFormat="1" ht="45.75" outlineLevel="1">
      <c r="A79" s="456" t="s">
        <v>114</v>
      </c>
      <c r="B79" s="431" t="s">
        <v>115</v>
      </c>
      <c r="C79" s="430"/>
      <c r="D79" s="450" t="s">
        <v>5132</v>
      </c>
      <c r="E79" s="400" t="s">
        <v>1</v>
      </c>
      <c r="F79" s="403">
        <v>7</v>
      </c>
      <c r="G79" s="403"/>
      <c r="H79" s="403"/>
      <c r="I79" s="403">
        <f t="shared" si="44"/>
        <v>767.55</v>
      </c>
      <c r="J79" s="465">
        <v>892.5</v>
      </c>
      <c r="K79" s="405">
        <f t="shared" si="45"/>
        <v>6247.5</v>
      </c>
      <c r="L79" s="406">
        <f t="shared" si="46"/>
        <v>5372.8499999999995</v>
      </c>
      <c r="M79" s="407"/>
      <c r="N79" s="408">
        <f t="shared" si="19"/>
        <v>892.32149999996363</v>
      </c>
      <c r="P79" s="410">
        <f t="shared" si="47"/>
        <v>0</v>
      </c>
      <c r="Q79" s="410">
        <f t="shared" si="48"/>
        <v>0</v>
      </c>
      <c r="R79" s="411">
        <f t="shared" si="49"/>
        <v>0</v>
      </c>
    </row>
    <row r="80" spans="1:22" s="412" customFormat="1" ht="30.75" outlineLevel="1">
      <c r="A80" s="456" t="s">
        <v>116</v>
      </c>
      <c r="B80" s="431" t="s">
        <v>115</v>
      </c>
      <c r="C80" s="430"/>
      <c r="D80" s="450" t="s">
        <v>5133</v>
      </c>
      <c r="E80" s="400" t="s">
        <v>1</v>
      </c>
      <c r="F80" s="403">
        <v>2</v>
      </c>
      <c r="G80" s="403"/>
      <c r="H80" s="403"/>
      <c r="I80" s="403">
        <f t="shared" si="44"/>
        <v>344.34399999999999</v>
      </c>
      <c r="J80" s="465">
        <v>400.4</v>
      </c>
      <c r="K80" s="405">
        <f t="shared" si="45"/>
        <v>800.8</v>
      </c>
      <c r="L80" s="406">
        <f t="shared" si="46"/>
        <v>688.68799999999999</v>
      </c>
      <c r="M80" s="407"/>
      <c r="N80" s="408">
        <f t="shared" si="19"/>
        <v>400.31991999998365</v>
      </c>
      <c r="P80" s="410">
        <f t="shared" si="47"/>
        <v>0</v>
      </c>
      <c r="Q80" s="410">
        <f t="shared" si="48"/>
        <v>0</v>
      </c>
      <c r="R80" s="411">
        <f t="shared" si="49"/>
        <v>0</v>
      </c>
    </row>
    <row r="81" spans="1:18" s="412" customFormat="1" ht="30.75" outlineLevel="1">
      <c r="A81" s="456" t="s">
        <v>118</v>
      </c>
      <c r="B81" s="400">
        <v>91298</v>
      </c>
      <c r="C81" s="431" t="s">
        <v>14</v>
      </c>
      <c r="D81" s="450" t="s">
        <v>5134</v>
      </c>
      <c r="E81" s="400" t="s">
        <v>1</v>
      </c>
      <c r="F81" s="403">
        <v>1</v>
      </c>
      <c r="G81" s="403"/>
      <c r="H81" s="403"/>
      <c r="I81" s="403">
        <f t="shared" si="44"/>
        <v>557.38319999999999</v>
      </c>
      <c r="J81" s="465">
        <v>648.12</v>
      </c>
      <c r="K81" s="405">
        <f t="shared" si="45"/>
        <v>648.12</v>
      </c>
      <c r="L81" s="406">
        <f t="shared" si="46"/>
        <v>557.38319999999999</v>
      </c>
      <c r="M81" s="407"/>
      <c r="N81" s="408">
        <f t="shared" si="19"/>
        <v>647.99037599997359</v>
      </c>
      <c r="O81" s="408"/>
      <c r="P81" s="410">
        <f t="shared" si="47"/>
        <v>0</v>
      </c>
      <c r="Q81" s="410">
        <f t="shared" si="48"/>
        <v>0</v>
      </c>
      <c r="R81" s="411">
        <f t="shared" si="49"/>
        <v>0</v>
      </c>
    </row>
    <row r="82" spans="1:18" s="412" customFormat="1" ht="45" outlineLevel="1">
      <c r="A82" s="456" t="s">
        <v>119</v>
      </c>
      <c r="B82" s="400">
        <v>91298</v>
      </c>
      <c r="C82" s="431" t="s">
        <v>14</v>
      </c>
      <c r="D82" s="450" t="s">
        <v>120</v>
      </c>
      <c r="E82" s="400" t="s">
        <v>1</v>
      </c>
      <c r="F82" s="403">
        <v>3</v>
      </c>
      <c r="G82" s="403"/>
      <c r="H82" s="403"/>
      <c r="I82" s="403">
        <f t="shared" si="44"/>
        <v>557.38319999999999</v>
      </c>
      <c r="J82" s="465">
        <v>648.12</v>
      </c>
      <c r="K82" s="405">
        <f t="shared" si="45"/>
        <v>1944.3600000000001</v>
      </c>
      <c r="L82" s="406">
        <f t="shared" si="46"/>
        <v>1672.1496</v>
      </c>
      <c r="M82" s="407"/>
      <c r="N82" s="408">
        <f t="shared" si="19"/>
        <v>647.99037599997359</v>
      </c>
      <c r="P82" s="410">
        <f t="shared" si="47"/>
        <v>0</v>
      </c>
      <c r="Q82" s="410">
        <f t="shared" si="48"/>
        <v>0</v>
      </c>
      <c r="R82" s="411">
        <f t="shared" si="49"/>
        <v>0</v>
      </c>
    </row>
    <row r="83" spans="1:18" s="412" customFormat="1" ht="45.75" outlineLevel="1">
      <c r="A83" s="456" t="s">
        <v>121</v>
      </c>
      <c r="B83" s="400"/>
      <c r="C83" s="431" t="s">
        <v>122</v>
      </c>
      <c r="D83" s="450" t="s">
        <v>5135</v>
      </c>
      <c r="E83" s="400" t="s">
        <v>1</v>
      </c>
      <c r="F83" s="403">
        <v>3</v>
      </c>
      <c r="G83" s="403"/>
      <c r="H83" s="403"/>
      <c r="I83" s="403">
        <f t="shared" si="44"/>
        <v>312.05959999999999</v>
      </c>
      <c r="J83" s="465">
        <v>362.86</v>
      </c>
      <c r="K83" s="405">
        <f t="shared" si="45"/>
        <v>1088.58</v>
      </c>
      <c r="L83" s="406">
        <f t="shared" si="46"/>
        <v>936.17879999999991</v>
      </c>
      <c r="M83" s="407"/>
      <c r="N83" s="408">
        <f t="shared" si="19"/>
        <v>362.78742799998525</v>
      </c>
      <c r="P83" s="410">
        <f t="shared" si="47"/>
        <v>0</v>
      </c>
      <c r="Q83" s="410">
        <f t="shared" si="48"/>
        <v>0</v>
      </c>
      <c r="R83" s="411">
        <f t="shared" si="49"/>
        <v>0</v>
      </c>
    </row>
    <row r="84" spans="1:18" s="412" customFormat="1" ht="45.75" outlineLevel="1">
      <c r="A84" s="456" t="s">
        <v>124</v>
      </c>
      <c r="B84" s="400"/>
      <c r="C84" s="431" t="s">
        <v>122</v>
      </c>
      <c r="D84" s="450" t="s">
        <v>5136</v>
      </c>
      <c r="E84" s="400" t="s">
        <v>1</v>
      </c>
      <c r="F84" s="403">
        <v>2</v>
      </c>
      <c r="G84" s="403"/>
      <c r="H84" s="403"/>
      <c r="I84" s="403">
        <f t="shared" si="44"/>
        <v>286.06180000000001</v>
      </c>
      <c r="J84" s="465">
        <v>332.63</v>
      </c>
      <c r="K84" s="405">
        <f t="shared" si="45"/>
        <v>665.26</v>
      </c>
      <c r="L84" s="406">
        <f t="shared" si="46"/>
        <v>572.12360000000001</v>
      </c>
      <c r="M84" s="407"/>
      <c r="N84" s="408">
        <f t="shared" si="19"/>
        <v>332.56347399998646</v>
      </c>
      <c r="P84" s="410">
        <f t="shared" si="47"/>
        <v>0</v>
      </c>
      <c r="Q84" s="410">
        <f t="shared" si="48"/>
        <v>0</v>
      </c>
      <c r="R84" s="411">
        <f t="shared" si="49"/>
        <v>0</v>
      </c>
    </row>
    <row r="85" spans="1:18" s="412" customFormat="1" ht="15.75" outlineLevel="1">
      <c r="A85" s="400"/>
      <c r="B85" s="431"/>
      <c r="C85" s="456"/>
      <c r="D85" s="466" t="s">
        <v>125</v>
      </c>
      <c r="E85" s="400"/>
      <c r="F85" s="403"/>
      <c r="G85" s="403"/>
      <c r="H85" s="403"/>
      <c r="I85" s="403"/>
      <c r="J85" s="404"/>
      <c r="K85" s="405"/>
      <c r="L85" s="406"/>
      <c r="M85" s="407"/>
      <c r="N85" s="408">
        <f t="shared" si="19"/>
        <v>0</v>
      </c>
      <c r="P85" s="410"/>
      <c r="Q85" s="410"/>
      <c r="R85" s="411"/>
    </row>
    <row r="86" spans="1:18" s="412" customFormat="1" ht="45" outlineLevel="1">
      <c r="A86" s="456" t="s">
        <v>126</v>
      </c>
      <c r="B86" s="400">
        <v>90830</v>
      </c>
      <c r="C86" s="456" t="s">
        <v>14</v>
      </c>
      <c r="D86" s="450" t="s">
        <v>127</v>
      </c>
      <c r="E86" s="400" t="s">
        <v>1</v>
      </c>
      <c r="F86" s="403">
        <v>18</v>
      </c>
      <c r="G86" s="403"/>
      <c r="H86" s="403"/>
      <c r="I86" s="403">
        <f t="shared" ref="I86:I87" si="50">J86-J86*$I$15</f>
        <v>86.326799999999992</v>
      </c>
      <c r="J86" s="465">
        <v>100.38</v>
      </c>
      <c r="K86" s="405">
        <f>F86*J86</f>
        <v>1806.84</v>
      </c>
      <c r="L86" s="406">
        <f t="shared" ref="L86:L87" si="51">F86*I86</f>
        <v>1553.8824</v>
      </c>
      <c r="M86" s="407"/>
      <c r="N86" s="408">
        <f t="shared" si="19"/>
        <v>100.3599239999959</v>
      </c>
      <c r="P86" s="410">
        <f t="shared" ref="P86:P87" si="52">G86*I86</f>
        <v>0</v>
      </c>
      <c r="Q86" s="410">
        <f t="shared" ref="Q86:Q104" si="53">H86*I86</f>
        <v>0</v>
      </c>
      <c r="R86" s="411">
        <f t="shared" si="49"/>
        <v>0</v>
      </c>
    </row>
    <row r="87" spans="1:18" s="412" customFormat="1" ht="45" outlineLevel="1">
      <c r="A87" s="456" t="s">
        <v>128</v>
      </c>
      <c r="B87" s="400">
        <v>90831</v>
      </c>
      <c r="C87" s="431" t="s">
        <v>14</v>
      </c>
      <c r="D87" s="450" t="s">
        <v>129</v>
      </c>
      <c r="E87" s="431" t="s">
        <v>1</v>
      </c>
      <c r="F87" s="403">
        <v>5</v>
      </c>
      <c r="G87" s="403"/>
      <c r="H87" s="403"/>
      <c r="I87" s="403">
        <f t="shared" si="50"/>
        <v>67.707800000000006</v>
      </c>
      <c r="J87" s="465">
        <v>78.73</v>
      </c>
      <c r="K87" s="405">
        <f>F87*J87</f>
        <v>393.65000000000003</v>
      </c>
      <c r="L87" s="406">
        <f t="shared" si="51"/>
        <v>338.53900000000004</v>
      </c>
      <c r="M87" s="407"/>
      <c r="N87" s="408">
        <f t="shared" si="19"/>
        <v>78.714253999996799</v>
      </c>
      <c r="P87" s="410">
        <f t="shared" si="52"/>
        <v>0</v>
      </c>
      <c r="Q87" s="410">
        <f t="shared" si="53"/>
        <v>0</v>
      </c>
      <c r="R87" s="411">
        <f t="shared" si="49"/>
        <v>0</v>
      </c>
    </row>
    <row r="88" spans="1:18" s="412" customFormat="1" ht="15.75" outlineLevel="1">
      <c r="A88" s="459"/>
      <c r="B88" s="431"/>
      <c r="C88" s="459"/>
      <c r="D88" s="460" t="s">
        <v>130</v>
      </c>
      <c r="E88" s="400"/>
      <c r="F88" s="403"/>
      <c r="G88" s="403"/>
      <c r="H88" s="403"/>
      <c r="I88" s="403"/>
      <c r="J88" s="465"/>
      <c r="K88" s="405"/>
      <c r="L88" s="406"/>
      <c r="M88" s="407"/>
      <c r="N88" s="408">
        <f t="shared" si="19"/>
        <v>0</v>
      </c>
      <c r="P88" s="410"/>
      <c r="Q88" s="410">
        <f t="shared" si="53"/>
        <v>0</v>
      </c>
      <c r="R88" s="420"/>
    </row>
    <row r="89" spans="1:18" s="412" customFormat="1" ht="45" outlineLevel="1">
      <c r="A89" s="456" t="s">
        <v>131</v>
      </c>
      <c r="B89" s="431"/>
      <c r="C89" s="431" t="s">
        <v>122</v>
      </c>
      <c r="D89" s="450" t="s">
        <v>132</v>
      </c>
      <c r="E89" s="400" t="s">
        <v>16</v>
      </c>
      <c r="F89" s="403">
        <v>1.68</v>
      </c>
      <c r="G89" s="403"/>
      <c r="H89" s="403"/>
      <c r="I89" s="403">
        <f>J89-J89*$I$15</f>
        <v>1056.1143999999999</v>
      </c>
      <c r="J89" s="465">
        <v>1228.04</v>
      </c>
      <c r="K89" s="405">
        <f>F89*J89</f>
        <v>2063.1071999999999</v>
      </c>
      <c r="L89" s="406">
        <f t="shared" ref="L89" si="54">F89*I89</f>
        <v>1774.2721919999999</v>
      </c>
      <c r="M89" s="407"/>
      <c r="N89" s="408">
        <f t="shared" si="19"/>
        <v>1227.79439199995</v>
      </c>
      <c r="P89" s="410">
        <f t="shared" ref="P89" si="55">G89*I89</f>
        <v>0</v>
      </c>
      <c r="Q89" s="410">
        <f t="shared" si="53"/>
        <v>0</v>
      </c>
      <c r="R89" s="411">
        <f t="shared" si="49"/>
        <v>0</v>
      </c>
    </row>
    <row r="90" spans="1:18" s="412" customFormat="1" ht="15.75" outlineLevel="1">
      <c r="A90" s="459"/>
      <c r="B90" s="431"/>
      <c r="C90" s="431"/>
      <c r="D90" s="467" t="s">
        <v>133</v>
      </c>
      <c r="E90" s="467"/>
      <c r="F90" s="467"/>
      <c r="G90" s="467"/>
      <c r="H90" s="467"/>
      <c r="I90" s="467"/>
      <c r="J90" s="465"/>
      <c r="K90" s="405"/>
      <c r="L90" s="406"/>
      <c r="M90" s="407"/>
      <c r="N90" s="408">
        <f t="shared" si="19"/>
        <v>0</v>
      </c>
      <c r="P90" s="410"/>
      <c r="Q90" s="410">
        <f t="shared" si="53"/>
        <v>0</v>
      </c>
      <c r="R90" s="411"/>
    </row>
    <row r="91" spans="1:18" s="412" customFormat="1" ht="30.75" outlineLevel="1">
      <c r="A91" s="456" t="s">
        <v>134</v>
      </c>
      <c r="B91" s="400">
        <v>94559</v>
      </c>
      <c r="C91" s="456" t="s">
        <v>14</v>
      </c>
      <c r="D91" s="450" t="s">
        <v>5137</v>
      </c>
      <c r="E91" s="400" t="s">
        <v>16</v>
      </c>
      <c r="F91" s="403">
        <v>0.24</v>
      </c>
      <c r="G91" s="403"/>
      <c r="H91" s="403"/>
      <c r="I91" s="403">
        <f t="shared" ref="I91:I100" si="56">J91-J91*$I$15</f>
        <v>362.85980000000001</v>
      </c>
      <c r="J91" s="465">
        <v>421.93</v>
      </c>
      <c r="K91" s="405">
        <f t="shared" ref="K91:K100" si="57">F91*J91</f>
        <v>101.2632</v>
      </c>
      <c r="L91" s="406">
        <f t="shared" ref="L91:L100" si="58">F91*I91</f>
        <v>87.086352000000005</v>
      </c>
      <c r="M91" s="407"/>
      <c r="N91" s="408">
        <f t="shared" si="19"/>
        <v>421.84561399998279</v>
      </c>
      <c r="P91" s="410">
        <f t="shared" ref="P91:P100" si="59">G91*I91</f>
        <v>0</v>
      </c>
      <c r="Q91" s="410">
        <f t="shared" si="53"/>
        <v>0</v>
      </c>
      <c r="R91" s="411">
        <f t="shared" si="49"/>
        <v>0</v>
      </c>
    </row>
    <row r="92" spans="1:18" s="412" customFormat="1" ht="30.75" outlineLevel="1">
      <c r="A92" s="456" t="s">
        <v>135</v>
      </c>
      <c r="B92" s="400" t="s">
        <v>136</v>
      </c>
      <c r="C92" s="456" t="s">
        <v>30</v>
      </c>
      <c r="D92" s="450" t="s">
        <v>5138</v>
      </c>
      <c r="E92" s="400" t="s">
        <v>16</v>
      </c>
      <c r="F92" s="403">
        <v>1.08</v>
      </c>
      <c r="G92" s="403"/>
      <c r="H92" s="403"/>
      <c r="I92" s="403">
        <f t="shared" si="56"/>
        <v>210.27859999999998</v>
      </c>
      <c r="J92" s="465">
        <v>244.51</v>
      </c>
      <c r="K92" s="405">
        <f t="shared" si="57"/>
        <v>264.07080000000002</v>
      </c>
      <c r="L92" s="406">
        <f t="shared" si="58"/>
        <v>227.100888</v>
      </c>
      <c r="M92" s="407"/>
      <c r="N92" s="408">
        <f t="shared" si="19"/>
        <v>244.46109799999002</v>
      </c>
      <c r="P92" s="410">
        <f t="shared" si="59"/>
        <v>0</v>
      </c>
      <c r="Q92" s="410">
        <f t="shared" si="53"/>
        <v>0</v>
      </c>
      <c r="R92" s="411">
        <f t="shared" si="49"/>
        <v>0</v>
      </c>
    </row>
    <row r="93" spans="1:18" s="412" customFormat="1" ht="30.75" outlineLevel="1">
      <c r="A93" s="456" t="s">
        <v>137</v>
      </c>
      <c r="B93" s="400">
        <v>94559</v>
      </c>
      <c r="C93" s="456" t="s">
        <v>14</v>
      </c>
      <c r="D93" s="450" t="s">
        <v>5139</v>
      </c>
      <c r="E93" s="400" t="s">
        <v>16</v>
      </c>
      <c r="F93" s="403">
        <v>2.8</v>
      </c>
      <c r="G93" s="403"/>
      <c r="H93" s="403"/>
      <c r="I93" s="403">
        <f t="shared" si="56"/>
        <v>362.85980000000001</v>
      </c>
      <c r="J93" s="465">
        <v>421.93</v>
      </c>
      <c r="K93" s="405">
        <f t="shared" si="57"/>
        <v>1181.404</v>
      </c>
      <c r="L93" s="406">
        <f t="shared" si="58"/>
        <v>1016.00744</v>
      </c>
      <c r="M93" s="407"/>
      <c r="N93" s="408">
        <f t="shared" si="19"/>
        <v>421.84561399998279</v>
      </c>
      <c r="P93" s="410">
        <f t="shared" si="59"/>
        <v>0</v>
      </c>
      <c r="Q93" s="410">
        <f t="shared" si="53"/>
        <v>0</v>
      </c>
      <c r="R93" s="411">
        <f t="shared" si="49"/>
        <v>0</v>
      </c>
    </row>
    <row r="94" spans="1:18" s="412" customFormat="1" ht="30.75" outlineLevel="1">
      <c r="A94" s="456" t="s">
        <v>139</v>
      </c>
      <c r="B94" s="400">
        <v>94559</v>
      </c>
      <c r="C94" s="456" t="s">
        <v>14</v>
      </c>
      <c r="D94" s="450" t="s">
        <v>5140</v>
      </c>
      <c r="E94" s="400" t="s">
        <v>16</v>
      </c>
      <c r="F94" s="403">
        <v>0.6</v>
      </c>
      <c r="G94" s="403"/>
      <c r="H94" s="403"/>
      <c r="I94" s="403">
        <f t="shared" si="56"/>
        <v>362.85980000000001</v>
      </c>
      <c r="J94" s="465">
        <v>421.93</v>
      </c>
      <c r="K94" s="405">
        <f t="shared" si="57"/>
        <v>253.15799999999999</v>
      </c>
      <c r="L94" s="406">
        <f t="shared" si="58"/>
        <v>217.71588</v>
      </c>
      <c r="M94" s="407"/>
      <c r="N94" s="408">
        <f t="shared" si="19"/>
        <v>421.84561399998279</v>
      </c>
      <c r="P94" s="410">
        <f t="shared" si="59"/>
        <v>0</v>
      </c>
      <c r="Q94" s="410">
        <f t="shared" si="53"/>
        <v>0</v>
      </c>
      <c r="R94" s="411">
        <f t="shared" si="49"/>
        <v>0</v>
      </c>
    </row>
    <row r="95" spans="1:18" s="412" customFormat="1" ht="30.75" outlineLevel="1">
      <c r="A95" s="456" t="s">
        <v>140</v>
      </c>
      <c r="B95" s="400">
        <v>94562</v>
      </c>
      <c r="C95" s="456" t="s">
        <v>14</v>
      </c>
      <c r="D95" s="450" t="s">
        <v>5141</v>
      </c>
      <c r="E95" s="400" t="s">
        <v>16</v>
      </c>
      <c r="F95" s="403">
        <v>7.2</v>
      </c>
      <c r="G95" s="403"/>
      <c r="H95" s="403"/>
      <c r="I95" s="403">
        <f t="shared" si="56"/>
        <v>328.02980000000002</v>
      </c>
      <c r="J95" s="465">
        <v>381.43</v>
      </c>
      <c r="K95" s="405">
        <f t="shared" si="57"/>
        <v>2746.2960000000003</v>
      </c>
      <c r="L95" s="406">
        <f t="shared" si="58"/>
        <v>2361.8145600000003</v>
      </c>
      <c r="M95" s="407"/>
      <c r="N95" s="408">
        <f t="shared" si="19"/>
        <v>381.35371399998445</v>
      </c>
      <c r="P95" s="410">
        <f t="shared" si="59"/>
        <v>0</v>
      </c>
      <c r="Q95" s="410">
        <f t="shared" si="53"/>
        <v>0</v>
      </c>
      <c r="R95" s="411">
        <f t="shared" si="49"/>
        <v>0</v>
      </c>
    </row>
    <row r="96" spans="1:18" s="412" customFormat="1" ht="30.75" outlineLevel="1">
      <c r="A96" s="456" t="s">
        <v>141</v>
      </c>
      <c r="B96" s="400">
        <v>94559</v>
      </c>
      <c r="C96" s="456" t="s">
        <v>14</v>
      </c>
      <c r="D96" s="450" t="s">
        <v>5142</v>
      </c>
      <c r="E96" s="400" t="s">
        <v>16</v>
      </c>
      <c r="F96" s="403">
        <v>3.3</v>
      </c>
      <c r="G96" s="403"/>
      <c r="H96" s="403"/>
      <c r="I96" s="403">
        <f t="shared" si="56"/>
        <v>362.85980000000001</v>
      </c>
      <c r="J96" s="465">
        <v>421.93</v>
      </c>
      <c r="K96" s="405">
        <f t="shared" si="57"/>
        <v>1392.3689999999999</v>
      </c>
      <c r="L96" s="406">
        <f t="shared" si="58"/>
        <v>1197.4373399999999</v>
      </c>
      <c r="M96" s="407"/>
      <c r="N96" s="408">
        <f t="shared" si="19"/>
        <v>421.84561399998279</v>
      </c>
      <c r="P96" s="410">
        <f t="shared" si="59"/>
        <v>0</v>
      </c>
      <c r="Q96" s="410">
        <f t="shared" si="53"/>
        <v>0</v>
      </c>
      <c r="R96" s="411">
        <f t="shared" si="49"/>
        <v>0</v>
      </c>
    </row>
    <row r="97" spans="1:18" s="412" customFormat="1" ht="30.75" outlineLevel="1">
      <c r="A97" s="456" t="s">
        <v>142</v>
      </c>
      <c r="B97" s="400">
        <v>94559</v>
      </c>
      <c r="C97" s="456" t="s">
        <v>14</v>
      </c>
      <c r="D97" s="450" t="s">
        <v>5143</v>
      </c>
      <c r="E97" s="400" t="s">
        <v>16</v>
      </c>
      <c r="F97" s="403">
        <v>8.8000000000000007</v>
      </c>
      <c r="G97" s="403"/>
      <c r="H97" s="403"/>
      <c r="I97" s="403">
        <f t="shared" si="56"/>
        <v>362.85980000000001</v>
      </c>
      <c r="J97" s="465">
        <v>421.93</v>
      </c>
      <c r="K97" s="405">
        <f t="shared" si="57"/>
        <v>3712.9840000000004</v>
      </c>
      <c r="L97" s="406">
        <f t="shared" si="58"/>
        <v>3193.1662400000005</v>
      </c>
      <c r="M97" s="407"/>
      <c r="N97" s="408">
        <f t="shared" si="19"/>
        <v>421.84561399998279</v>
      </c>
      <c r="P97" s="410">
        <f t="shared" si="59"/>
        <v>0</v>
      </c>
      <c r="Q97" s="410">
        <f t="shared" si="53"/>
        <v>0</v>
      </c>
      <c r="R97" s="411">
        <f t="shared" si="49"/>
        <v>0</v>
      </c>
    </row>
    <row r="98" spans="1:18" s="412" customFormat="1" ht="30.75" outlineLevel="1">
      <c r="A98" s="456" t="s">
        <v>143</v>
      </c>
      <c r="B98" s="400">
        <v>94559</v>
      </c>
      <c r="C98" s="431" t="s">
        <v>14</v>
      </c>
      <c r="D98" s="450" t="s">
        <v>5144</v>
      </c>
      <c r="E98" s="400" t="s">
        <v>16</v>
      </c>
      <c r="F98" s="403">
        <v>67.760000000000005</v>
      </c>
      <c r="G98" s="403"/>
      <c r="H98" s="403"/>
      <c r="I98" s="403">
        <f t="shared" si="56"/>
        <v>362.85980000000001</v>
      </c>
      <c r="J98" s="465">
        <v>421.93</v>
      </c>
      <c r="K98" s="405">
        <f t="shared" si="57"/>
        <v>28589.976800000004</v>
      </c>
      <c r="L98" s="406">
        <f t="shared" si="58"/>
        <v>24587.380048000003</v>
      </c>
      <c r="M98" s="407"/>
      <c r="N98" s="408">
        <f t="shared" si="19"/>
        <v>421.84561399998279</v>
      </c>
      <c r="P98" s="410">
        <f t="shared" si="59"/>
        <v>0</v>
      </c>
      <c r="Q98" s="410">
        <f t="shared" si="53"/>
        <v>0</v>
      </c>
      <c r="R98" s="411">
        <f t="shared" si="49"/>
        <v>0</v>
      </c>
    </row>
    <row r="99" spans="1:18" s="412" customFormat="1" ht="30.75" outlineLevel="1">
      <c r="A99" s="456" t="s">
        <v>144</v>
      </c>
      <c r="B99" s="400">
        <v>94562</v>
      </c>
      <c r="C99" s="431" t="s">
        <v>14</v>
      </c>
      <c r="D99" s="450" t="s">
        <v>5145</v>
      </c>
      <c r="E99" s="400" t="s">
        <v>16</v>
      </c>
      <c r="F99" s="403">
        <v>7.2</v>
      </c>
      <c r="G99" s="403"/>
      <c r="H99" s="403"/>
      <c r="I99" s="403">
        <f t="shared" si="56"/>
        <v>328.02980000000002</v>
      </c>
      <c r="J99" s="465">
        <v>381.43</v>
      </c>
      <c r="K99" s="405">
        <f t="shared" si="57"/>
        <v>2746.2960000000003</v>
      </c>
      <c r="L99" s="406">
        <f t="shared" si="58"/>
        <v>2361.8145600000003</v>
      </c>
      <c r="M99" s="407"/>
      <c r="N99" s="408">
        <f t="shared" si="19"/>
        <v>381.35371399998445</v>
      </c>
      <c r="P99" s="410">
        <f t="shared" si="59"/>
        <v>0</v>
      </c>
      <c r="Q99" s="410">
        <f t="shared" si="53"/>
        <v>0</v>
      </c>
      <c r="R99" s="411">
        <f t="shared" si="49"/>
        <v>0</v>
      </c>
    </row>
    <row r="100" spans="1:18" s="412" customFormat="1" ht="15" outlineLevel="1">
      <c r="A100" s="456" t="s">
        <v>145</v>
      </c>
      <c r="B100" s="431"/>
      <c r="C100" s="431" t="s">
        <v>122</v>
      </c>
      <c r="D100" s="450" t="s">
        <v>146</v>
      </c>
      <c r="E100" s="431" t="s">
        <v>16</v>
      </c>
      <c r="F100" s="403">
        <v>4.2</v>
      </c>
      <c r="G100" s="403"/>
      <c r="H100" s="403"/>
      <c r="I100" s="403">
        <f t="shared" si="56"/>
        <v>42.707599999999999</v>
      </c>
      <c r="J100" s="465">
        <v>49.66</v>
      </c>
      <c r="K100" s="405">
        <f t="shared" si="57"/>
        <v>208.572</v>
      </c>
      <c r="L100" s="406">
        <f t="shared" si="58"/>
        <v>179.37192000000002</v>
      </c>
      <c r="M100" s="407"/>
      <c r="N100" s="408">
        <f t="shared" ref="N100:N163" si="60">J100+J100*$N$15</f>
        <v>49.650067999997972</v>
      </c>
      <c r="P100" s="410">
        <f t="shared" si="59"/>
        <v>0</v>
      </c>
      <c r="Q100" s="410">
        <f t="shared" si="53"/>
        <v>0</v>
      </c>
      <c r="R100" s="411">
        <f t="shared" si="49"/>
        <v>0</v>
      </c>
    </row>
    <row r="101" spans="1:18" s="412" customFormat="1" ht="15.75" outlineLevel="1">
      <c r="A101" s="456"/>
      <c r="B101" s="431"/>
      <c r="C101" s="431"/>
      <c r="D101" s="466" t="s">
        <v>147</v>
      </c>
      <c r="E101" s="431"/>
      <c r="F101" s="403"/>
      <c r="G101" s="403"/>
      <c r="H101" s="403"/>
      <c r="I101" s="403"/>
      <c r="J101" s="404"/>
      <c r="K101" s="405"/>
      <c r="L101" s="406"/>
      <c r="M101" s="407"/>
      <c r="N101" s="408">
        <f t="shared" si="60"/>
        <v>0</v>
      </c>
      <c r="P101" s="410"/>
      <c r="Q101" s="410">
        <f t="shared" si="53"/>
        <v>0</v>
      </c>
      <c r="R101" s="420"/>
    </row>
    <row r="102" spans="1:18" s="412" customFormat="1" ht="30" outlineLevel="1">
      <c r="A102" s="456" t="s">
        <v>148</v>
      </c>
      <c r="B102" s="431">
        <v>72118</v>
      </c>
      <c r="C102" s="431" t="s">
        <v>14</v>
      </c>
      <c r="D102" s="450" t="s">
        <v>149</v>
      </c>
      <c r="E102" s="431" t="s">
        <v>16</v>
      </c>
      <c r="F102" s="403">
        <v>2</v>
      </c>
      <c r="G102" s="403"/>
      <c r="H102" s="403"/>
      <c r="I102" s="403">
        <f t="shared" ref="I102:I104" si="61">J102-J102*$I$15</f>
        <v>153.45839999999998</v>
      </c>
      <c r="J102" s="465">
        <v>178.44</v>
      </c>
      <c r="K102" s="405">
        <f>F102*J102</f>
        <v>356.88</v>
      </c>
      <c r="L102" s="406">
        <f t="shared" ref="L102:L104" si="62">F102*I102</f>
        <v>306.91679999999997</v>
      </c>
      <c r="M102" s="407"/>
      <c r="N102" s="408">
        <f t="shared" si="60"/>
        <v>178.40431199999273</v>
      </c>
      <c r="P102" s="410">
        <f t="shared" ref="P102:P104" si="63">G102*I102</f>
        <v>0</v>
      </c>
      <c r="Q102" s="410">
        <f t="shared" si="53"/>
        <v>0</v>
      </c>
      <c r="R102" s="411">
        <f t="shared" si="49"/>
        <v>0</v>
      </c>
    </row>
    <row r="103" spans="1:18" s="412" customFormat="1" ht="30" outlineLevel="1">
      <c r="A103" s="456" t="s">
        <v>150</v>
      </c>
      <c r="B103" s="431">
        <v>72118</v>
      </c>
      <c r="C103" s="431" t="s">
        <v>14</v>
      </c>
      <c r="D103" s="450" t="s">
        <v>151</v>
      </c>
      <c r="E103" s="431" t="s">
        <v>16</v>
      </c>
      <c r="F103" s="403">
        <v>89.78</v>
      </c>
      <c r="G103" s="403"/>
      <c r="H103" s="403"/>
      <c r="I103" s="403">
        <f t="shared" si="61"/>
        <v>153.45839999999998</v>
      </c>
      <c r="J103" s="465">
        <v>178.44</v>
      </c>
      <c r="K103" s="405">
        <f>F103*J103</f>
        <v>16020.343199999999</v>
      </c>
      <c r="L103" s="406">
        <f t="shared" si="62"/>
        <v>13777.495152</v>
      </c>
      <c r="M103" s="407"/>
      <c r="N103" s="408">
        <f t="shared" si="60"/>
        <v>178.40431199999273</v>
      </c>
      <c r="P103" s="410">
        <f t="shared" si="63"/>
        <v>0</v>
      </c>
      <c r="Q103" s="410">
        <f t="shared" si="53"/>
        <v>0</v>
      </c>
      <c r="R103" s="411">
        <f t="shared" si="49"/>
        <v>0</v>
      </c>
    </row>
    <row r="104" spans="1:18" s="412" customFormat="1" ht="15" outlineLevel="1">
      <c r="A104" s="456" t="s">
        <v>152</v>
      </c>
      <c r="B104" s="431">
        <v>85005</v>
      </c>
      <c r="C104" s="431" t="s">
        <v>14</v>
      </c>
      <c r="D104" s="450" t="s">
        <v>153</v>
      </c>
      <c r="E104" s="431" t="s">
        <v>16</v>
      </c>
      <c r="F104" s="403">
        <v>4.4000000000000004</v>
      </c>
      <c r="G104" s="403"/>
      <c r="H104" s="403"/>
      <c r="I104" s="403">
        <f t="shared" si="61"/>
        <v>275.6816</v>
      </c>
      <c r="J104" s="465">
        <v>320.56</v>
      </c>
      <c r="K104" s="405">
        <f>F104*J104</f>
        <v>1410.4640000000002</v>
      </c>
      <c r="L104" s="406">
        <f t="shared" si="62"/>
        <v>1212.9990400000002</v>
      </c>
      <c r="M104" s="407"/>
      <c r="N104" s="408">
        <f t="shared" si="60"/>
        <v>320.49588799998696</v>
      </c>
      <c r="P104" s="410">
        <f t="shared" si="63"/>
        <v>0</v>
      </c>
      <c r="Q104" s="410">
        <f t="shared" si="53"/>
        <v>0</v>
      </c>
      <c r="R104" s="411">
        <f t="shared" si="49"/>
        <v>0</v>
      </c>
    </row>
    <row r="105" spans="1:18" s="412" customFormat="1" ht="15.75" outlineLevel="1">
      <c r="A105" s="530" t="s">
        <v>154</v>
      </c>
      <c r="B105" s="530"/>
      <c r="C105" s="530"/>
      <c r="D105" s="530"/>
      <c r="E105" s="530"/>
      <c r="F105" s="530"/>
      <c r="G105" s="530"/>
      <c r="H105" s="530"/>
      <c r="I105" s="530"/>
      <c r="J105" s="530"/>
      <c r="K105" s="416">
        <f>SUM(K78:K104)</f>
        <v>79613.414199999999</v>
      </c>
      <c r="L105" s="433">
        <f>SUM(L78:L104)</f>
        <v>68467.536211999992</v>
      </c>
      <c r="M105" s="444"/>
      <c r="N105" s="408">
        <f t="shared" si="60"/>
        <v>0</v>
      </c>
      <c r="P105" s="433">
        <f t="shared" ref="P105:Q105" si="64">SUM(P101:P104)</f>
        <v>0</v>
      </c>
      <c r="Q105" s="433">
        <f t="shared" si="64"/>
        <v>0</v>
      </c>
      <c r="R105" s="418">
        <f>Q105/L105</f>
        <v>0</v>
      </c>
    </row>
    <row r="106" spans="1:18" s="412" customFormat="1" ht="15">
      <c r="A106" s="402"/>
      <c r="B106" s="402"/>
      <c r="C106" s="402"/>
      <c r="D106" s="402"/>
      <c r="E106" s="400"/>
      <c r="F106" s="419"/>
      <c r="G106" s="419"/>
      <c r="H106" s="419"/>
      <c r="I106" s="419"/>
      <c r="J106" s="404"/>
      <c r="K106" s="405"/>
      <c r="L106" s="406"/>
      <c r="M106" s="407"/>
      <c r="N106" s="408">
        <f t="shared" si="60"/>
        <v>0</v>
      </c>
      <c r="P106" s="410"/>
      <c r="Q106" s="410"/>
      <c r="R106" s="420"/>
    </row>
    <row r="107" spans="1:18" s="412" customFormat="1" ht="15.75">
      <c r="A107" s="421" t="s">
        <v>155</v>
      </c>
      <c r="B107" s="421"/>
      <c r="C107" s="421"/>
      <c r="D107" s="422" t="s">
        <v>156</v>
      </c>
      <c r="E107" s="421"/>
      <c r="F107" s="423"/>
      <c r="G107" s="423"/>
      <c r="H107" s="423"/>
      <c r="I107" s="423"/>
      <c r="J107" s="424"/>
      <c r="K107" s="425">
        <f>K111</f>
        <v>143438.85119999998</v>
      </c>
      <c r="L107" s="426">
        <f>L111</f>
        <v>123357.41203199999</v>
      </c>
      <c r="M107" s="427"/>
      <c r="N107" s="408">
        <f t="shared" si="60"/>
        <v>0</v>
      </c>
      <c r="P107" s="428">
        <f>P111</f>
        <v>8987.4975959999992</v>
      </c>
      <c r="Q107" s="428">
        <f>Q111</f>
        <v>123357.41203199999</v>
      </c>
      <c r="R107" s="468"/>
    </row>
    <row r="108" spans="1:18" s="412" customFormat="1" ht="30" outlineLevel="1">
      <c r="A108" s="456" t="s">
        <v>157</v>
      </c>
      <c r="B108" s="430" t="s">
        <v>158</v>
      </c>
      <c r="C108" s="431" t="s">
        <v>30</v>
      </c>
      <c r="D108" s="450" t="s">
        <v>159</v>
      </c>
      <c r="E108" s="400" t="s">
        <v>16</v>
      </c>
      <c r="F108" s="403">
        <v>1139.54</v>
      </c>
      <c r="G108" s="403">
        <v>56.98</v>
      </c>
      <c r="H108" s="403">
        <f>G108+348.01+734.55</f>
        <v>1139.54</v>
      </c>
      <c r="I108" s="403">
        <f t="shared" ref="I108:I110" si="65">J108-J108*$I$15</f>
        <v>83.075999999999993</v>
      </c>
      <c r="J108" s="465">
        <v>96.6</v>
      </c>
      <c r="K108" s="405">
        <f>F108*J108</f>
        <v>110079.56399999998</v>
      </c>
      <c r="L108" s="406">
        <f t="shared" ref="L108:L110" si="66">F108*I108</f>
        <v>94668.425039999987</v>
      </c>
      <c r="M108" s="407"/>
      <c r="N108" s="408">
        <f t="shared" si="60"/>
        <v>96.580679999996065</v>
      </c>
      <c r="P108" s="410">
        <f t="shared" ref="P108:P110" si="67">G108*I108</f>
        <v>4733.6704799999998</v>
      </c>
      <c r="Q108" s="410">
        <f t="shared" ref="Q108:Q110" si="68">H108*I108</f>
        <v>94668.425039999987</v>
      </c>
      <c r="R108" s="411">
        <f t="shared" ref="R108:R110" si="69">Q108/L108</f>
        <v>1</v>
      </c>
    </row>
    <row r="109" spans="1:18" s="412" customFormat="1" ht="15" outlineLevel="1">
      <c r="A109" s="456" t="s">
        <v>160</v>
      </c>
      <c r="B109" s="431">
        <v>94441</v>
      </c>
      <c r="C109" s="431" t="s">
        <v>14</v>
      </c>
      <c r="D109" s="450" t="s">
        <v>161</v>
      </c>
      <c r="E109" s="400" t="s">
        <v>16</v>
      </c>
      <c r="F109" s="403">
        <v>1189.68</v>
      </c>
      <c r="G109" s="403">
        <v>59.49</v>
      </c>
      <c r="H109" s="403">
        <f>G109+333.11+797.08</f>
        <v>1189.68</v>
      </c>
      <c r="I109" s="403">
        <f t="shared" si="65"/>
        <v>21.6204</v>
      </c>
      <c r="J109" s="465">
        <v>25.14</v>
      </c>
      <c r="K109" s="405">
        <f>F109*J109</f>
        <v>29908.555200000003</v>
      </c>
      <c r="L109" s="406">
        <f t="shared" si="66"/>
        <v>25721.357472</v>
      </c>
      <c r="M109" s="407"/>
      <c r="N109" s="408">
        <f t="shared" si="60"/>
        <v>25.134971999998974</v>
      </c>
      <c r="P109" s="410">
        <f t="shared" si="67"/>
        <v>1286.197596</v>
      </c>
      <c r="Q109" s="410">
        <f t="shared" si="68"/>
        <v>25721.357472</v>
      </c>
      <c r="R109" s="411">
        <f t="shared" si="69"/>
        <v>1</v>
      </c>
    </row>
    <row r="110" spans="1:18" s="412" customFormat="1" ht="30" outlineLevel="1">
      <c r="A110" s="456" t="s">
        <v>162</v>
      </c>
      <c r="B110" s="431">
        <v>94221</v>
      </c>
      <c r="C110" s="431" t="s">
        <v>14</v>
      </c>
      <c r="D110" s="450" t="s">
        <v>163</v>
      </c>
      <c r="E110" s="400" t="s">
        <v>53</v>
      </c>
      <c r="F110" s="403">
        <v>213.8</v>
      </c>
      <c r="G110" s="403">
        <v>213.8</v>
      </c>
      <c r="H110" s="403">
        <f t="shared" ref="H110" si="70">G110</f>
        <v>213.8</v>
      </c>
      <c r="I110" s="403">
        <f t="shared" si="65"/>
        <v>13.8804</v>
      </c>
      <c r="J110" s="465">
        <v>16.14</v>
      </c>
      <c r="K110" s="405">
        <f>F110*J110</f>
        <v>3450.7320000000004</v>
      </c>
      <c r="L110" s="406">
        <f t="shared" si="66"/>
        <v>2967.62952</v>
      </c>
      <c r="M110" s="407"/>
      <c r="N110" s="408">
        <f t="shared" si="60"/>
        <v>16.136771999999343</v>
      </c>
      <c r="P110" s="410">
        <f t="shared" si="67"/>
        <v>2967.62952</v>
      </c>
      <c r="Q110" s="410">
        <f t="shared" si="68"/>
        <v>2967.62952</v>
      </c>
      <c r="R110" s="411">
        <f t="shared" si="69"/>
        <v>1</v>
      </c>
    </row>
    <row r="111" spans="1:18" s="412" customFormat="1" ht="15.75" outlineLevel="1">
      <c r="A111" s="530" t="s">
        <v>164</v>
      </c>
      <c r="B111" s="530"/>
      <c r="C111" s="530"/>
      <c r="D111" s="530"/>
      <c r="E111" s="530"/>
      <c r="F111" s="530"/>
      <c r="G111" s="530"/>
      <c r="H111" s="530"/>
      <c r="I111" s="530"/>
      <c r="J111" s="530"/>
      <c r="K111" s="416">
        <f>SUM(K108:K110)</f>
        <v>143438.85119999998</v>
      </c>
      <c r="L111" s="433">
        <f>SUM(L108:L110)</f>
        <v>123357.41203199999</v>
      </c>
      <c r="M111" s="444"/>
      <c r="N111" s="408">
        <f t="shared" si="60"/>
        <v>0</v>
      </c>
      <c r="P111" s="433">
        <f>SUM(P108:P110)</f>
        <v>8987.4975959999992</v>
      </c>
      <c r="Q111" s="433">
        <f>SUM(Q108:Q110)</f>
        <v>123357.41203199999</v>
      </c>
      <c r="R111" s="418">
        <f>Q111/L111</f>
        <v>1</v>
      </c>
    </row>
    <row r="112" spans="1:18" s="412" customFormat="1" ht="15">
      <c r="A112" s="402"/>
      <c r="B112" s="402"/>
      <c r="C112" s="402"/>
      <c r="D112" s="402"/>
      <c r="E112" s="400"/>
      <c r="F112" s="419"/>
      <c r="G112" s="419"/>
      <c r="H112" s="419"/>
      <c r="I112" s="419"/>
      <c r="J112" s="404"/>
      <c r="K112" s="405"/>
      <c r="L112" s="406"/>
      <c r="M112" s="407"/>
      <c r="N112" s="408">
        <f t="shared" si="60"/>
        <v>0</v>
      </c>
      <c r="P112" s="410"/>
      <c r="Q112" s="410"/>
      <c r="R112" s="420"/>
    </row>
    <row r="113" spans="1:18" s="412" customFormat="1" ht="15.75">
      <c r="A113" s="421" t="s">
        <v>165</v>
      </c>
      <c r="B113" s="421"/>
      <c r="C113" s="421"/>
      <c r="D113" s="422" t="s">
        <v>166</v>
      </c>
      <c r="E113" s="421"/>
      <c r="F113" s="423"/>
      <c r="G113" s="423"/>
      <c r="H113" s="423"/>
      <c r="I113" s="423"/>
      <c r="J113" s="424"/>
      <c r="K113" s="425">
        <f>K115</f>
        <v>3907.1363999999999</v>
      </c>
      <c r="L113" s="426">
        <f>L115</f>
        <v>3360.1373039999999</v>
      </c>
      <c r="M113" s="427"/>
      <c r="N113" s="408">
        <f t="shared" si="60"/>
        <v>0</v>
      </c>
      <c r="P113" s="428">
        <f>P115</f>
        <v>0</v>
      </c>
      <c r="Q113" s="428">
        <f>Q115</f>
        <v>3360.1373039999999</v>
      </c>
      <c r="R113" s="429"/>
    </row>
    <row r="114" spans="1:18" s="432" customFormat="1" ht="30" outlineLevel="1">
      <c r="A114" s="430" t="s">
        <v>167</v>
      </c>
      <c r="B114" s="431" t="s">
        <v>168</v>
      </c>
      <c r="C114" s="431" t="s">
        <v>14</v>
      </c>
      <c r="D114" s="450" t="s">
        <v>169</v>
      </c>
      <c r="E114" s="413" t="s">
        <v>16</v>
      </c>
      <c r="F114" s="437">
        <v>463.48</v>
      </c>
      <c r="G114" s="437"/>
      <c r="H114" s="403">
        <v>463.48</v>
      </c>
      <c r="I114" s="403">
        <f>J114-J114*$I$15</f>
        <v>7.2497999999999996</v>
      </c>
      <c r="J114" s="404">
        <v>8.43</v>
      </c>
      <c r="K114" s="405">
        <f>F114*J114</f>
        <v>3907.1363999999999</v>
      </c>
      <c r="L114" s="406">
        <f t="shared" ref="L114" si="71">F114*I114</f>
        <v>3360.1373039999999</v>
      </c>
      <c r="M114" s="407"/>
      <c r="N114" s="408">
        <f t="shared" si="60"/>
        <v>8.4283139999996557</v>
      </c>
      <c r="P114" s="410">
        <f t="shared" ref="P114" si="72">G114*I114</f>
        <v>0</v>
      </c>
      <c r="Q114" s="410">
        <f t="shared" ref="Q114" si="73">H114*I114</f>
        <v>3360.1373039999999</v>
      </c>
      <c r="R114" s="411">
        <f t="shared" ref="R114" si="74">Q114/L114</f>
        <v>1</v>
      </c>
    </row>
    <row r="115" spans="1:18" s="412" customFormat="1" ht="15.75" outlineLevel="1">
      <c r="A115" s="530" t="s">
        <v>170</v>
      </c>
      <c r="B115" s="530"/>
      <c r="C115" s="530"/>
      <c r="D115" s="530"/>
      <c r="E115" s="530"/>
      <c r="F115" s="530"/>
      <c r="G115" s="530"/>
      <c r="H115" s="530"/>
      <c r="I115" s="530"/>
      <c r="J115" s="530"/>
      <c r="K115" s="416">
        <f>SUM(K114:K114)</f>
        <v>3907.1363999999999</v>
      </c>
      <c r="L115" s="433">
        <f>SUM(L114:L114)</f>
        <v>3360.1373039999999</v>
      </c>
      <c r="M115" s="433">
        <f t="shared" ref="M115:Q115" si="75">SUM(M114:M114)</f>
        <v>0</v>
      </c>
      <c r="N115" s="433">
        <f t="shared" si="75"/>
        <v>8.4283139999996557</v>
      </c>
      <c r="O115" s="433">
        <f t="shared" si="75"/>
        <v>0</v>
      </c>
      <c r="P115" s="433">
        <f t="shared" si="75"/>
        <v>0</v>
      </c>
      <c r="Q115" s="433">
        <f t="shared" si="75"/>
        <v>3360.1373039999999</v>
      </c>
      <c r="R115" s="418">
        <f>Q115/L115</f>
        <v>1</v>
      </c>
    </row>
    <row r="116" spans="1:18" s="412" customFormat="1" ht="15.75">
      <c r="A116" s="469"/>
      <c r="B116" s="469"/>
      <c r="C116" s="469"/>
      <c r="D116" s="469"/>
      <c r="E116" s="469"/>
      <c r="F116" s="469"/>
      <c r="G116" s="469"/>
      <c r="H116" s="469"/>
      <c r="I116" s="469"/>
      <c r="J116" s="470"/>
      <c r="K116" s="416"/>
      <c r="L116" s="417"/>
      <c r="M116" s="444"/>
      <c r="N116" s="408">
        <f t="shared" si="60"/>
        <v>0</v>
      </c>
      <c r="P116" s="471"/>
      <c r="Q116" s="471"/>
      <c r="R116" s="472"/>
    </row>
    <row r="117" spans="1:18" s="412" customFormat="1" ht="15.75">
      <c r="A117" s="421" t="s">
        <v>171</v>
      </c>
      <c r="B117" s="421"/>
      <c r="C117" s="421"/>
      <c r="D117" s="422" t="s">
        <v>172</v>
      </c>
      <c r="E117" s="421"/>
      <c r="F117" s="423"/>
      <c r="G117" s="423"/>
      <c r="H117" s="423"/>
      <c r="I117" s="423"/>
      <c r="J117" s="424"/>
      <c r="K117" s="425">
        <f>K126</f>
        <v>134091.94990000001</v>
      </c>
      <c r="L117" s="426">
        <f>L126</f>
        <v>115319.07691400002</v>
      </c>
      <c r="M117" s="427"/>
      <c r="N117" s="408">
        <f t="shared" si="60"/>
        <v>0</v>
      </c>
      <c r="P117" s="428">
        <f>SUM(P118:P125)</f>
        <v>20915.914367999998</v>
      </c>
      <c r="Q117" s="428">
        <f>SUM(Q118:Q125)</f>
        <v>101596.57676679999</v>
      </c>
      <c r="R117" s="429"/>
    </row>
    <row r="118" spans="1:18" s="412" customFormat="1" ht="30" outlineLevel="1">
      <c r="A118" s="456" t="s">
        <v>173</v>
      </c>
      <c r="B118" s="431">
        <v>87878</v>
      </c>
      <c r="C118" s="473" t="s">
        <v>14</v>
      </c>
      <c r="D118" s="402" t="s">
        <v>174</v>
      </c>
      <c r="E118" s="400" t="s">
        <v>16</v>
      </c>
      <c r="F118" s="403">
        <v>1969.41</v>
      </c>
      <c r="G118" s="437"/>
      <c r="H118" s="403">
        <f>F118</f>
        <v>1969.41</v>
      </c>
      <c r="I118" s="403">
        <f t="shared" ref="I118:I125" si="76">J118-J118*$I$15</f>
        <v>2.8121999999999998</v>
      </c>
      <c r="J118" s="465">
        <v>3.27</v>
      </c>
      <c r="K118" s="405">
        <f t="shared" ref="K118:K125" si="77">F118*J118</f>
        <v>6439.9706999999999</v>
      </c>
      <c r="L118" s="406">
        <f t="shared" ref="L118:L125" si="78">F118*I118</f>
        <v>5538.3748020000003</v>
      </c>
      <c r="M118" s="407"/>
      <c r="N118" s="408">
        <f t="shared" si="60"/>
        <v>3.2693459999998669</v>
      </c>
      <c r="P118" s="410">
        <f t="shared" ref="P118:P122" si="79">G118*I118</f>
        <v>0</v>
      </c>
      <c r="Q118" s="410">
        <f t="shared" ref="Q118:Q125" si="80">H118*I118</f>
        <v>5538.3748020000003</v>
      </c>
      <c r="R118" s="411">
        <f t="shared" ref="R118:R125" si="81">Q118/L118</f>
        <v>1</v>
      </c>
    </row>
    <row r="119" spans="1:18" s="432" customFormat="1" ht="15" outlineLevel="1">
      <c r="A119" s="456" t="s">
        <v>175</v>
      </c>
      <c r="B119" s="431">
        <v>87882</v>
      </c>
      <c r="C119" s="473" t="s">
        <v>14</v>
      </c>
      <c r="D119" s="474" t="s">
        <v>176</v>
      </c>
      <c r="E119" s="413" t="s">
        <v>16</v>
      </c>
      <c r="F119" s="403">
        <v>579.57000000000005</v>
      </c>
      <c r="G119" s="437"/>
      <c r="H119" s="403">
        <f>G119+579.57</f>
        <v>579.57000000000005</v>
      </c>
      <c r="I119" s="403">
        <f t="shared" si="76"/>
        <v>3.3023999999999996</v>
      </c>
      <c r="J119" s="465">
        <v>3.84</v>
      </c>
      <c r="K119" s="405">
        <f t="shared" si="77"/>
        <v>2225.5488</v>
      </c>
      <c r="L119" s="406">
        <f t="shared" si="78"/>
        <v>1913.9719679999998</v>
      </c>
      <c r="M119" s="407"/>
      <c r="N119" s="408">
        <f t="shared" si="60"/>
        <v>3.8392319999998432</v>
      </c>
      <c r="P119" s="410">
        <f t="shared" si="79"/>
        <v>0</v>
      </c>
      <c r="Q119" s="410">
        <f t="shared" si="80"/>
        <v>1913.9719679999998</v>
      </c>
      <c r="R119" s="411">
        <f t="shared" si="81"/>
        <v>1</v>
      </c>
    </row>
    <row r="120" spans="1:18" s="432" customFormat="1" ht="30" outlineLevel="1">
      <c r="A120" s="456" t="s">
        <v>177</v>
      </c>
      <c r="B120" s="431">
        <v>87531</v>
      </c>
      <c r="C120" s="473" t="s">
        <v>14</v>
      </c>
      <c r="D120" s="474" t="s">
        <v>178</v>
      </c>
      <c r="E120" s="413" t="s">
        <v>16</v>
      </c>
      <c r="F120" s="403">
        <v>1969.41</v>
      </c>
      <c r="G120" s="437">
        <v>118.17</v>
      </c>
      <c r="H120" s="403">
        <f>G120+787.76+1063.48</f>
        <v>1969.4099999999999</v>
      </c>
      <c r="I120" s="403">
        <f t="shared" si="76"/>
        <v>20.21</v>
      </c>
      <c r="J120" s="465">
        <v>23.5</v>
      </c>
      <c r="K120" s="405">
        <f t="shared" si="77"/>
        <v>46281.135000000002</v>
      </c>
      <c r="L120" s="406">
        <f t="shared" si="78"/>
        <v>39801.776100000003</v>
      </c>
      <c r="M120" s="407"/>
      <c r="N120" s="408">
        <f t="shared" si="60"/>
        <v>23.495299999999041</v>
      </c>
      <c r="P120" s="410">
        <f t="shared" si="79"/>
        <v>2388.2157000000002</v>
      </c>
      <c r="Q120" s="410">
        <f t="shared" si="80"/>
        <v>39801.776099999995</v>
      </c>
      <c r="R120" s="411">
        <f t="shared" si="81"/>
        <v>0.99999999999999978</v>
      </c>
    </row>
    <row r="121" spans="1:18" s="432" customFormat="1" ht="60" outlineLevel="1">
      <c r="A121" s="456" t="s">
        <v>179</v>
      </c>
      <c r="B121" s="431">
        <v>87529</v>
      </c>
      <c r="C121" s="473" t="s">
        <v>14</v>
      </c>
      <c r="D121" s="402" t="s">
        <v>180</v>
      </c>
      <c r="E121" s="413" t="s">
        <v>16</v>
      </c>
      <c r="F121" s="403">
        <v>1307.77</v>
      </c>
      <c r="G121" s="437">
        <v>39.229999999999997</v>
      </c>
      <c r="H121" s="403">
        <f>G121+915.44+353.1</f>
        <v>1307.77</v>
      </c>
      <c r="I121" s="403">
        <f t="shared" si="76"/>
        <v>22.205200000000001</v>
      </c>
      <c r="J121" s="465">
        <v>25.82</v>
      </c>
      <c r="K121" s="405">
        <f t="shared" si="77"/>
        <v>33766.621399999996</v>
      </c>
      <c r="L121" s="406">
        <f t="shared" si="78"/>
        <v>29039.294404</v>
      </c>
      <c r="M121" s="407"/>
      <c r="N121" s="408">
        <f t="shared" si="60"/>
        <v>25.814835999998948</v>
      </c>
      <c r="P121" s="410">
        <f t="shared" si="79"/>
        <v>871.10999600000002</v>
      </c>
      <c r="Q121" s="410">
        <f t="shared" si="80"/>
        <v>29039.294404</v>
      </c>
      <c r="R121" s="411">
        <f t="shared" si="81"/>
        <v>1</v>
      </c>
    </row>
    <row r="122" spans="1:18" s="432" customFormat="1" ht="60" outlineLevel="1">
      <c r="A122" s="456" t="s">
        <v>181</v>
      </c>
      <c r="B122" s="431">
        <v>87529</v>
      </c>
      <c r="C122" s="473" t="s">
        <v>14</v>
      </c>
      <c r="D122" s="402" t="s">
        <v>182</v>
      </c>
      <c r="E122" s="413" t="s">
        <v>16</v>
      </c>
      <c r="F122" s="403">
        <v>579.57000000000005</v>
      </c>
      <c r="G122" s="437">
        <v>248.79</v>
      </c>
      <c r="H122" s="403">
        <f>G122+330.78</f>
        <v>579.56999999999994</v>
      </c>
      <c r="I122" s="403">
        <f t="shared" si="76"/>
        <v>23.116799999999998</v>
      </c>
      <c r="J122" s="465">
        <v>26.88</v>
      </c>
      <c r="K122" s="405">
        <f t="shared" si="77"/>
        <v>15578.841600000002</v>
      </c>
      <c r="L122" s="406">
        <f t="shared" si="78"/>
        <v>13397.803776000001</v>
      </c>
      <c r="M122" s="407"/>
      <c r="N122" s="408">
        <f t="shared" si="60"/>
        <v>26.874623999998903</v>
      </c>
      <c r="O122" s="475"/>
      <c r="P122" s="410">
        <f t="shared" si="79"/>
        <v>5751.2286719999993</v>
      </c>
      <c r="Q122" s="410">
        <f t="shared" si="80"/>
        <v>13397.803775999997</v>
      </c>
      <c r="R122" s="411">
        <f t="shared" si="81"/>
        <v>0.99999999999999978</v>
      </c>
    </row>
    <row r="123" spans="1:18" s="432" customFormat="1" ht="45" outlineLevel="1">
      <c r="A123" s="456" t="s">
        <v>183</v>
      </c>
      <c r="B123" s="431">
        <v>87273</v>
      </c>
      <c r="C123" s="473" t="s">
        <v>14</v>
      </c>
      <c r="D123" s="402" t="s">
        <v>184</v>
      </c>
      <c r="E123" s="413" t="s">
        <v>16</v>
      </c>
      <c r="F123" s="403">
        <v>439.53</v>
      </c>
      <c r="G123" s="437">
        <f>F123*0.8</f>
        <v>351.62400000000002</v>
      </c>
      <c r="H123" s="403">
        <f t="shared" ref="H123:H125" si="82">G123</f>
        <v>351.62400000000002</v>
      </c>
      <c r="I123" s="403">
        <f t="shared" si="76"/>
        <v>33.858199999999997</v>
      </c>
      <c r="J123" s="465">
        <v>39.369999999999997</v>
      </c>
      <c r="K123" s="405">
        <f t="shared" si="77"/>
        <v>17304.2961</v>
      </c>
      <c r="L123" s="406">
        <f t="shared" si="78"/>
        <v>14881.694645999998</v>
      </c>
      <c r="M123" s="407"/>
      <c r="N123" s="408">
        <f t="shared" si="60"/>
        <v>39.362125999998391</v>
      </c>
      <c r="P123" s="410">
        <f t="shared" ref="P123:P125" si="83">ROUND(R123*L123,2)</f>
        <v>11905.36</v>
      </c>
      <c r="Q123" s="410">
        <f t="shared" si="80"/>
        <v>11905.355716799999</v>
      </c>
      <c r="R123" s="411">
        <f t="shared" si="81"/>
        <v>0.8</v>
      </c>
    </row>
    <row r="124" spans="1:18" s="432" customFormat="1" ht="45" outlineLevel="1">
      <c r="A124" s="456" t="s">
        <v>185</v>
      </c>
      <c r="B124" s="431">
        <v>87267</v>
      </c>
      <c r="C124" s="473" t="s">
        <v>14</v>
      </c>
      <c r="D124" s="402" t="s">
        <v>186</v>
      </c>
      <c r="E124" s="413" t="s">
        <v>16</v>
      </c>
      <c r="F124" s="403">
        <v>222.12</v>
      </c>
      <c r="G124" s="437"/>
      <c r="H124" s="403">
        <f t="shared" si="82"/>
        <v>0</v>
      </c>
      <c r="I124" s="403">
        <f t="shared" si="76"/>
        <v>34.391400000000004</v>
      </c>
      <c r="J124" s="465">
        <v>39.99</v>
      </c>
      <c r="K124" s="405">
        <f t="shared" si="77"/>
        <v>8882.5788000000011</v>
      </c>
      <c r="L124" s="406">
        <f t="shared" si="78"/>
        <v>7639.0177680000015</v>
      </c>
      <c r="M124" s="407"/>
      <c r="N124" s="408">
        <f t="shared" si="60"/>
        <v>39.982001999998374</v>
      </c>
      <c r="P124" s="410">
        <f t="shared" si="83"/>
        <v>0</v>
      </c>
      <c r="Q124" s="410">
        <f t="shared" si="80"/>
        <v>0</v>
      </c>
      <c r="R124" s="411">
        <f t="shared" si="81"/>
        <v>0</v>
      </c>
    </row>
    <row r="125" spans="1:18" s="432" customFormat="1" ht="15" outlineLevel="1">
      <c r="A125" s="456" t="s">
        <v>187</v>
      </c>
      <c r="B125" s="431" t="s">
        <v>188</v>
      </c>
      <c r="C125" s="473" t="s">
        <v>14</v>
      </c>
      <c r="D125" s="402" t="s">
        <v>189</v>
      </c>
      <c r="E125" s="413" t="s">
        <v>53</v>
      </c>
      <c r="F125" s="403">
        <v>257.14999999999998</v>
      </c>
      <c r="G125" s="437"/>
      <c r="H125" s="403">
        <f t="shared" si="82"/>
        <v>0</v>
      </c>
      <c r="I125" s="403">
        <f t="shared" si="76"/>
        <v>12.083</v>
      </c>
      <c r="J125" s="465">
        <v>14.05</v>
      </c>
      <c r="K125" s="405">
        <f t="shared" si="77"/>
        <v>3612.9575</v>
      </c>
      <c r="L125" s="406">
        <f t="shared" si="78"/>
        <v>3107.1434499999996</v>
      </c>
      <c r="M125" s="407"/>
      <c r="N125" s="408">
        <f t="shared" si="60"/>
        <v>14.047189999999429</v>
      </c>
      <c r="P125" s="410">
        <f t="shared" si="83"/>
        <v>0</v>
      </c>
      <c r="Q125" s="410">
        <f t="shared" si="80"/>
        <v>0</v>
      </c>
      <c r="R125" s="411">
        <f t="shared" si="81"/>
        <v>0</v>
      </c>
    </row>
    <row r="126" spans="1:18" s="412" customFormat="1" ht="15.75" outlineLevel="1">
      <c r="A126" s="530" t="s">
        <v>190</v>
      </c>
      <c r="B126" s="530"/>
      <c r="C126" s="530"/>
      <c r="D126" s="530"/>
      <c r="E126" s="530"/>
      <c r="F126" s="530"/>
      <c r="G126" s="530"/>
      <c r="H126" s="530"/>
      <c r="I126" s="530"/>
      <c r="J126" s="530"/>
      <c r="K126" s="416">
        <f>SUM(K118:K125)</f>
        <v>134091.94990000001</v>
      </c>
      <c r="L126" s="433">
        <f>SUM(L118:L125)</f>
        <v>115319.07691400002</v>
      </c>
      <c r="M126" s="444"/>
      <c r="N126" s="408">
        <f t="shared" si="60"/>
        <v>0</v>
      </c>
      <c r="P126" s="476">
        <f>SUM(P118:P125)</f>
        <v>20915.914367999998</v>
      </c>
      <c r="Q126" s="476">
        <f>SUM(Q118:Q125)</f>
        <v>101596.57676679999</v>
      </c>
      <c r="R126" s="418">
        <f>Q126/L126</f>
        <v>0.88100407569656769</v>
      </c>
    </row>
    <row r="127" spans="1:18" s="412" customFormat="1" ht="15.75">
      <c r="A127" s="469"/>
      <c r="B127" s="469"/>
      <c r="C127" s="469"/>
      <c r="D127" s="469"/>
      <c r="E127" s="469"/>
      <c r="F127" s="469"/>
      <c r="G127" s="469"/>
      <c r="H127" s="469"/>
      <c r="I127" s="469"/>
      <c r="J127" s="470"/>
      <c r="K127" s="416"/>
      <c r="L127" s="417"/>
      <c r="M127" s="444"/>
      <c r="N127" s="408">
        <f t="shared" si="60"/>
        <v>0</v>
      </c>
      <c r="P127" s="471"/>
      <c r="Q127" s="471"/>
      <c r="R127" s="472"/>
    </row>
    <row r="128" spans="1:18" s="412" customFormat="1" ht="15.75">
      <c r="A128" s="421" t="s">
        <v>191</v>
      </c>
      <c r="B128" s="421"/>
      <c r="C128" s="421"/>
      <c r="D128" s="422" t="s">
        <v>192</v>
      </c>
      <c r="E128" s="421"/>
      <c r="F128" s="423"/>
      <c r="G128" s="423"/>
      <c r="H128" s="423"/>
      <c r="I128" s="423"/>
      <c r="J128" s="424"/>
      <c r="K128" s="425">
        <f>K141</f>
        <v>109890.72866000001</v>
      </c>
      <c r="L128" s="426">
        <f>L141</f>
        <v>94506.026647599996</v>
      </c>
      <c r="M128" s="427"/>
      <c r="N128" s="408">
        <f t="shared" si="60"/>
        <v>0</v>
      </c>
      <c r="P128" s="428">
        <f>SUM(P129:P140)</f>
        <v>26256.888760000002</v>
      </c>
      <c r="Q128" s="428">
        <f>SUM(Q129:Q140)</f>
        <v>58980.753575999996</v>
      </c>
      <c r="R128" s="429"/>
    </row>
    <row r="129" spans="1:18" s="412" customFormat="1" ht="30" outlineLevel="1">
      <c r="A129" s="456" t="s">
        <v>193</v>
      </c>
      <c r="B129" s="431">
        <v>87690</v>
      </c>
      <c r="C129" s="473" t="s">
        <v>14</v>
      </c>
      <c r="D129" s="450" t="s">
        <v>194</v>
      </c>
      <c r="E129" s="400" t="s">
        <v>16</v>
      </c>
      <c r="F129" s="403">
        <v>814.48299999999995</v>
      </c>
      <c r="G129" s="403">
        <v>40.729999999999997</v>
      </c>
      <c r="H129" s="403">
        <f>G129+640.75+92.28+40.72</f>
        <v>814.48</v>
      </c>
      <c r="I129" s="403">
        <f t="shared" ref="I129:I135" si="84">J129-J129*$I$15</f>
        <v>30.744999999999997</v>
      </c>
      <c r="J129" s="465">
        <v>35.75</v>
      </c>
      <c r="K129" s="405">
        <f t="shared" ref="K129:K135" si="85">F129*J129</f>
        <v>29117.767249999997</v>
      </c>
      <c r="L129" s="406">
        <f t="shared" ref="L129:L135" si="86">F129*I129</f>
        <v>25041.279834999998</v>
      </c>
      <c r="M129" s="407"/>
      <c r="N129" s="408">
        <f t="shared" si="60"/>
        <v>35.742849999998541</v>
      </c>
      <c r="P129" s="410">
        <f t="shared" ref="P129:P135" si="87">G129*I129</f>
        <v>1252.2438499999998</v>
      </c>
      <c r="Q129" s="410">
        <f t="shared" ref="Q129:Q135" si="88">H129*I129</f>
        <v>25041.187599999997</v>
      </c>
      <c r="R129" s="411">
        <f t="shared" ref="R129:R135" si="89">Q129/L129</f>
        <v>0.99999631668187061</v>
      </c>
    </row>
    <row r="130" spans="1:18" s="412" customFormat="1" ht="30" outlineLevel="1">
      <c r="A130" s="456" t="s">
        <v>195</v>
      </c>
      <c r="B130" s="431">
        <v>87630</v>
      </c>
      <c r="C130" s="473" t="s">
        <v>14</v>
      </c>
      <c r="D130" s="450" t="s">
        <v>196</v>
      </c>
      <c r="E130" s="400" t="s">
        <v>16</v>
      </c>
      <c r="F130" s="403">
        <v>814.48299999999995</v>
      </c>
      <c r="G130" s="403">
        <v>488.69</v>
      </c>
      <c r="H130" s="403">
        <f>G130+325.79</f>
        <v>814.48</v>
      </c>
      <c r="I130" s="403">
        <f t="shared" si="84"/>
        <v>27.4254</v>
      </c>
      <c r="J130" s="465">
        <v>31.89</v>
      </c>
      <c r="K130" s="405">
        <f t="shared" si="85"/>
        <v>25973.862869999997</v>
      </c>
      <c r="L130" s="406">
        <f t="shared" si="86"/>
        <v>22337.5220682</v>
      </c>
      <c r="M130" s="407"/>
      <c r="N130" s="408">
        <f t="shared" si="60"/>
        <v>31.883621999998702</v>
      </c>
      <c r="P130" s="410">
        <f t="shared" si="87"/>
        <v>13402.518726</v>
      </c>
      <c r="Q130" s="410">
        <f t="shared" si="88"/>
        <v>22337.439792000001</v>
      </c>
      <c r="R130" s="411">
        <f t="shared" si="89"/>
        <v>0.99999631668187061</v>
      </c>
    </row>
    <row r="131" spans="1:18" s="412" customFormat="1" ht="45" outlineLevel="1">
      <c r="A131" s="456" t="s">
        <v>197</v>
      </c>
      <c r="B131" s="431">
        <v>87251</v>
      </c>
      <c r="C131" s="473" t="s">
        <v>14</v>
      </c>
      <c r="D131" s="450" t="s">
        <v>198</v>
      </c>
      <c r="E131" s="400" t="s">
        <v>16</v>
      </c>
      <c r="F131" s="403">
        <v>65.28</v>
      </c>
      <c r="G131" s="403"/>
      <c r="H131" s="403">
        <f t="shared" ref="H131:H140" si="90">G131</f>
        <v>0</v>
      </c>
      <c r="I131" s="403">
        <f t="shared" si="84"/>
        <v>28.156400000000001</v>
      </c>
      <c r="J131" s="465">
        <v>32.74</v>
      </c>
      <c r="K131" s="405">
        <f t="shared" si="85"/>
        <v>2137.2672000000002</v>
      </c>
      <c r="L131" s="406">
        <f t="shared" si="86"/>
        <v>1838.049792</v>
      </c>
      <c r="M131" s="407"/>
      <c r="N131" s="408">
        <f t="shared" si="60"/>
        <v>32.733451999998671</v>
      </c>
      <c r="P131" s="410">
        <f t="shared" si="87"/>
        <v>0</v>
      </c>
      <c r="Q131" s="410">
        <f t="shared" si="88"/>
        <v>0</v>
      </c>
      <c r="R131" s="411">
        <f t="shared" si="89"/>
        <v>0</v>
      </c>
    </row>
    <row r="132" spans="1:18" s="412" customFormat="1" ht="45" outlineLevel="1">
      <c r="A132" s="456" t="s">
        <v>199</v>
      </c>
      <c r="B132" s="431">
        <v>87251</v>
      </c>
      <c r="C132" s="473" t="s">
        <v>14</v>
      </c>
      <c r="D132" s="450" t="s">
        <v>200</v>
      </c>
      <c r="E132" s="400" t="s">
        <v>16</v>
      </c>
      <c r="F132" s="403">
        <v>749.2</v>
      </c>
      <c r="G132" s="403">
        <f>F132*0.55</f>
        <v>412.06000000000006</v>
      </c>
      <c r="H132" s="403">
        <f t="shared" si="90"/>
        <v>412.06000000000006</v>
      </c>
      <c r="I132" s="403">
        <f t="shared" si="84"/>
        <v>28.156400000000001</v>
      </c>
      <c r="J132" s="465">
        <v>32.74</v>
      </c>
      <c r="K132" s="405">
        <f t="shared" si="85"/>
        <v>24528.808000000005</v>
      </c>
      <c r="L132" s="406">
        <f t="shared" si="86"/>
        <v>21094.774880000001</v>
      </c>
      <c r="M132" s="407"/>
      <c r="N132" s="408">
        <f t="shared" si="60"/>
        <v>32.733451999998671</v>
      </c>
      <c r="P132" s="410">
        <f t="shared" si="87"/>
        <v>11602.126184000002</v>
      </c>
      <c r="Q132" s="410">
        <f t="shared" si="88"/>
        <v>11602.126184000002</v>
      </c>
      <c r="R132" s="411">
        <f t="shared" si="89"/>
        <v>0.55000000000000004</v>
      </c>
    </row>
    <row r="133" spans="1:18" s="412" customFormat="1" ht="30" outlineLevel="1">
      <c r="A133" s="456" t="s">
        <v>201</v>
      </c>
      <c r="B133" s="477" t="s">
        <v>202</v>
      </c>
      <c r="C133" s="477" t="s">
        <v>30</v>
      </c>
      <c r="D133" s="478" t="s">
        <v>203</v>
      </c>
      <c r="E133" s="400" t="s">
        <v>16</v>
      </c>
      <c r="F133" s="403">
        <v>40.950000000000003</v>
      </c>
      <c r="G133" s="403"/>
      <c r="H133" s="403">
        <f t="shared" si="90"/>
        <v>0</v>
      </c>
      <c r="I133" s="403">
        <f t="shared" si="84"/>
        <v>96.328600000000009</v>
      </c>
      <c r="J133" s="465">
        <v>112.01</v>
      </c>
      <c r="K133" s="405">
        <f t="shared" si="85"/>
        <v>4586.8095000000003</v>
      </c>
      <c r="L133" s="406">
        <f t="shared" si="86"/>
        <v>3944.6561700000007</v>
      </c>
      <c r="M133" s="407"/>
      <c r="N133" s="408">
        <f t="shared" si="60"/>
        <v>111.98759799999544</v>
      </c>
      <c r="P133" s="410">
        <f t="shared" si="87"/>
        <v>0</v>
      </c>
      <c r="Q133" s="410">
        <f t="shared" si="88"/>
        <v>0</v>
      </c>
      <c r="R133" s="411">
        <f t="shared" si="89"/>
        <v>0</v>
      </c>
    </row>
    <row r="134" spans="1:18" s="412" customFormat="1" ht="15" outlineLevel="1">
      <c r="A134" s="456" t="s">
        <v>204</v>
      </c>
      <c r="B134" s="477" t="s">
        <v>205</v>
      </c>
      <c r="C134" s="473" t="s">
        <v>30</v>
      </c>
      <c r="D134" s="450" t="s">
        <v>206</v>
      </c>
      <c r="E134" s="400" t="s">
        <v>16</v>
      </c>
      <c r="F134" s="403">
        <v>5.4</v>
      </c>
      <c r="G134" s="403"/>
      <c r="H134" s="403">
        <f t="shared" si="90"/>
        <v>0</v>
      </c>
      <c r="I134" s="403">
        <f t="shared" si="84"/>
        <v>55.942999999999998</v>
      </c>
      <c r="J134" s="465">
        <v>65.05</v>
      </c>
      <c r="K134" s="405">
        <f t="shared" si="85"/>
        <v>351.27</v>
      </c>
      <c r="L134" s="406">
        <f t="shared" si="86"/>
        <v>302.09219999999999</v>
      </c>
      <c r="M134" s="407"/>
      <c r="N134" s="408">
        <f t="shared" si="60"/>
        <v>65.036989999997346</v>
      </c>
      <c r="P134" s="410">
        <f t="shared" si="87"/>
        <v>0</v>
      </c>
      <c r="Q134" s="410">
        <f t="shared" si="88"/>
        <v>0</v>
      </c>
      <c r="R134" s="411">
        <f t="shared" si="89"/>
        <v>0</v>
      </c>
    </row>
    <row r="135" spans="1:18" s="412" customFormat="1" ht="15" outlineLevel="1">
      <c r="A135" s="456" t="s">
        <v>207</v>
      </c>
      <c r="B135" s="479" t="s">
        <v>208</v>
      </c>
      <c r="C135" s="473" t="s">
        <v>30</v>
      </c>
      <c r="D135" s="450" t="s">
        <v>209</v>
      </c>
      <c r="E135" s="400" t="s">
        <v>53</v>
      </c>
      <c r="F135" s="403">
        <v>18.5</v>
      </c>
      <c r="G135" s="403"/>
      <c r="H135" s="403">
        <f t="shared" si="90"/>
        <v>0</v>
      </c>
      <c r="I135" s="403">
        <f t="shared" si="84"/>
        <v>60.079599999999999</v>
      </c>
      <c r="J135" s="465">
        <v>69.86</v>
      </c>
      <c r="K135" s="405">
        <f t="shared" si="85"/>
        <v>1292.4100000000001</v>
      </c>
      <c r="L135" s="406">
        <f t="shared" si="86"/>
        <v>1111.4726000000001</v>
      </c>
      <c r="M135" s="407"/>
      <c r="N135" s="408">
        <f t="shared" si="60"/>
        <v>69.846027999997148</v>
      </c>
      <c r="P135" s="410">
        <f t="shared" si="87"/>
        <v>0</v>
      </c>
      <c r="Q135" s="410">
        <f t="shared" si="88"/>
        <v>0</v>
      </c>
      <c r="R135" s="411">
        <f t="shared" si="89"/>
        <v>0</v>
      </c>
    </row>
    <row r="136" spans="1:18" s="412" customFormat="1" ht="15.75" outlineLevel="1">
      <c r="A136" s="400"/>
      <c r="B136" s="479"/>
      <c r="C136" s="431"/>
      <c r="D136" s="466" t="s">
        <v>210</v>
      </c>
      <c r="E136" s="400"/>
      <c r="F136" s="403"/>
      <c r="G136" s="403"/>
      <c r="H136" s="403">
        <f t="shared" si="90"/>
        <v>0</v>
      </c>
      <c r="I136" s="403"/>
      <c r="J136" s="465"/>
      <c r="K136" s="405"/>
      <c r="L136" s="406"/>
      <c r="M136" s="407"/>
      <c r="N136" s="408">
        <f t="shared" si="60"/>
        <v>0</v>
      </c>
      <c r="P136" s="410"/>
      <c r="Q136" s="410"/>
      <c r="R136" s="420"/>
    </row>
    <row r="137" spans="1:18" s="412" customFormat="1" ht="30" outlineLevel="1">
      <c r="A137" s="456" t="s">
        <v>211</v>
      </c>
      <c r="B137" s="477">
        <v>94996</v>
      </c>
      <c r="C137" s="473" t="s">
        <v>14</v>
      </c>
      <c r="D137" s="478" t="s">
        <v>212</v>
      </c>
      <c r="E137" s="400" t="s">
        <v>16</v>
      </c>
      <c r="F137" s="403">
        <v>250.81</v>
      </c>
      <c r="G137" s="403"/>
      <c r="H137" s="403">
        <f t="shared" si="90"/>
        <v>0</v>
      </c>
      <c r="I137" s="403">
        <f t="shared" ref="I137:I140" si="91">J137-J137*$I$15</f>
        <v>57.447999999999993</v>
      </c>
      <c r="J137" s="465">
        <v>66.8</v>
      </c>
      <c r="K137" s="405">
        <f>F137*J137</f>
        <v>16754.108</v>
      </c>
      <c r="L137" s="406">
        <f t="shared" ref="L137:L140" si="92">F137*I137</f>
        <v>14408.532879999999</v>
      </c>
      <c r="M137" s="407"/>
      <c r="N137" s="408">
        <f t="shared" si="60"/>
        <v>66.786639999997277</v>
      </c>
      <c r="P137" s="410">
        <f t="shared" ref="P137:P140" si="93">ROUND(R137*L137,2)</f>
        <v>0</v>
      </c>
      <c r="Q137" s="410">
        <f t="shared" ref="Q137:Q140" si="94">H137*I137</f>
        <v>0</v>
      </c>
      <c r="R137" s="411">
        <f t="shared" ref="R137:R140" si="95">Q137/L137</f>
        <v>0</v>
      </c>
    </row>
    <row r="138" spans="1:18" s="432" customFormat="1" ht="15" outlineLevel="1">
      <c r="A138" s="456" t="s">
        <v>213</v>
      </c>
      <c r="B138" s="477">
        <v>94963</v>
      </c>
      <c r="C138" s="473" t="s">
        <v>14</v>
      </c>
      <c r="D138" s="478" t="s">
        <v>214</v>
      </c>
      <c r="E138" s="400" t="s">
        <v>215</v>
      </c>
      <c r="F138" s="403">
        <v>11.98</v>
      </c>
      <c r="G138" s="403"/>
      <c r="H138" s="403">
        <f t="shared" si="90"/>
        <v>0</v>
      </c>
      <c r="I138" s="403">
        <f t="shared" si="91"/>
        <v>253.52800000000002</v>
      </c>
      <c r="J138" s="465">
        <v>294.8</v>
      </c>
      <c r="K138" s="405">
        <f>F138*J138</f>
        <v>3531.7040000000002</v>
      </c>
      <c r="L138" s="406">
        <f t="shared" si="92"/>
        <v>3037.2654400000001</v>
      </c>
      <c r="M138" s="407"/>
      <c r="N138" s="408">
        <f t="shared" si="60"/>
        <v>294.741039999988</v>
      </c>
      <c r="P138" s="410">
        <f t="shared" si="93"/>
        <v>0</v>
      </c>
      <c r="Q138" s="410">
        <f t="shared" si="94"/>
        <v>0</v>
      </c>
      <c r="R138" s="411">
        <f t="shared" si="95"/>
        <v>0</v>
      </c>
    </row>
    <row r="139" spans="1:18" s="432" customFormat="1" ht="30" outlineLevel="1">
      <c r="A139" s="456" t="s">
        <v>216</v>
      </c>
      <c r="B139" s="477">
        <v>94263</v>
      </c>
      <c r="C139" s="473" t="s">
        <v>14</v>
      </c>
      <c r="D139" s="478" t="s">
        <v>217</v>
      </c>
      <c r="E139" s="413" t="s">
        <v>53</v>
      </c>
      <c r="F139" s="403">
        <v>27.3</v>
      </c>
      <c r="G139" s="403"/>
      <c r="H139" s="403">
        <f t="shared" si="90"/>
        <v>0</v>
      </c>
      <c r="I139" s="403">
        <f t="shared" si="91"/>
        <v>18.661999999999999</v>
      </c>
      <c r="J139" s="465">
        <v>21.7</v>
      </c>
      <c r="K139" s="405">
        <f>F139*J139</f>
        <v>592.41</v>
      </c>
      <c r="L139" s="406">
        <f t="shared" si="92"/>
        <v>509.4726</v>
      </c>
      <c r="M139" s="407"/>
      <c r="N139" s="408">
        <f t="shared" si="60"/>
        <v>21.695659999999116</v>
      </c>
      <c r="P139" s="410">
        <f t="shared" si="93"/>
        <v>0</v>
      </c>
      <c r="Q139" s="410">
        <f t="shared" si="94"/>
        <v>0</v>
      </c>
      <c r="R139" s="411">
        <f t="shared" si="95"/>
        <v>0</v>
      </c>
    </row>
    <row r="140" spans="1:18" s="432" customFormat="1" ht="30" outlineLevel="1">
      <c r="A140" s="456" t="s">
        <v>218</v>
      </c>
      <c r="B140" s="480">
        <v>6514</v>
      </c>
      <c r="C140" s="473" t="s">
        <v>14</v>
      </c>
      <c r="D140" s="450" t="s">
        <v>219</v>
      </c>
      <c r="E140" s="413" t="s">
        <v>16</v>
      </c>
      <c r="F140" s="403">
        <v>11.276000000000002</v>
      </c>
      <c r="G140" s="403"/>
      <c r="H140" s="403">
        <f t="shared" si="90"/>
        <v>0</v>
      </c>
      <c r="I140" s="403">
        <f t="shared" si="91"/>
        <v>78.122399999999999</v>
      </c>
      <c r="J140" s="465">
        <v>90.84</v>
      </c>
      <c r="K140" s="405">
        <f>F140*J140</f>
        <v>1024.3118400000001</v>
      </c>
      <c r="L140" s="406">
        <f t="shared" si="92"/>
        <v>880.9081824000001</v>
      </c>
      <c r="M140" s="407"/>
      <c r="N140" s="408">
        <f t="shared" si="60"/>
        <v>90.821831999996306</v>
      </c>
      <c r="P140" s="410">
        <f t="shared" si="93"/>
        <v>0</v>
      </c>
      <c r="Q140" s="410">
        <f t="shared" si="94"/>
        <v>0</v>
      </c>
      <c r="R140" s="411">
        <f t="shared" si="95"/>
        <v>0</v>
      </c>
    </row>
    <row r="141" spans="1:18" s="412" customFormat="1" ht="15.75" outlineLevel="1">
      <c r="A141" s="530" t="s">
        <v>220</v>
      </c>
      <c r="B141" s="530"/>
      <c r="C141" s="530"/>
      <c r="D141" s="530"/>
      <c r="E141" s="530"/>
      <c r="F141" s="530"/>
      <c r="G141" s="530"/>
      <c r="H141" s="530"/>
      <c r="I141" s="530"/>
      <c r="J141" s="530"/>
      <c r="K141" s="416">
        <f>SUM(K129:K140)</f>
        <v>109890.72866000001</v>
      </c>
      <c r="L141" s="433">
        <f>SUM(L129:L140)</f>
        <v>94506.026647599996</v>
      </c>
      <c r="M141" s="416">
        <f t="shared" ref="M141:O141" si="96">SUM(M129:M140)</f>
        <v>0</v>
      </c>
      <c r="N141" s="416">
        <f t="shared" si="96"/>
        <v>854.00916399996527</v>
      </c>
      <c r="O141" s="416">
        <f t="shared" si="96"/>
        <v>0</v>
      </c>
      <c r="P141" s="433">
        <f>SUM(P129:P140)</f>
        <v>26256.888760000002</v>
      </c>
      <c r="Q141" s="433">
        <f>SUM(Q129:Q140)</f>
        <v>58980.753575999996</v>
      </c>
      <c r="R141" s="418">
        <f>Q141/L141</f>
        <v>0.62409515740124311</v>
      </c>
    </row>
    <row r="142" spans="1:18" s="412" customFormat="1" ht="15.75">
      <c r="A142" s="469"/>
      <c r="B142" s="469"/>
      <c r="C142" s="469"/>
      <c r="D142" s="469"/>
      <c r="E142" s="469"/>
      <c r="F142" s="469"/>
      <c r="G142" s="469"/>
      <c r="H142" s="469"/>
      <c r="I142" s="469"/>
      <c r="J142" s="470"/>
      <c r="K142" s="416"/>
      <c r="L142" s="417"/>
      <c r="M142" s="444"/>
      <c r="N142" s="408">
        <f t="shared" si="60"/>
        <v>0</v>
      </c>
      <c r="P142" s="471"/>
      <c r="Q142" s="471"/>
      <c r="R142" s="472"/>
    </row>
    <row r="143" spans="1:18" s="412" customFormat="1" ht="15.75">
      <c r="A143" s="421" t="s">
        <v>221</v>
      </c>
      <c r="B143" s="421"/>
      <c r="C143" s="421"/>
      <c r="D143" s="422" t="s">
        <v>222</v>
      </c>
      <c r="E143" s="421"/>
      <c r="F143" s="423"/>
      <c r="G143" s="423"/>
      <c r="H143" s="423"/>
      <c r="I143" s="423"/>
      <c r="J143" s="424"/>
      <c r="K143" s="425">
        <f>K151</f>
        <v>29405.314300000002</v>
      </c>
      <c r="L143" s="426">
        <f>L151</f>
        <v>25288.570297999999</v>
      </c>
      <c r="M143" s="427"/>
      <c r="N143" s="408">
        <f t="shared" si="60"/>
        <v>0</v>
      </c>
      <c r="P143" s="428">
        <f>SUM(P144:P150)</f>
        <v>12451.64</v>
      </c>
      <c r="Q143" s="428">
        <f>SUM(Q144:Q150)</f>
        <v>12451.627243799998</v>
      </c>
      <c r="R143" s="429"/>
    </row>
    <row r="144" spans="1:18" s="412" customFormat="1" ht="30" outlineLevel="1">
      <c r="A144" s="430" t="s">
        <v>223</v>
      </c>
      <c r="B144" s="431" t="s">
        <v>224</v>
      </c>
      <c r="C144" s="473" t="s">
        <v>225</v>
      </c>
      <c r="D144" s="450" t="s">
        <v>226</v>
      </c>
      <c r="E144" s="413" t="s">
        <v>16</v>
      </c>
      <c r="F144" s="481">
        <v>432.55</v>
      </c>
      <c r="G144" s="481">
        <f>F144*0.6</f>
        <v>259.52999999999997</v>
      </c>
      <c r="H144" s="403">
        <f t="shared" ref="H144:H150" si="97">G144</f>
        <v>259.52999999999997</v>
      </c>
      <c r="I144" s="403">
        <f t="shared" ref="I144:I150" si="98">J144-J144*$I$15</f>
        <v>8.6343999999999994</v>
      </c>
      <c r="J144" s="465">
        <v>10.039999999999999</v>
      </c>
      <c r="K144" s="405">
        <f t="shared" ref="K144:K150" si="99">F144*J144</f>
        <v>4342.8019999999997</v>
      </c>
      <c r="L144" s="406">
        <f t="shared" ref="L144:L150" si="100">F144*I144</f>
        <v>3734.8097199999997</v>
      </c>
      <c r="M144" s="407"/>
      <c r="N144" s="408">
        <f t="shared" si="60"/>
        <v>10.037991999999591</v>
      </c>
      <c r="P144" s="410">
        <f t="shared" ref="P144:P150" si="101">ROUND(R144*L144,2)</f>
        <v>2240.89</v>
      </c>
      <c r="Q144" s="410">
        <f t="shared" ref="Q144:Q150" si="102">H144*I144</f>
        <v>2240.8858319999995</v>
      </c>
      <c r="R144" s="411">
        <f t="shared" ref="R144:R150" si="103">Q144/L144</f>
        <v>0.59999999999999987</v>
      </c>
    </row>
    <row r="145" spans="1:18" s="412" customFormat="1" ht="15" outlineLevel="1">
      <c r="A145" s="430" t="s">
        <v>227</v>
      </c>
      <c r="B145" s="431" t="s">
        <v>224</v>
      </c>
      <c r="C145" s="473" t="s">
        <v>225</v>
      </c>
      <c r="D145" s="450" t="s">
        <v>228</v>
      </c>
      <c r="E145" s="413" t="s">
        <v>16</v>
      </c>
      <c r="F145" s="482">
        <v>579.57000000000005</v>
      </c>
      <c r="G145" s="482">
        <f>F145*1</f>
        <v>579.57000000000005</v>
      </c>
      <c r="H145" s="403">
        <f t="shared" si="97"/>
        <v>579.57000000000005</v>
      </c>
      <c r="I145" s="403">
        <f t="shared" si="98"/>
        <v>8.6343999999999994</v>
      </c>
      <c r="J145" s="465">
        <v>10.039999999999999</v>
      </c>
      <c r="K145" s="405">
        <f t="shared" si="99"/>
        <v>5818.8828000000003</v>
      </c>
      <c r="L145" s="406">
        <f t="shared" si="100"/>
        <v>5004.239208</v>
      </c>
      <c r="M145" s="407"/>
      <c r="N145" s="408">
        <f t="shared" si="60"/>
        <v>10.037991999999591</v>
      </c>
      <c r="P145" s="410">
        <f t="shared" si="101"/>
        <v>5004.24</v>
      </c>
      <c r="Q145" s="410">
        <f t="shared" si="102"/>
        <v>5004.239208</v>
      </c>
      <c r="R145" s="411">
        <f t="shared" si="103"/>
        <v>1</v>
      </c>
    </row>
    <row r="146" spans="1:18" s="432" customFormat="1" ht="30" outlineLevel="1">
      <c r="A146" s="430" t="s">
        <v>229</v>
      </c>
      <c r="B146" s="477">
        <v>88489</v>
      </c>
      <c r="C146" s="473" t="s">
        <v>14</v>
      </c>
      <c r="D146" s="450" t="s">
        <v>230</v>
      </c>
      <c r="E146" s="413" t="s">
        <v>16</v>
      </c>
      <c r="F146" s="403">
        <v>1307.77</v>
      </c>
      <c r="G146" s="403">
        <f>F146*0.3</f>
        <v>392.33099999999996</v>
      </c>
      <c r="H146" s="403">
        <f t="shared" si="97"/>
        <v>392.33099999999996</v>
      </c>
      <c r="I146" s="403">
        <f t="shared" si="98"/>
        <v>8.0237999999999996</v>
      </c>
      <c r="J146" s="465">
        <v>9.33</v>
      </c>
      <c r="K146" s="405">
        <f t="shared" si="99"/>
        <v>12201.4941</v>
      </c>
      <c r="L146" s="406">
        <f t="shared" si="100"/>
        <v>10493.284925999998</v>
      </c>
      <c r="M146" s="407"/>
      <c r="N146" s="408">
        <f t="shared" si="60"/>
        <v>9.3281339999996202</v>
      </c>
      <c r="P146" s="410">
        <f t="shared" si="101"/>
        <v>3147.99</v>
      </c>
      <c r="Q146" s="410">
        <f t="shared" si="102"/>
        <v>3147.9854777999994</v>
      </c>
      <c r="R146" s="411">
        <f t="shared" si="103"/>
        <v>0.3</v>
      </c>
    </row>
    <row r="147" spans="1:18" s="412" customFormat="1" ht="15" outlineLevel="1">
      <c r="A147" s="430" t="s">
        <v>231</v>
      </c>
      <c r="B147" s="477">
        <v>88486</v>
      </c>
      <c r="C147" s="473" t="s">
        <v>14</v>
      </c>
      <c r="D147" s="450" t="s">
        <v>232</v>
      </c>
      <c r="E147" s="400" t="s">
        <v>16</v>
      </c>
      <c r="F147" s="403">
        <v>579.57000000000005</v>
      </c>
      <c r="G147" s="403">
        <f>F147*0.5</f>
        <v>289.78500000000003</v>
      </c>
      <c r="H147" s="403">
        <f t="shared" si="97"/>
        <v>289.78500000000003</v>
      </c>
      <c r="I147" s="403">
        <f t="shared" si="98"/>
        <v>7.1036000000000001</v>
      </c>
      <c r="J147" s="465">
        <v>8.26</v>
      </c>
      <c r="K147" s="405">
        <f t="shared" si="99"/>
        <v>4787.2482</v>
      </c>
      <c r="L147" s="406">
        <f t="shared" si="100"/>
        <v>4117.0334520000006</v>
      </c>
      <c r="M147" s="407"/>
      <c r="N147" s="408">
        <f t="shared" si="60"/>
        <v>8.2583479999996641</v>
      </c>
      <c r="P147" s="410">
        <f t="shared" si="101"/>
        <v>2058.52</v>
      </c>
      <c r="Q147" s="410">
        <f t="shared" si="102"/>
        <v>2058.5167260000003</v>
      </c>
      <c r="R147" s="411">
        <f t="shared" si="103"/>
        <v>0.5</v>
      </c>
    </row>
    <row r="148" spans="1:18" s="412" customFormat="1" ht="30" outlineLevel="1">
      <c r="A148" s="430" t="s">
        <v>233</v>
      </c>
      <c r="B148" s="477" t="s">
        <v>234</v>
      </c>
      <c r="C148" s="473" t="s">
        <v>14</v>
      </c>
      <c r="D148" s="450" t="s">
        <v>235</v>
      </c>
      <c r="E148" s="400" t="s">
        <v>16</v>
      </c>
      <c r="F148" s="403">
        <v>25.72</v>
      </c>
      <c r="G148" s="403"/>
      <c r="H148" s="403">
        <f t="shared" si="97"/>
        <v>0</v>
      </c>
      <c r="I148" s="403">
        <f t="shared" si="98"/>
        <v>17.320399999999999</v>
      </c>
      <c r="J148" s="465">
        <v>20.14</v>
      </c>
      <c r="K148" s="405">
        <f t="shared" si="99"/>
        <v>518.00080000000003</v>
      </c>
      <c r="L148" s="406">
        <f t="shared" si="100"/>
        <v>445.48068799999999</v>
      </c>
      <c r="M148" s="407"/>
      <c r="N148" s="408">
        <f t="shared" si="60"/>
        <v>20.135971999999178</v>
      </c>
      <c r="P148" s="410">
        <f t="shared" si="101"/>
        <v>0</v>
      </c>
      <c r="Q148" s="410">
        <f t="shared" si="102"/>
        <v>0</v>
      </c>
      <c r="R148" s="411">
        <f t="shared" si="103"/>
        <v>0</v>
      </c>
    </row>
    <row r="149" spans="1:18" s="412" customFormat="1" ht="15" outlineLevel="1">
      <c r="A149" s="430" t="s">
        <v>236</v>
      </c>
      <c r="B149" s="477" t="s">
        <v>237</v>
      </c>
      <c r="C149" s="473" t="s">
        <v>14</v>
      </c>
      <c r="D149" s="450" t="s">
        <v>238</v>
      </c>
      <c r="E149" s="400" t="s">
        <v>16</v>
      </c>
      <c r="F149" s="403">
        <v>21.6</v>
      </c>
      <c r="G149" s="403"/>
      <c r="H149" s="403">
        <f t="shared" si="97"/>
        <v>0</v>
      </c>
      <c r="I149" s="403">
        <f t="shared" si="98"/>
        <v>18.988799999999998</v>
      </c>
      <c r="J149" s="465">
        <v>22.08</v>
      </c>
      <c r="K149" s="405">
        <f t="shared" si="99"/>
        <v>476.928</v>
      </c>
      <c r="L149" s="406">
        <f t="shared" si="100"/>
        <v>410.15807999999998</v>
      </c>
      <c r="M149" s="407"/>
      <c r="N149" s="408">
        <f t="shared" si="60"/>
        <v>22.0755839999991</v>
      </c>
      <c r="P149" s="410">
        <f t="shared" si="101"/>
        <v>0</v>
      </c>
      <c r="Q149" s="410">
        <f t="shared" si="102"/>
        <v>0</v>
      </c>
      <c r="R149" s="411">
        <f t="shared" si="103"/>
        <v>0</v>
      </c>
    </row>
    <row r="150" spans="1:18" s="412" customFormat="1" ht="15" outlineLevel="1">
      <c r="A150" s="430" t="s">
        <v>239</v>
      </c>
      <c r="B150" s="477" t="s">
        <v>234</v>
      </c>
      <c r="C150" s="473" t="s">
        <v>14</v>
      </c>
      <c r="D150" s="450" t="s">
        <v>240</v>
      </c>
      <c r="E150" s="400" t="s">
        <v>16</v>
      </c>
      <c r="F150" s="403">
        <v>62.56</v>
      </c>
      <c r="G150" s="403"/>
      <c r="H150" s="403">
        <f t="shared" si="97"/>
        <v>0</v>
      </c>
      <c r="I150" s="403">
        <f t="shared" si="98"/>
        <v>17.320399999999999</v>
      </c>
      <c r="J150" s="465">
        <v>20.14</v>
      </c>
      <c r="K150" s="405">
        <f t="shared" si="99"/>
        <v>1259.9584</v>
      </c>
      <c r="L150" s="406">
        <f t="shared" si="100"/>
        <v>1083.564224</v>
      </c>
      <c r="M150" s="407"/>
      <c r="N150" s="408">
        <f t="shared" si="60"/>
        <v>20.135971999999178</v>
      </c>
      <c r="P150" s="410">
        <f t="shared" si="101"/>
        <v>0</v>
      </c>
      <c r="Q150" s="410">
        <f t="shared" si="102"/>
        <v>0</v>
      </c>
      <c r="R150" s="411">
        <f t="shared" si="103"/>
        <v>0</v>
      </c>
    </row>
    <row r="151" spans="1:18" s="412" customFormat="1" ht="15.75" outlineLevel="1">
      <c r="A151" s="530" t="s">
        <v>241</v>
      </c>
      <c r="B151" s="530"/>
      <c r="C151" s="530"/>
      <c r="D151" s="530"/>
      <c r="E151" s="530"/>
      <c r="F151" s="530"/>
      <c r="G151" s="530"/>
      <c r="H151" s="530"/>
      <c r="I151" s="530"/>
      <c r="J151" s="530"/>
      <c r="K151" s="416">
        <f>SUM(K144:K150)</f>
        <v>29405.314300000002</v>
      </c>
      <c r="L151" s="433">
        <f>SUM(L144:L150)</f>
        <v>25288.570297999999</v>
      </c>
      <c r="M151" s="444"/>
      <c r="N151" s="408">
        <f t="shared" si="60"/>
        <v>0</v>
      </c>
      <c r="P151" s="476">
        <f>SUM(P144:P150)</f>
        <v>12451.64</v>
      </c>
      <c r="Q151" s="476">
        <f>SUM(Q144:Q150)</f>
        <v>12451.627243799998</v>
      </c>
      <c r="R151" s="418">
        <f>Q151/L151</f>
        <v>0.49238162130441837</v>
      </c>
    </row>
    <row r="152" spans="1:18" s="412" customFormat="1" ht="15.75">
      <c r="A152" s="469"/>
      <c r="B152" s="469"/>
      <c r="C152" s="469"/>
      <c r="D152" s="469"/>
      <c r="E152" s="469"/>
      <c r="F152" s="469"/>
      <c r="G152" s="469"/>
      <c r="H152" s="469"/>
      <c r="I152" s="469"/>
      <c r="J152" s="470"/>
      <c r="K152" s="416"/>
      <c r="L152" s="417"/>
      <c r="M152" s="444"/>
      <c r="N152" s="408">
        <f t="shared" si="60"/>
        <v>0</v>
      </c>
      <c r="P152" s="471"/>
      <c r="Q152" s="471"/>
      <c r="R152" s="472"/>
    </row>
    <row r="153" spans="1:18" s="412" customFormat="1" ht="15.75">
      <c r="A153" s="421" t="s">
        <v>242</v>
      </c>
      <c r="B153" s="421"/>
      <c r="C153" s="421"/>
      <c r="D153" s="422" t="s">
        <v>243</v>
      </c>
      <c r="E153" s="421"/>
      <c r="F153" s="423"/>
      <c r="G153" s="423"/>
      <c r="H153" s="423"/>
      <c r="I153" s="423"/>
      <c r="J153" s="424"/>
      <c r="K153" s="425">
        <f>K181</f>
        <v>24576.23</v>
      </c>
      <c r="L153" s="426">
        <f>L181</f>
        <v>21135.557799999999</v>
      </c>
      <c r="M153" s="427"/>
      <c r="N153" s="408">
        <f t="shared" si="60"/>
        <v>0</v>
      </c>
      <c r="P153" s="428">
        <f>SUM(P154:P182)</f>
        <v>0</v>
      </c>
      <c r="Q153" s="428">
        <f>SUM(Q154:Q182)</f>
        <v>0</v>
      </c>
      <c r="R153" s="429"/>
    </row>
    <row r="154" spans="1:18" s="432" customFormat="1" ht="15" outlineLevel="1">
      <c r="A154" s="456" t="s">
        <v>244</v>
      </c>
      <c r="B154" s="401">
        <v>94495</v>
      </c>
      <c r="C154" s="401" t="s">
        <v>14</v>
      </c>
      <c r="D154" s="484" t="s">
        <v>245</v>
      </c>
      <c r="E154" s="473" t="s">
        <v>1</v>
      </c>
      <c r="F154" s="485">
        <v>4</v>
      </c>
      <c r="G154" s="485"/>
      <c r="H154" s="403">
        <f t="shared" ref="H154:H180" si="104">G154</f>
        <v>0</v>
      </c>
      <c r="I154" s="403">
        <f t="shared" ref="I154:I180" si="105">J154-J154*$I$15</f>
        <v>57.654400000000003</v>
      </c>
      <c r="J154" s="465">
        <v>67.040000000000006</v>
      </c>
      <c r="K154" s="405">
        <f t="shared" ref="K154:K180" si="106">F154*J154</f>
        <v>268.16000000000003</v>
      </c>
      <c r="L154" s="406">
        <f t="shared" ref="L154:L180" si="107">F154*I154</f>
        <v>230.61760000000001</v>
      </c>
      <c r="M154" s="407"/>
      <c r="N154" s="408">
        <f t="shared" si="60"/>
        <v>67.026591999997279</v>
      </c>
      <c r="P154" s="410">
        <f t="shared" ref="P154:P180" si="108">G154*I154</f>
        <v>0</v>
      </c>
      <c r="Q154" s="410">
        <f t="shared" ref="Q154:Q180" si="109">H154*I154</f>
        <v>0</v>
      </c>
      <c r="R154" s="411">
        <f t="shared" ref="R154:R180" si="110">Q154/L154</f>
        <v>0</v>
      </c>
    </row>
    <row r="155" spans="1:18" s="432" customFormat="1" ht="15" outlineLevel="1">
      <c r="A155" s="456" t="s">
        <v>246</v>
      </c>
      <c r="B155" s="401">
        <v>94496</v>
      </c>
      <c r="C155" s="401" t="s">
        <v>14</v>
      </c>
      <c r="D155" s="484" t="s">
        <v>247</v>
      </c>
      <c r="E155" s="473" t="s">
        <v>1</v>
      </c>
      <c r="F155" s="485">
        <v>2</v>
      </c>
      <c r="G155" s="485"/>
      <c r="H155" s="403">
        <f t="shared" si="104"/>
        <v>0</v>
      </c>
      <c r="I155" s="403">
        <f t="shared" si="105"/>
        <v>70.649000000000001</v>
      </c>
      <c r="J155" s="465">
        <v>82.15</v>
      </c>
      <c r="K155" s="405">
        <f t="shared" si="106"/>
        <v>164.3</v>
      </c>
      <c r="L155" s="406">
        <f t="shared" si="107"/>
        <v>141.298</v>
      </c>
      <c r="M155" s="407"/>
      <c r="N155" s="408">
        <f t="shared" si="60"/>
        <v>82.133569999996652</v>
      </c>
      <c r="P155" s="410">
        <f t="shared" si="108"/>
        <v>0</v>
      </c>
      <c r="Q155" s="410">
        <f t="shared" si="109"/>
        <v>0</v>
      </c>
      <c r="R155" s="411">
        <f t="shared" si="110"/>
        <v>0</v>
      </c>
    </row>
    <row r="156" spans="1:18" s="432" customFormat="1" ht="15" outlineLevel="1">
      <c r="A156" s="456" t="s">
        <v>248</v>
      </c>
      <c r="B156" s="401">
        <v>94497</v>
      </c>
      <c r="C156" s="401" t="s">
        <v>14</v>
      </c>
      <c r="D156" s="484" t="s">
        <v>249</v>
      </c>
      <c r="E156" s="473" t="s">
        <v>1</v>
      </c>
      <c r="F156" s="485">
        <v>1</v>
      </c>
      <c r="G156" s="485"/>
      <c r="H156" s="403">
        <f t="shared" si="104"/>
        <v>0</v>
      </c>
      <c r="I156" s="403">
        <f t="shared" si="105"/>
        <v>82.938400000000001</v>
      </c>
      <c r="J156" s="465">
        <v>96.44</v>
      </c>
      <c r="K156" s="405">
        <f t="shared" si="106"/>
        <v>96.44</v>
      </c>
      <c r="L156" s="406">
        <f t="shared" si="107"/>
        <v>82.938400000000001</v>
      </c>
      <c r="M156" s="407"/>
      <c r="N156" s="408">
        <f t="shared" si="60"/>
        <v>96.420711999996072</v>
      </c>
      <c r="P156" s="410">
        <f t="shared" si="108"/>
        <v>0</v>
      </c>
      <c r="Q156" s="410">
        <f t="shared" si="109"/>
        <v>0</v>
      </c>
      <c r="R156" s="411">
        <f t="shared" si="110"/>
        <v>0</v>
      </c>
    </row>
    <row r="157" spans="1:18" s="432" customFormat="1" ht="15" outlineLevel="1">
      <c r="A157" s="456" t="s">
        <v>250</v>
      </c>
      <c r="B157" s="401">
        <v>94498</v>
      </c>
      <c r="C157" s="401" t="s">
        <v>14</v>
      </c>
      <c r="D157" s="484" t="s">
        <v>251</v>
      </c>
      <c r="E157" s="473" t="s">
        <v>1</v>
      </c>
      <c r="F157" s="485">
        <v>1</v>
      </c>
      <c r="G157" s="485"/>
      <c r="H157" s="403">
        <f t="shared" si="104"/>
        <v>0</v>
      </c>
      <c r="I157" s="403">
        <f t="shared" si="105"/>
        <v>107.2162</v>
      </c>
      <c r="J157" s="465">
        <v>124.67</v>
      </c>
      <c r="K157" s="405">
        <f t="shared" si="106"/>
        <v>124.67</v>
      </c>
      <c r="L157" s="406">
        <f t="shared" si="107"/>
        <v>107.2162</v>
      </c>
      <c r="M157" s="407"/>
      <c r="N157" s="408">
        <f t="shared" si="60"/>
        <v>124.64506599999493</v>
      </c>
      <c r="P157" s="410">
        <f t="shared" si="108"/>
        <v>0</v>
      </c>
      <c r="Q157" s="410">
        <f t="shared" si="109"/>
        <v>0</v>
      </c>
      <c r="R157" s="411">
        <f t="shared" si="110"/>
        <v>0</v>
      </c>
    </row>
    <row r="158" spans="1:18" s="432" customFormat="1" ht="15" outlineLevel="1">
      <c r="A158" s="456" t="s">
        <v>252</v>
      </c>
      <c r="B158" s="401">
        <v>94499</v>
      </c>
      <c r="C158" s="401" t="s">
        <v>14</v>
      </c>
      <c r="D158" s="486" t="s">
        <v>253</v>
      </c>
      <c r="E158" s="473" t="s">
        <v>1</v>
      </c>
      <c r="F158" s="485">
        <v>2</v>
      </c>
      <c r="G158" s="485"/>
      <c r="H158" s="403">
        <f t="shared" si="104"/>
        <v>0</v>
      </c>
      <c r="I158" s="403">
        <f t="shared" si="105"/>
        <v>195.6414</v>
      </c>
      <c r="J158" s="465">
        <v>227.49</v>
      </c>
      <c r="K158" s="405">
        <f t="shared" si="106"/>
        <v>454.98</v>
      </c>
      <c r="L158" s="406">
        <f t="shared" si="107"/>
        <v>391.28280000000001</v>
      </c>
      <c r="M158" s="407"/>
      <c r="N158" s="408">
        <f t="shared" si="60"/>
        <v>227.44450199999073</v>
      </c>
      <c r="P158" s="410">
        <f t="shared" si="108"/>
        <v>0</v>
      </c>
      <c r="Q158" s="410">
        <f t="shared" si="109"/>
        <v>0</v>
      </c>
      <c r="R158" s="411">
        <f t="shared" si="110"/>
        <v>0</v>
      </c>
    </row>
    <row r="159" spans="1:18" s="432" customFormat="1" ht="15" outlineLevel="1">
      <c r="A159" s="456" t="s">
        <v>254</v>
      </c>
      <c r="B159" s="401">
        <v>89985</v>
      </c>
      <c r="C159" s="401" t="s">
        <v>14</v>
      </c>
      <c r="D159" s="484" t="s">
        <v>255</v>
      </c>
      <c r="E159" s="473" t="s">
        <v>1</v>
      </c>
      <c r="F159" s="485">
        <v>1</v>
      </c>
      <c r="G159" s="485"/>
      <c r="H159" s="403">
        <f t="shared" si="104"/>
        <v>0</v>
      </c>
      <c r="I159" s="403">
        <f t="shared" si="105"/>
        <v>58.265000000000001</v>
      </c>
      <c r="J159" s="465">
        <v>67.75</v>
      </c>
      <c r="K159" s="405">
        <f t="shared" si="106"/>
        <v>67.75</v>
      </c>
      <c r="L159" s="406">
        <f t="shared" si="107"/>
        <v>58.265000000000001</v>
      </c>
      <c r="M159" s="407"/>
      <c r="N159" s="408">
        <f t="shared" si="60"/>
        <v>67.736449999997234</v>
      </c>
      <c r="P159" s="410">
        <f t="shared" si="108"/>
        <v>0</v>
      </c>
      <c r="Q159" s="410">
        <f t="shared" si="109"/>
        <v>0</v>
      </c>
      <c r="R159" s="411">
        <f t="shared" si="110"/>
        <v>0</v>
      </c>
    </row>
    <row r="160" spans="1:18" s="432" customFormat="1" ht="15" outlineLevel="1">
      <c r="A160" s="456" t="s">
        <v>256</v>
      </c>
      <c r="B160" s="401">
        <v>89401</v>
      </c>
      <c r="C160" s="473" t="s">
        <v>14</v>
      </c>
      <c r="D160" s="484" t="s">
        <v>257</v>
      </c>
      <c r="E160" s="473" t="s">
        <v>53</v>
      </c>
      <c r="F160" s="485">
        <v>23</v>
      </c>
      <c r="G160" s="485"/>
      <c r="H160" s="403">
        <f t="shared" si="104"/>
        <v>0</v>
      </c>
      <c r="I160" s="403">
        <f t="shared" si="105"/>
        <v>2.8207999999999998</v>
      </c>
      <c r="J160" s="465">
        <v>3.28</v>
      </c>
      <c r="K160" s="405">
        <f t="shared" si="106"/>
        <v>75.44</v>
      </c>
      <c r="L160" s="406">
        <f t="shared" si="107"/>
        <v>64.878399999999999</v>
      </c>
      <c r="M160" s="407"/>
      <c r="N160" s="408">
        <f t="shared" si="60"/>
        <v>3.2793439999998664</v>
      </c>
      <c r="P160" s="410">
        <f t="shared" si="108"/>
        <v>0</v>
      </c>
      <c r="Q160" s="410">
        <f t="shared" si="109"/>
        <v>0</v>
      </c>
      <c r="R160" s="411">
        <f t="shared" si="110"/>
        <v>0</v>
      </c>
    </row>
    <row r="161" spans="1:18" s="432" customFormat="1" ht="15" outlineLevel="1">
      <c r="A161" s="456" t="s">
        <v>258</v>
      </c>
      <c r="B161" s="401">
        <v>89446</v>
      </c>
      <c r="C161" s="473" t="s">
        <v>14</v>
      </c>
      <c r="D161" s="484" t="s">
        <v>259</v>
      </c>
      <c r="E161" s="473" t="s">
        <v>53</v>
      </c>
      <c r="F161" s="485">
        <v>8</v>
      </c>
      <c r="G161" s="485"/>
      <c r="H161" s="403">
        <f t="shared" si="104"/>
        <v>0</v>
      </c>
      <c r="I161" s="403">
        <f t="shared" si="105"/>
        <v>2.9498000000000002</v>
      </c>
      <c r="J161" s="465">
        <v>3.43</v>
      </c>
      <c r="K161" s="405">
        <f t="shared" si="106"/>
        <v>27.44</v>
      </c>
      <c r="L161" s="406">
        <f t="shared" si="107"/>
        <v>23.598400000000002</v>
      </c>
      <c r="M161" s="407"/>
      <c r="N161" s="408">
        <f t="shared" si="60"/>
        <v>3.4293139999998603</v>
      </c>
      <c r="P161" s="410">
        <f t="shared" si="108"/>
        <v>0</v>
      </c>
      <c r="Q161" s="410">
        <f t="shared" si="109"/>
        <v>0</v>
      </c>
      <c r="R161" s="411">
        <f t="shared" si="110"/>
        <v>0</v>
      </c>
    </row>
    <row r="162" spans="1:18" s="432" customFormat="1" ht="15" outlineLevel="1">
      <c r="A162" s="456" t="s">
        <v>260</v>
      </c>
      <c r="B162" s="401">
        <v>89447</v>
      </c>
      <c r="C162" s="473" t="s">
        <v>14</v>
      </c>
      <c r="D162" s="484" t="s">
        <v>261</v>
      </c>
      <c r="E162" s="473" t="s">
        <v>53</v>
      </c>
      <c r="F162" s="485">
        <v>3</v>
      </c>
      <c r="G162" s="485"/>
      <c r="H162" s="403">
        <f t="shared" si="104"/>
        <v>0</v>
      </c>
      <c r="I162" s="403">
        <f t="shared" si="105"/>
        <v>5.9168000000000003</v>
      </c>
      <c r="J162" s="465">
        <v>6.88</v>
      </c>
      <c r="K162" s="405">
        <f t="shared" si="106"/>
        <v>20.64</v>
      </c>
      <c r="L162" s="406">
        <f t="shared" si="107"/>
        <v>17.750399999999999</v>
      </c>
      <c r="M162" s="407"/>
      <c r="N162" s="408">
        <f t="shared" si="60"/>
        <v>6.8786239999997196</v>
      </c>
      <c r="P162" s="410">
        <f t="shared" si="108"/>
        <v>0</v>
      </c>
      <c r="Q162" s="410">
        <f t="shared" si="109"/>
        <v>0</v>
      </c>
      <c r="R162" s="411">
        <f t="shared" si="110"/>
        <v>0</v>
      </c>
    </row>
    <row r="163" spans="1:18" s="432" customFormat="1" ht="30" outlineLevel="1">
      <c r="A163" s="456" t="s">
        <v>262</v>
      </c>
      <c r="B163" s="401">
        <v>89448</v>
      </c>
      <c r="C163" s="473" t="s">
        <v>14</v>
      </c>
      <c r="D163" s="484" t="s">
        <v>263</v>
      </c>
      <c r="E163" s="473" t="s">
        <v>53</v>
      </c>
      <c r="F163" s="485">
        <v>11</v>
      </c>
      <c r="G163" s="485"/>
      <c r="H163" s="403">
        <f t="shared" si="104"/>
        <v>0</v>
      </c>
      <c r="I163" s="403">
        <f t="shared" si="105"/>
        <v>8.4795999999999996</v>
      </c>
      <c r="J163" s="465">
        <v>9.86</v>
      </c>
      <c r="K163" s="405">
        <f t="shared" si="106"/>
        <v>108.46</v>
      </c>
      <c r="L163" s="406">
        <f t="shared" si="107"/>
        <v>93.275599999999997</v>
      </c>
      <c r="M163" s="407"/>
      <c r="N163" s="408">
        <f t="shared" si="60"/>
        <v>9.8580279999995977</v>
      </c>
      <c r="P163" s="410">
        <f t="shared" si="108"/>
        <v>0</v>
      </c>
      <c r="Q163" s="410">
        <f t="shared" si="109"/>
        <v>0</v>
      </c>
      <c r="R163" s="411">
        <f t="shared" si="110"/>
        <v>0</v>
      </c>
    </row>
    <row r="164" spans="1:18" s="432" customFormat="1" ht="30" outlineLevel="1">
      <c r="A164" s="456" t="s">
        <v>264</v>
      </c>
      <c r="B164" s="401">
        <v>89449</v>
      </c>
      <c r="C164" s="473" t="s">
        <v>14</v>
      </c>
      <c r="D164" s="484" t="s">
        <v>265</v>
      </c>
      <c r="E164" s="473" t="s">
        <v>53</v>
      </c>
      <c r="F164" s="485">
        <v>4</v>
      </c>
      <c r="G164" s="485"/>
      <c r="H164" s="403">
        <f t="shared" si="104"/>
        <v>0</v>
      </c>
      <c r="I164" s="403">
        <f t="shared" si="105"/>
        <v>10.5006</v>
      </c>
      <c r="J164" s="465">
        <v>12.21</v>
      </c>
      <c r="K164" s="405">
        <f t="shared" si="106"/>
        <v>48.84</v>
      </c>
      <c r="L164" s="406">
        <f t="shared" si="107"/>
        <v>42.002400000000002</v>
      </c>
      <c r="M164" s="407"/>
      <c r="N164" s="408">
        <f t="shared" ref="N164:N227" si="111">J164+J164*$N$15</f>
        <v>12.207557999999503</v>
      </c>
      <c r="P164" s="410">
        <f t="shared" si="108"/>
        <v>0</v>
      </c>
      <c r="Q164" s="410">
        <f t="shared" si="109"/>
        <v>0</v>
      </c>
      <c r="R164" s="411">
        <f t="shared" si="110"/>
        <v>0</v>
      </c>
    </row>
    <row r="165" spans="1:18" s="432" customFormat="1" ht="30" outlineLevel="1">
      <c r="A165" s="456" t="s">
        <v>266</v>
      </c>
      <c r="B165" s="401">
        <v>89450</v>
      </c>
      <c r="C165" s="473" t="s">
        <v>14</v>
      </c>
      <c r="D165" s="484" t="s">
        <v>267</v>
      </c>
      <c r="E165" s="473" t="s">
        <v>53</v>
      </c>
      <c r="F165" s="485">
        <v>69</v>
      </c>
      <c r="G165" s="485"/>
      <c r="H165" s="403">
        <f t="shared" si="104"/>
        <v>0</v>
      </c>
      <c r="I165" s="403">
        <f t="shared" si="105"/>
        <v>16.038999999999998</v>
      </c>
      <c r="J165" s="465">
        <v>18.649999999999999</v>
      </c>
      <c r="K165" s="405">
        <f t="shared" si="106"/>
        <v>1286.8499999999999</v>
      </c>
      <c r="L165" s="406">
        <f t="shared" si="107"/>
        <v>1106.6909999999998</v>
      </c>
      <c r="M165" s="407"/>
      <c r="N165" s="408">
        <f t="shared" si="111"/>
        <v>18.646269999999237</v>
      </c>
      <c r="P165" s="410">
        <f t="shared" si="108"/>
        <v>0</v>
      </c>
      <c r="Q165" s="410">
        <f t="shared" si="109"/>
        <v>0</v>
      </c>
      <c r="R165" s="411">
        <f t="shared" si="110"/>
        <v>0</v>
      </c>
    </row>
    <row r="166" spans="1:18" s="432" customFormat="1" ht="30" outlineLevel="1">
      <c r="A166" s="456" t="s">
        <v>268</v>
      </c>
      <c r="B166" s="401" t="s">
        <v>269</v>
      </c>
      <c r="C166" s="473" t="s">
        <v>225</v>
      </c>
      <c r="D166" s="484" t="s">
        <v>270</v>
      </c>
      <c r="E166" s="401" t="s">
        <v>1</v>
      </c>
      <c r="F166" s="485">
        <v>1</v>
      </c>
      <c r="G166" s="485"/>
      <c r="H166" s="403">
        <f t="shared" si="104"/>
        <v>0</v>
      </c>
      <c r="I166" s="403">
        <f t="shared" si="105"/>
        <v>17630.361199999999</v>
      </c>
      <c r="J166" s="465">
        <v>20500.419999999998</v>
      </c>
      <c r="K166" s="405">
        <f t="shared" si="106"/>
        <v>20500.419999999998</v>
      </c>
      <c r="L166" s="406">
        <f t="shared" si="107"/>
        <v>17630.361199999999</v>
      </c>
      <c r="M166" s="407"/>
      <c r="N166" s="408">
        <f t="shared" si="111"/>
        <v>20496.319915999164</v>
      </c>
      <c r="P166" s="410">
        <f t="shared" si="108"/>
        <v>0</v>
      </c>
      <c r="Q166" s="410">
        <f t="shared" si="109"/>
        <v>0</v>
      </c>
      <c r="R166" s="411">
        <f t="shared" si="110"/>
        <v>0</v>
      </c>
    </row>
    <row r="167" spans="1:18" s="432" customFormat="1" ht="30" outlineLevel="1">
      <c r="A167" s="456" t="s">
        <v>271</v>
      </c>
      <c r="B167" s="401">
        <v>89358</v>
      </c>
      <c r="C167" s="473" t="s">
        <v>14</v>
      </c>
      <c r="D167" s="484" t="s">
        <v>272</v>
      </c>
      <c r="E167" s="401" t="s">
        <v>1</v>
      </c>
      <c r="F167" s="485">
        <v>14</v>
      </c>
      <c r="G167" s="485"/>
      <c r="H167" s="403">
        <f t="shared" si="104"/>
        <v>0</v>
      </c>
      <c r="I167" s="403">
        <f t="shared" si="105"/>
        <v>4.7557999999999998</v>
      </c>
      <c r="J167" s="465">
        <v>5.53</v>
      </c>
      <c r="K167" s="405">
        <f t="shared" si="106"/>
        <v>77.42</v>
      </c>
      <c r="L167" s="406">
        <f t="shared" si="107"/>
        <v>66.581199999999995</v>
      </c>
      <c r="M167" s="407"/>
      <c r="N167" s="408">
        <f t="shared" si="111"/>
        <v>5.5288939999997746</v>
      </c>
      <c r="P167" s="410">
        <f t="shared" si="108"/>
        <v>0</v>
      </c>
      <c r="Q167" s="410">
        <f t="shared" si="109"/>
        <v>0</v>
      </c>
      <c r="R167" s="411">
        <f t="shared" si="110"/>
        <v>0</v>
      </c>
    </row>
    <row r="168" spans="1:18" s="432" customFormat="1" ht="30" outlineLevel="1">
      <c r="A168" s="456" t="s">
        <v>273</v>
      </c>
      <c r="B168" s="401">
        <v>89362</v>
      </c>
      <c r="C168" s="473" t="s">
        <v>14</v>
      </c>
      <c r="D168" s="484" t="s">
        <v>274</v>
      </c>
      <c r="E168" s="401" t="s">
        <v>1</v>
      </c>
      <c r="F168" s="485">
        <v>15</v>
      </c>
      <c r="G168" s="485"/>
      <c r="H168" s="403">
        <f t="shared" si="104"/>
        <v>0</v>
      </c>
      <c r="I168" s="403">
        <f t="shared" si="105"/>
        <v>5.7017999999999995</v>
      </c>
      <c r="J168" s="465">
        <v>6.63</v>
      </c>
      <c r="K168" s="405">
        <f t="shared" si="106"/>
        <v>99.45</v>
      </c>
      <c r="L168" s="406">
        <f t="shared" si="107"/>
        <v>85.526999999999987</v>
      </c>
      <c r="M168" s="407"/>
      <c r="N168" s="408">
        <f t="shared" si="111"/>
        <v>6.6286739999997302</v>
      </c>
      <c r="P168" s="410">
        <f t="shared" si="108"/>
        <v>0</v>
      </c>
      <c r="Q168" s="410">
        <f t="shared" si="109"/>
        <v>0</v>
      </c>
      <c r="R168" s="411">
        <f t="shared" si="110"/>
        <v>0</v>
      </c>
    </row>
    <row r="169" spans="1:18" s="432" customFormat="1" ht="30" outlineLevel="1">
      <c r="A169" s="456" t="s">
        <v>275</v>
      </c>
      <c r="B169" s="401">
        <v>89497</v>
      </c>
      <c r="C169" s="473" t="s">
        <v>14</v>
      </c>
      <c r="D169" s="484" t="s">
        <v>276</v>
      </c>
      <c r="E169" s="401" t="s">
        <v>1</v>
      </c>
      <c r="F169" s="485">
        <v>8</v>
      </c>
      <c r="G169" s="485"/>
      <c r="H169" s="403">
        <f t="shared" si="104"/>
        <v>0</v>
      </c>
      <c r="I169" s="403">
        <f t="shared" si="105"/>
        <v>7.0261999999999993</v>
      </c>
      <c r="J169" s="465">
        <v>8.17</v>
      </c>
      <c r="K169" s="405">
        <f t="shared" si="106"/>
        <v>65.36</v>
      </c>
      <c r="L169" s="406">
        <f t="shared" si="107"/>
        <v>56.209599999999995</v>
      </c>
      <c r="M169" s="407"/>
      <c r="N169" s="408">
        <f t="shared" si="111"/>
        <v>8.1683659999996667</v>
      </c>
      <c r="P169" s="410">
        <f t="shared" si="108"/>
        <v>0</v>
      </c>
      <c r="Q169" s="410">
        <f t="shared" si="109"/>
        <v>0</v>
      </c>
      <c r="R169" s="411">
        <f t="shared" si="110"/>
        <v>0</v>
      </c>
    </row>
    <row r="170" spans="1:18" s="432" customFormat="1" ht="30" outlineLevel="1">
      <c r="A170" s="456" t="s">
        <v>277</v>
      </c>
      <c r="B170" s="401">
        <v>89413</v>
      </c>
      <c r="C170" s="473" t="s">
        <v>14</v>
      </c>
      <c r="D170" s="484" t="s">
        <v>278</v>
      </c>
      <c r="E170" s="401" t="s">
        <v>1</v>
      </c>
      <c r="F170" s="485">
        <v>42</v>
      </c>
      <c r="G170" s="485"/>
      <c r="H170" s="403">
        <f t="shared" si="104"/>
        <v>0</v>
      </c>
      <c r="I170" s="403">
        <f t="shared" si="105"/>
        <v>5.4093999999999998</v>
      </c>
      <c r="J170" s="465">
        <v>6.29</v>
      </c>
      <c r="K170" s="405">
        <f t="shared" si="106"/>
        <v>264.18</v>
      </c>
      <c r="L170" s="406">
        <f t="shared" si="107"/>
        <v>227.19479999999999</v>
      </c>
      <c r="M170" s="407"/>
      <c r="N170" s="408">
        <f t="shared" si="111"/>
        <v>6.2887419999997434</v>
      </c>
      <c r="P170" s="410">
        <f t="shared" si="108"/>
        <v>0</v>
      </c>
      <c r="Q170" s="410">
        <f t="shared" si="109"/>
        <v>0</v>
      </c>
      <c r="R170" s="411">
        <f t="shared" si="110"/>
        <v>0</v>
      </c>
    </row>
    <row r="171" spans="1:18" s="432" customFormat="1" ht="30" outlineLevel="1">
      <c r="A171" s="456" t="s">
        <v>279</v>
      </c>
      <c r="B171" s="401">
        <v>89505</v>
      </c>
      <c r="C171" s="473" t="s">
        <v>14</v>
      </c>
      <c r="D171" s="484" t="s">
        <v>280</v>
      </c>
      <c r="E171" s="401" t="s">
        <v>1</v>
      </c>
      <c r="F171" s="485">
        <v>2</v>
      </c>
      <c r="G171" s="485"/>
      <c r="H171" s="403">
        <f t="shared" si="104"/>
        <v>0</v>
      </c>
      <c r="I171" s="403">
        <f t="shared" si="105"/>
        <v>22.703999999999997</v>
      </c>
      <c r="J171" s="465">
        <v>26.4</v>
      </c>
      <c r="K171" s="405">
        <f t="shared" si="106"/>
        <v>52.8</v>
      </c>
      <c r="L171" s="406">
        <f t="shared" si="107"/>
        <v>45.407999999999994</v>
      </c>
      <c r="M171" s="407"/>
      <c r="N171" s="408">
        <f t="shared" si="111"/>
        <v>26.394719999998923</v>
      </c>
      <c r="P171" s="410">
        <f t="shared" si="108"/>
        <v>0</v>
      </c>
      <c r="Q171" s="410">
        <f t="shared" si="109"/>
        <v>0</v>
      </c>
      <c r="R171" s="411">
        <f t="shared" si="110"/>
        <v>0</v>
      </c>
    </row>
    <row r="172" spans="1:18" s="432" customFormat="1" ht="30" outlineLevel="1">
      <c r="A172" s="456" t="s">
        <v>281</v>
      </c>
      <c r="B172" s="401">
        <v>89397</v>
      </c>
      <c r="C172" s="473" t="s">
        <v>14</v>
      </c>
      <c r="D172" s="436" t="s">
        <v>282</v>
      </c>
      <c r="E172" s="401" t="s">
        <v>1</v>
      </c>
      <c r="F172" s="485">
        <v>2</v>
      </c>
      <c r="G172" s="485"/>
      <c r="H172" s="403">
        <f t="shared" si="104"/>
        <v>0</v>
      </c>
      <c r="I172" s="403">
        <f t="shared" si="105"/>
        <v>9.0988000000000007</v>
      </c>
      <c r="J172" s="465">
        <v>10.58</v>
      </c>
      <c r="K172" s="405">
        <f t="shared" si="106"/>
        <v>21.16</v>
      </c>
      <c r="L172" s="406">
        <f t="shared" si="107"/>
        <v>18.197600000000001</v>
      </c>
      <c r="M172" s="407"/>
      <c r="N172" s="408">
        <f t="shared" si="111"/>
        <v>10.577883999999569</v>
      </c>
      <c r="P172" s="410">
        <f t="shared" si="108"/>
        <v>0</v>
      </c>
      <c r="Q172" s="410">
        <f t="shared" si="109"/>
        <v>0</v>
      </c>
      <c r="R172" s="411">
        <f t="shared" si="110"/>
        <v>0</v>
      </c>
    </row>
    <row r="173" spans="1:18" s="432" customFormat="1" ht="30" outlineLevel="1">
      <c r="A173" s="456" t="s">
        <v>283</v>
      </c>
      <c r="B173" s="401">
        <v>89400</v>
      </c>
      <c r="C173" s="473" t="s">
        <v>14</v>
      </c>
      <c r="D173" s="436" t="s">
        <v>284</v>
      </c>
      <c r="E173" s="401" t="s">
        <v>1</v>
      </c>
      <c r="F173" s="485">
        <v>1</v>
      </c>
      <c r="G173" s="485"/>
      <c r="H173" s="403">
        <f t="shared" si="104"/>
        <v>0</v>
      </c>
      <c r="I173" s="403">
        <f t="shared" si="105"/>
        <v>12.521599999999999</v>
      </c>
      <c r="J173" s="465">
        <v>14.56</v>
      </c>
      <c r="K173" s="405">
        <f t="shared" si="106"/>
        <v>14.56</v>
      </c>
      <c r="L173" s="406">
        <f t="shared" si="107"/>
        <v>12.521599999999999</v>
      </c>
      <c r="M173" s="407"/>
      <c r="N173" s="408">
        <f t="shared" si="111"/>
        <v>14.557087999999407</v>
      </c>
      <c r="P173" s="410">
        <f t="shared" si="108"/>
        <v>0</v>
      </c>
      <c r="Q173" s="410">
        <f t="shared" si="109"/>
        <v>0</v>
      </c>
      <c r="R173" s="411">
        <f t="shared" si="110"/>
        <v>0</v>
      </c>
    </row>
    <row r="174" spans="1:18" s="432" customFormat="1" ht="30" outlineLevel="1">
      <c r="A174" s="456" t="s">
        <v>285</v>
      </c>
      <c r="B174" s="401">
        <v>89630</v>
      </c>
      <c r="C174" s="473" t="s">
        <v>14</v>
      </c>
      <c r="D174" s="436" t="s">
        <v>286</v>
      </c>
      <c r="E174" s="401" t="s">
        <v>1</v>
      </c>
      <c r="F174" s="485">
        <v>2</v>
      </c>
      <c r="G174" s="485"/>
      <c r="H174" s="403">
        <f t="shared" si="104"/>
        <v>0</v>
      </c>
      <c r="I174" s="403">
        <f t="shared" si="105"/>
        <v>36.808</v>
      </c>
      <c r="J174" s="465">
        <v>42.8</v>
      </c>
      <c r="K174" s="405">
        <f t="shared" si="106"/>
        <v>85.6</v>
      </c>
      <c r="L174" s="406">
        <f t="shared" si="107"/>
        <v>73.616</v>
      </c>
      <c r="M174" s="407"/>
      <c r="N174" s="408">
        <f t="shared" si="111"/>
        <v>42.791439999998254</v>
      </c>
      <c r="P174" s="410">
        <f t="shared" si="108"/>
        <v>0</v>
      </c>
      <c r="Q174" s="410">
        <f t="shared" si="109"/>
        <v>0</v>
      </c>
      <c r="R174" s="411">
        <f t="shared" si="110"/>
        <v>0</v>
      </c>
    </row>
    <row r="175" spans="1:18" s="432" customFormat="1" ht="30" outlineLevel="1">
      <c r="A175" s="456" t="s">
        <v>287</v>
      </c>
      <c r="B175" s="401">
        <v>89630</v>
      </c>
      <c r="C175" s="473" t="s">
        <v>14</v>
      </c>
      <c r="D175" s="436" t="s">
        <v>288</v>
      </c>
      <c r="E175" s="401" t="s">
        <v>1</v>
      </c>
      <c r="F175" s="485">
        <v>5</v>
      </c>
      <c r="G175" s="485"/>
      <c r="H175" s="403">
        <f t="shared" si="104"/>
        <v>0</v>
      </c>
      <c r="I175" s="403">
        <f t="shared" si="105"/>
        <v>37.152000000000001</v>
      </c>
      <c r="J175" s="465">
        <v>43.2</v>
      </c>
      <c r="K175" s="405">
        <f t="shared" si="106"/>
        <v>216</v>
      </c>
      <c r="L175" s="406">
        <f t="shared" si="107"/>
        <v>185.76</v>
      </c>
      <c r="M175" s="407"/>
      <c r="N175" s="408">
        <f t="shared" si="111"/>
        <v>43.191359999998241</v>
      </c>
      <c r="P175" s="410">
        <f t="shared" si="108"/>
        <v>0</v>
      </c>
      <c r="Q175" s="410">
        <f t="shared" si="109"/>
        <v>0</v>
      </c>
      <c r="R175" s="411">
        <f t="shared" si="110"/>
        <v>0</v>
      </c>
    </row>
    <row r="176" spans="1:18" s="432" customFormat="1" ht="30" outlineLevel="1">
      <c r="A176" s="456" t="s">
        <v>289</v>
      </c>
      <c r="B176" s="401">
        <v>89630</v>
      </c>
      <c r="C176" s="473" t="s">
        <v>14</v>
      </c>
      <c r="D176" s="436" t="s">
        <v>290</v>
      </c>
      <c r="E176" s="401" t="s">
        <v>1</v>
      </c>
      <c r="F176" s="485">
        <v>2</v>
      </c>
      <c r="G176" s="485"/>
      <c r="H176" s="403">
        <f t="shared" si="104"/>
        <v>0</v>
      </c>
      <c r="I176" s="403">
        <f t="shared" si="105"/>
        <v>40.239399999999996</v>
      </c>
      <c r="J176" s="465">
        <v>46.79</v>
      </c>
      <c r="K176" s="405">
        <f t="shared" si="106"/>
        <v>93.58</v>
      </c>
      <c r="L176" s="406">
        <f t="shared" si="107"/>
        <v>80.478799999999993</v>
      </c>
      <c r="M176" s="407"/>
      <c r="N176" s="408">
        <f t="shared" si="111"/>
        <v>46.780641999998096</v>
      </c>
      <c r="P176" s="410">
        <f t="shared" si="108"/>
        <v>0</v>
      </c>
      <c r="Q176" s="410">
        <f t="shared" si="109"/>
        <v>0</v>
      </c>
      <c r="R176" s="411">
        <f t="shared" si="110"/>
        <v>0</v>
      </c>
    </row>
    <row r="177" spans="1:18" s="432" customFormat="1" ht="30" outlineLevel="1">
      <c r="A177" s="456" t="s">
        <v>291</v>
      </c>
      <c r="B177" s="401">
        <v>89393</v>
      </c>
      <c r="C177" s="473" t="s">
        <v>14</v>
      </c>
      <c r="D177" s="436" t="s">
        <v>292</v>
      </c>
      <c r="E177" s="401" t="s">
        <v>1</v>
      </c>
      <c r="F177" s="485">
        <v>6</v>
      </c>
      <c r="G177" s="485"/>
      <c r="H177" s="403">
        <f t="shared" si="104"/>
        <v>0</v>
      </c>
      <c r="I177" s="403">
        <f t="shared" si="105"/>
        <v>6.6047999999999991</v>
      </c>
      <c r="J177" s="465">
        <v>7.68</v>
      </c>
      <c r="K177" s="405">
        <f t="shared" si="106"/>
        <v>46.08</v>
      </c>
      <c r="L177" s="406">
        <f t="shared" si="107"/>
        <v>39.628799999999998</v>
      </c>
      <c r="M177" s="407"/>
      <c r="N177" s="408">
        <f t="shared" si="111"/>
        <v>7.6784639999996864</v>
      </c>
      <c r="P177" s="410">
        <f t="shared" si="108"/>
        <v>0</v>
      </c>
      <c r="Q177" s="410">
        <f t="shared" si="109"/>
        <v>0</v>
      </c>
      <c r="R177" s="411">
        <f t="shared" si="110"/>
        <v>0</v>
      </c>
    </row>
    <row r="178" spans="1:18" s="432" customFormat="1" ht="30" outlineLevel="1">
      <c r="A178" s="456" t="s">
        <v>293</v>
      </c>
      <c r="B178" s="401">
        <v>89395</v>
      </c>
      <c r="C178" s="473" t="s">
        <v>14</v>
      </c>
      <c r="D178" s="436" t="s">
        <v>294</v>
      </c>
      <c r="E178" s="401" t="s">
        <v>1</v>
      </c>
      <c r="F178" s="485">
        <v>4</v>
      </c>
      <c r="G178" s="485"/>
      <c r="H178" s="403">
        <f t="shared" si="104"/>
        <v>0</v>
      </c>
      <c r="I178" s="403">
        <f t="shared" si="105"/>
        <v>7.911999999999999</v>
      </c>
      <c r="J178" s="465">
        <v>9.1999999999999993</v>
      </c>
      <c r="K178" s="405">
        <f t="shared" si="106"/>
        <v>36.799999999999997</v>
      </c>
      <c r="L178" s="406">
        <f t="shared" si="107"/>
        <v>31.647999999999996</v>
      </c>
      <c r="M178" s="407"/>
      <c r="N178" s="408">
        <f t="shared" si="111"/>
        <v>9.1981599999996249</v>
      </c>
      <c r="P178" s="410">
        <f t="shared" si="108"/>
        <v>0</v>
      </c>
      <c r="Q178" s="410">
        <f t="shared" si="109"/>
        <v>0</v>
      </c>
      <c r="R178" s="411">
        <f t="shared" si="110"/>
        <v>0</v>
      </c>
    </row>
    <row r="179" spans="1:18" s="432" customFormat="1" ht="30" outlineLevel="1">
      <c r="A179" s="456" t="s">
        <v>295</v>
      </c>
      <c r="B179" s="401">
        <v>89628</v>
      </c>
      <c r="C179" s="473" t="s">
        <v>14</v>
      </c>
      <c r="D179" s="436" t="s">
        <v>296</v>
      </c>
      <c r="E179" s="401" t="s">
        <v>1</v>
      </c>
      <c r="F179" s="485">
        <v>8</v>
      </c>
      <c r="G179" s="485"/>
      <c r="H179" s="403">
        <f t="shared" si="104"/>
        <v>0</v>
      </c>
      <c r="I179" s="403">
        <f t="shared" si="105"/>
        <v>26.479399999999998</v>
      </c>
      <c r="J179" s="465">
        <v>30.79</v>
      </c>
      <c r="K179" s="405">
        <f t="shared" si="106"/>
        <v>246.32</v>
      </c>
      <c r="L179" s="406">
        <f t="shared" si="107"/>
        <v>211.83519999999999</v>
      </c>
      <c r="M179" s="407"/>
      <c r="N179" s="408">
        <f t="shared" si="111"/>
        <v>30.783841999998746</v>
      </c>
      <c r="P179" s="410">
        <f t="shared" si="108"/>
        <v>0</v>
      </c>
      <c r="Q179" s="410">
        <f t="shared" si="109"/>
        <v>0</v>
      </c>
      <c r="R179" s="411">
        <f t="shared" si="110"/>
        <v>0</v>
      </c>
    </row>
    <row r="180" spans="1:18" s="432" customFormat="1" ht="30" outlineLevel="1">
      <c r="A180" s="456" t="s">
        <v>297</v>
      </c>
      <c r="B180" s="401">
        <v>89623</v>
      </c>
      <c r="C180" s="473" t="s">
        <v>14</v>
      </c>
      <c r="D180" s="436" t="s">
        <v>298</v>
      </c>
      <c r="E180" s="401" t="s">
        <v>1</v>
      </c>
      <c r="F180" s="485">
        <v>1</v>
      </c>
      <c r="G180" s="485"/>
      <c r="H180" s="403">
        <f t="shared" si="104"/>
        <v>0</v>
      </c>
      <c r="I180" s="403">
        <f t="shared" si="105"/>
        <v>10.7758</v>
      </c>
      <c r="J180" s="465">
        <v>12.53</v>
      </c>
      <c r="K180" s="405">
        <f t="shared" si="106"/>
        <v>12.53</v>
      </c>
      <c r="L180" s="406">
        <f t="shared" si="107"/>
        <v>10.7758</v>
      </c>
      <c r="M180" s="407"/>
      <c r="N180" s="408">
        <f t="shared" si="111"/>
        <v>12.527493999999489</v>
      </c>
      <c r="P180" s="410">
        <f t="shared" si="108"/>
        <v>0</v>
      </c>
      <c r="Q180" s="410">
        <f t="shared" si="109"/>
        <v>0</v>
      </c>
      <c r="R180" s="411">
        <f t="shared" si="110"/>
        <v>0</v>
      </c>
    </row>
    <row r="181" spans="1:18" s="412" customFormat="1" ht="15.75" outlineLevel="1">
      <c r="A181" s="530" t="s">
        <v>299</v>
      </c>
      <c r="B181" s="530"/>
      <c r="C181" s="530"/>
      <c r="D181" s="530"/>
      <c r="E181" s="530"/>
      <c r="F181" s="530"/>
      <c r="G181" s="530"/>
      <c r="H181" s="530"/>
      <c r="I181" s="530"/>
      <c r="J181" s="530"/>
      <c r="K181" s="416">
        <f>SUM(K154:K180)</f>
        <v>24576.23</v>
      </c>
      <c r="L181" s="433">
        <f>SUM(L154:L180)</f>
        <v>21135.557799999999</v>
      </c>
      <c r="M181" s="444"/>
      <c r="N181" s="408">
        <f t="shared" si="111"/>
        <v>0</v>
      </c>
      <c r="P181" s="433">
        <f>SUM(P169:P180)</f>
        <v>0</v>
      </c>
      <c r="Q181" s="433">
        <f>SUM(Q169:Q180)</f>
        <v>0</v>
      </c>
      <c r="R181" s="418">
        <f>Q181/L181</f>
        <v>0</v>
      </c>
    </row>
    <row r="182" spans="1:18" s="412" customFormat="1" ht="15.75">
      <c r="A182" s="487"/>
      <c r="B182" s="488"/>
      <c r="C182" s="488"/>
      <c r="D182" s="488"/>
      <c r="E182" s="488"/>
      <c r="F182" s="488"/>
      <c r="G182" s="488"/>
      <c r="H182" s="488"/>
      <c r="I182" s="488"/>
      <c r="J182" s="489"/>
      <c r="K182" s="490"/>
      <c r="L182" s="491"/>
      <c r="M182" s="492"/>
      <c r="N182" s="408">
        <f t="shared" si="111"/>
        <v>0</v>
      </c>
      <c r="P182" s="493"/>
      <c r="Q182" s="493"/>
      <c r="R182" s="442"/>
    </row>
    <row r="183" spans="1:18" s="412" customFormat="1" ht="15.75">
      <c r="A183" s="421" t="s">
        <v>300</v>
      </c>
      <c r="B183" s="421"/>
      <c r="C183" s="421"/>
      <c r="D183" s="422" t="s">
        <v>301</v>
      </c>
      <c r="E183" s="421"/>
      <c r="F183" s="423"/>
      <c r="G183" s="423"/>
      <c r="H183" s="423"/>
      <c r="I183" s="423"/>
      <c r="J183" s="424"/>
      <c r="K183" s="425">
        <f>K202</f>
        <v>22806.2012</v>
      </c>
      <c r="L183" s="426">
        <f>L202</f>
        <v>19613.333031999999</v>
      </c>
      <c r="M183" s="427"/>
      <c r="N183" s="408">
        <f t="shared" si="111"/>
        <v>0</v>
      </c>
      <c r="P183" s="428">
        <f>SUM(P184:P201)</f>
        <v>1786.44876</v>
      </c>
      <c r="Q183" s="428">
        <f>SUM(Q184:Q201)</f>
        <v>3195.3093599999997</v>
      </c>
      <c r="R183" s="429"/>
    </row>
    <row r="184" spans="1:18" s="412" customFormat="1" ht="15" outlineLevel="1">
      <c r="A184" s="456" t="s">
        <v>302</v>
      </c>
      <c r="B184" s="473">
        <v>89707</v>
      </c>
      <c r="C184" s="473" t="s">
        <v>14</v>
      </c>
      <c r="D184" s="484" t="s">
        <v>303</v>
      </c>
      <c r="E184" s="473" t="s">
        <v>1</v>
      </c>
      <c r="F184" s="485">
        <v>4</v>
      </c>
      <c r="G184" s="485"/>
      <c r="H184" s="403">
        <f t="shared" ref="H184:H201" si="112">G184</f>
        <v>0</v>
      </c>
      <c r="I184" s="403">
        <f t="shared" ref="I184:I201" si="113">J184-J184*$I$15</f>
        <v>18.894199999999998</v>
      </c>
      <c r="J184" s="465">
        <v>21.97</v>
      </c>
      <c r="K184" s="405">
        <f t="shared" ref="K184:K201" si="114">F184*J184</f>
        <v>87.88</v>
      </c>
      <c r="L184" s="406">
        <f t="shared" ref="L184:L201" si="115">F184*I184</f>
        <v>75.576799999999992</v>
      </c>
      <c r="M184" s="407"/>
      <c r="N184" s="408">
        <f t="shared" si="111"/>
        <v>21.965605999999102</v>
      </c>
      <c r="P184" s="410">
        <f t="shared" ref="P184:P201" si="116">G184*I184</f>
        <v>0</v>
      </c>
      <c r="Q184" s="410">
        <f t="shared" ref="Q184:Q201" si="117">H184*I184</f>
        <v>0</v>
      </c>
      <c r="R184" s="411">
        <f t="shared" ref="R184:R201" si="118">Q184/L184</f>
        <v>0</v>
      </c>
    </row>
    <row r="185" spans="1:18" s="412" customFormat="1" ht="15" outlineLevel="1">
      <c r="A185" s="456" t="s">
        <v>304</v>
      </c>
      <c r="B185" s="473">
        <v>89710</v>
      </c>
      <c r="C185" s="473" t="s">
        <v>14</v>
      </c>
      <c r="D185" s="484" t="s">
        <v>305</v>
      </c>
      <c r="E185" s="473" t="s">
        <v>1</v>
      </c>
      <c r="F185" s="485">
        <v>4</v>
      </c>
      <c r="G185" s="485"/>
      <c r="H185" s="403">
        <f t="shared" si="112"/>
        <v>0</v>
      </c>
      <c r="I185" s="403">
        <f t="shared" si="113"/>
        <v>6.9401999999999999</v>
      </c>
      <c r="J185" s="465">
        <v>8.07</v>
      </c>
      <c r="K185" s="405">
        <f t="shared" si="114"/>
        <v>32.28</v>
      </c>
      <c r="L185" s="406">
        <f t="shared" si="115"/>
        <v>27.7608</v>
      </c>
      <c r="M185" s="407"/>
      <c r="N185" s="408">
        <f t="shared" si="111"/>
        <v>8.0683859999996717</v>
      </c>
      <c r="P185" s="410">
        <f t="shared" si="116"/>
        <v>0</v>
      </c>
      <c r="Q185" s="410">
        <f t="shared" si="117"/>
        <v>0</v>
      </c>
      <c r="R185" s="411">
        <f t="shared" si="118"/>
        <v>0</v>
      </c>
    </row>
    <row r="186" spans="1:18" s="412" customFormat="1" ht="15" outlineLevel="1">
      <c r="A186" s="456" t="s">
        <v>306</v>
      </c>
      <c r="B186" s="473" t="s">
        <v>307</v>
      </c>
      <c r="C186" s="473" t="s">
        <v>30</v>
      </c>
      <c r="D186" s="484" t="s">
        <v>308</v>
      </c>
      <c r="E186" s="473" t="s">
        <v>1</v>
      </c>
      <c r="F186" s="485">
        <v>4</v>
      </c>
      <c r="G186" s="485">
        <v>2</v>
      </c>
      <c r="H186" s="403">
        <f t="shared" si="112"/>
        <v>2</v>
      </c>
      <c r="I186" s="403">
        <f t="shared" si="113"/>
        <v>40.953199999999995</v>
      </c>
      <c r="J186" s="465">
        <v>47.62</v>
      </c>
      <c r="K186" s="405">
        <f t="shared" si="114"/>
        <v>190.48</v>
      </c>
      <c r="L186" s="406">
        <f t="shared" si="115"/>
        <v>163.81279999999998</v>
      </c>
      <c r="M186" s="407"/>
      <c r="N186" s="408">
        <f t="shared" si="111"/>
        <v>47.610475999998059</v>
      </c>
      <c r="P186" s="410">
        <f t="shared" si="116"/>
        <v>81.906399999999991</v>
      </c>
      <c r="Q186" s="410">
        <f t="shared" si="117"/>
        <v>81.906399999999991</v>
      </c>
      <c r="R186" s="411">
        <f t="shared" si="118"/>
        <v>0.5</v>
      </c>
    </row>
    <row r="187" spans="1:18" s="412" customFormat="1" ht="15" outlineLevel="1">
      <c r="A187" s="456" t="s">
        <v>309</v>
      </c>
      <c r="B187" s="473">
        <v>89714</v>
      </c>
      <c r="C187" s="473" t="s">
        <v>14</v>
      </c>
      <c r="D187" s="484" t="s">
        <v>310</v>
      </c>
      <c r="E187" s="473" t="s">
        <v>53</v>
      </c>
      <c r="F187" s="485">
        <v>77</v>
      </c>
      <c r="G187" s="485">
        <f>F187*0.4</f>
        <v>30.8</v>
      </c>
      <c r="H187" s="403">
        <f>G187+33</f>
        <v>63.8</v>
      </c>
      <c r="I187" s="403">
        <f t="shared" si="113"/>
        <v>33.273399999999995</v>
      </c>
      <c r="J187" s="465">
        <v>38.69</v>
      </c>
      <c r="K187" s="405">
        <f t="shared" si="114"/>
        <v>2979.1299999999997</v>
      </c>
      <c r="L187" s="406">
        <f t="shared" si="115"/>
        <v>2562.0517999999997</v>
      </c>
      <c r="M187" s="407"/>
      <c r="N187" s="408">
        <f t="shared" si="111"/>
        <v>38.682261999998424</v>
      </c>
      <c r="P187" s="410">
        <f t="shared" si="116"/>
        <v>1024.8207199999999</v>
      </c>
      <c r="Q187" s="410">
        <f t="shared" si="117"/>
        <v>2122.8429199999996</v>
      </c>
      <c r="R187" s="411">
        <f t="shared" si="118"/>
        <v>0.82857142857142851</v>
      </c>
    </row>
    <row r="188" spans="1:18" s="412" customFormat="1" ht="15" outlineLevel="1">
      <c r="A188" s="456" t="s">
        <v>311</v>
      </c>
      <c r="B188" s="473">
        <v>89711</v>
      </c>
      <c r="C188" s="473" t="s">
        <v>14</v>
      </c>
      <c r="D188" s="484" t="s">
        <v>312</v>
      </c>
      <c r="E188" s="473" t="s">
        <v>53</v>
      </c>
      <c r="F188" s="485">
        <v>28</v>
      </c>
      <c r="G188" s="485">
        <f>F188*0.4</f>
        <v>11.200000000000001</v>
      </c>
      <c r="H188" s="403">
        <f>G188+12</f>
        <v>23.200000000000003</v>
      </c>
      <c r="I188" s="403">
        <f t="shared" si="113"/>
        <v>11.670199999999999</v>
      </c>
      <c r="J188" s="465">
        <v>13.57</v>
      </c>
      <c r="K188" s="405">
        <f t="shared" si="114"/>
        <v>379.96000000000004</v>
      </c>
      <c r="L188" s="406">
        <f t="shared" si="115"/>
        <v>326.76560000000001</v>
      </c>
      <c r="M188" s="407"/>
      <c r="N188" s="408">
        <f t="shared" si="111"/>
        <v>13.567285999999447</v>
      </c>
      <c r="P188" s="410">
        <f t="shared" si="116"/>
        <v>130.70624000000001</v>
      </c>
      <c r="Q188" s="410">
        <f t="shared" si="117"/>
        <v>270.74864000000002</v>
      </c>
      <c r="R188" s="411">
        <f t="shared" si="118"/>
        <v>0.82857142857142863</v>
      </c>
    </row>
    <row r="189" spans="1:18" s="412" customFormat="1" ht="15" outlineLevel="1">
      <c r="A189" s="456" t="s">
        <v>313</v>
      </c>
      <c r="B189" s="473">
        <v>89712</v>
      </c>
      <c r="C189" s="473" t="s">
        <v>14</v>
      </c>
      <c r="D189" s="484" t="s">
        <v>314</v>
      </c>
      <c r="E189" s="473" t="s">
        <v>53</v>
      </c>
      <c r="F189" s="485">
        <v>25</v>
      </c>
      <c r="G189" s="485">
        <f>F189*0.4</f>
        <v>10</v>
      </c>
      <c r="H189" s="403">
        <f>G189+10</f>
        <v>20</v>
      </c>
      <c r="I189" s="403">
        <f t="shared" si="113"/>
        <v>17.079599999999999</v>
      </c>
      <c r="J189" s="465">
        <v>19.86</v>
      </c>
      <c r="K189" s="405">
        <f t="shared" si="114"/>
        <v>496.5</v>
      </c>
      <c r="L189" s="406">
        <f t="shared" si="115"/>
        <v>426.99</v>
      </c>
      <c r="M189" s="407"/>
      <c r="N189" s="408">
        <f t="shared" si="111"/>
        <v>19.856027999999192</v>
      </c>
      <c r="P189" s="410">
        <f t="shared" si="116"/>
        <v>170.79599999999999</v>
      </c>
      <c r="Q189" s="410">
        <f t="shared" si="117"/>
        <v>341.59199999999998</v>
      </c>
      <c r="R189" s="411">
        <f t="shared" si="118"/>
        <v>0.79999999999999993</v>
      </c>
    </row>
    <row r="190" spans="1:18" s="412" customFormat="1" ht="15" outlineLevel="1">
      <c r="A190" s="456" t="s">
        <v>315</v>
      </c>
      <c r="B190" s="473">
        <v>89849</v>
      </c>
      <c r="C190" s="473" t="s">
        <v>14</v>
      </c>
      <c r="D190" s="484" t="s">
        <v>316</v>
      </c>
      <c r="E190" s="473" t="s">
        <v>53</v>
      </c>
      <c r="F190" s="485">
        <v>2</v>
      </c>
      <c r="G190" s="485"/>
      <c r="H190" s="403">
        <f t="shared" si="112"/>
        <v>0</v>
      </c>
      <c r="I190" s="403">
        <f t="shared" si="113"/>
        <v>29.197000000000003</v>
      </c>
      <c r="J190" s="465">
        <v>33.950000000000003</v>
      </c>
      <c r="K190" s="405">
        <f t="shared" si="114"/>
        <v>67.900000000000006</v>
      </c>
      <c r="L190" s="406">
        <f t="shared" si="115"/>
        <v>58.394000000000005</v>
      </c>
      <c r="M190" s="407"/>
      <c r="N190" s="408">
        <f t="shared" si="111"/>
        <v>33.943209999998622</v>
      </c>
      <c r="P190" s="410">
        <f t="shared" si="116"/>
        <v>0</v>
      </c>
      <c r="Q190" s="410">
        <f t="shared" si="117"/>
        <v>0</v>
      </c>
      <c r="R190" s="411">
        <f t="shared" si="118"/>
        <v>0</v>
      </c>
    </row>
    <row r="191" spans="1:18" s="412" customFormat="1" ht="15" outlineLevel="1">
      <c r="A191" s="456" t="s">
        <v>317</v>
      </c>
      <c r="B191" s="473">
        <v>89726</v>
      </c>
      <c r="C191" s="473" t="s">
        <v>14</v>
      </c>
      <c r="D191" s="484" t="s">
        <v>318</v>
      </c>
      <c r="E191" s="473" t="s">
        <v>1</v>
      </c>
      <c r="F191" s="485">
        <v>4</v>
      </c>
      <c r="G191" s="485">
        <v>3</v>
      </c>
      <c r="H191" s="403">
        <f t="shared" si="112"/>
        <v>3</v>
      </c>
      <c r="I191" s="403">
        <f t="shared" si="113"/>
        <v>5.7534000000000001</v>
      </c>
      <c r="J191" s="465">
        <v>6.69</v>
      </c>
      <c r="K191" s="405">
        <f t="shared" si="114"/>
        <v>26.76</v>
      </c>
      <c r="L191" s="406">
        <f t="shared" si="115"/>
        <v>23.0136</v>
      </c>
      <c r="M191" s="407"/>
      <c r="N191" s="408">
        <f t="shared" si="111"/>
        <v>6.6886619999997281</v>
      </c>
      <c r="P191" s="410">
        <f t="shared" si="116"/>
        <v>17.260200000000001</v>
      </c>
      <c r="Q191" s="410">
        <f t="shared" si="117"/>
        <v>17.260200000000001</v>
      </c>
      <c r="R191" s="411">
        <f t="shared" si="118"/>
        <v>0.75</v>
      </c>
    </row>
    <row r="192" spans="1:18" s="412" customFormat="1" ht="15" outlineLevel="1">
      <c r="A192" s="456" t="s">
        <v>319</v>
      </c>
      <c r="B192" s="473">
        <v>89724</v>
      </c>
      <c r="C192" s="473" t="s">
        <v>14</v>
      </c>
      <c r="D192" s="484" t="s">
        <v>320</v>
      </c>
      <c r="E192" s="473" t="s">
        <v>1</v>
      </c>
      <c r="F192" s="485">
        <v>20</v>
      </c>
      <c r="G192" s="485">
        <v>15</v>
      </c>
      <c r="H192" s="403">
        <f t="shared" si="112"/>
        <v>15</v>
      </c>
      <c r="I192" s="403">
        <f t="shared" si="113"/>
        <v>5.0911999999999997</v>
      </c>
      <c r="J192" s="465">
        <v>5.92</v>
      </c>
      <c r="K192" s="405">
        <f t="shared" si="114"/>
        <v>118.4</v>
      </c>
      <c r="L192" s="406">
        <f t="shared" si="115"/>
        <v>101.824</v>
      </c>
      <c r="M192" s="407"/>
      <c r="N192" s="408">
        <f t="shared" si="111"/>
        <v>5.9188159999997589</v>
      </c>
      <c r="P192" s="410">
        <f t="shared" si="116"/>
        <v>76.367999999999995</v>
      </c>
      <c r="Q192" s="410">
        <f t="shared" si="117"/>
        <v>76.367999999999995</v>
      </c>
      <c r="R192" s="411">
        <f t="shared" si="118"/>
        <v>0.75</v>
      </c>
    </row>
    <row r="193" spans="1:19" s="412" customFormat="1" ht="30" outlineLevel="1">
      <c r="A193" s="456" t="s">
        <v>321</v>
      </c>
      <c r="B193" s="473">
        <v>89783</v>
      </c>
      <c r="C193" s="473" t="s">
        <v>14</v>
      </c>
      <c r="D193" s="484" t="s">
        <v>322</v>
      </c>
      <c r="E193" s="473" t="s">
        <v>1</v>
      </c>
      <c r="F193" s="485">
        <v>9</v>
      </c>
      <c r="G193" s="485">
        <f>7</f>
        <v>7</v>
      </c>
      <c r="H193" s="403">
        <f t="shared" si="112"/>
        <v>7</v>
      </c>
      <c r="I193" s="403">
        <f t="shared" si="113"/>
        <v>7.7056000000000004</v>
      </c>
      <c r="J193" s="465">
        <v>8.9600000000000009</v>
      </c>
      <c r="K193" s="405">
        <f t="shared" si="114"/>
        <v>80.640000000000015</v>
      </c>
      <c r="L193" s="406">
        <f t="shared" si="115"/>
        <v>69.350400000000008</v>
      </c>
      <c r="M193" s="407"/>
      <c r="N193" s="408">
        <f t="shared" si="111"/>
        <v>8.9582079999996349</v>
      </c>
      <c r="P193" s="410">
        <f t="shared" si="116"/>
        <v>53.9392</v>
      </c>
      <c r="Q193" s="410">
        <f t="shared" si="117"/>
        <v>53.9392</v>
      </c>
      <c r="R193" s="411">
        <f t="shared" si="118"/>
        <v>0.77777777777777768</v>
      </c>
    </row>
    <row r="194" spans="1:19" s="412" customFormat="1" ht="30" outlineLevel="1">
      <c r="A194" s="456" t="s">
        <v>323</v>
      </c>
      <c r="B194" s="473">
        <v>89797</v>
      </c>
      <c r="C194" s="473" t="s">
        <v>14</v>
      </c>
      <c r="D194" s="484" t="s">
        <v>324</v>
      </c>
      <c r="E194" s="473" t="s">
        <v>1</v>
      </c>
      <c r="F194" s="485">
        <v>5</v>
      </c>
      <c r="G194" s="485">
        <v>3</v>
      </c>
      <c r="H194" s="403">
        <f t="shared" si="112"/>
        <v>3</v>
      </c>
      <c r="I194" s="403">
        <f t="shared" si="113"/>
        <v>28.173599999999997</v>
      </c>
      <c r="J194" s="465">
        <v>32.76</v>
      </c>
      <c r="K194" s="405">
        <f t="shared" si="114"/>
        <v>163.79999999999998</v>
      </c>
      <c r="L194" s="406">
        <f t="shared" si="115"/>
        <v>140.86799999999999</v>
      </c>
      <c r="M194" s="407"/>
      <c r="N194" s="408">
        <f t="shared" si="111"/>
        <v>32.753447999998663</v>
      </c>
      <c r="P194" s="410">
        <f t="shared" si="116"/>
        <v>84.520799999999994</v>
      </c>
      <c r="Q194" s="410">
        <f t="shared" si="117"/>
        <v>84.520799999999994</v>
      </c>
      <c r="R194" s="411">
        <f t="shared" si="118"/>
        <v>0.6</v>
      </c>
    </row>
    <row r="195" spans="1:19" s="412" customFormat="1" ht="30" outlineLevel="1">
      <c r="A195" s="456" t="s">
        <v>325</v>
      </c>
      <c r="B195" s="473">
        <v>89744</v>
      </c>
      <c r="C195" s="473" t="s">
        <v>14</v>
      </c>
      <c r="D195" s="484" t="s">
        <v>326</v>
      </c>
      <c r="E195" s="473" t="s">
        <v>1</v>
      </c>
      <c r="F195" s="485">
        <v>8</v>
      </c>
      <c r="G195" s="485">
        <v>6</v>
      </c>
      <c r="H195" s="403">
        <f t="shared" si="112"/>
        <v>6</v>
      </c>
      <c r="I195" s="403">
        <f t="shared" si="113"/>
        <v>14.963999999999999</v>
      </c>
      <c r="J195" s="465">
        <v>17.399999999999999</v>
      </c>
      <c r="K195" s="405">
        <f t="shared" si="114"/>
        <v>139.19999999999999</v>
      </c>
      <c r="L195" s="406">
        <f t="shared" si="115"/>
        <v>119.71199999999999</v>
      </c>
      <c r="M195" s="407"/>
      <c r="N195" s="408">
        <f t="shared" si="111"/>
        <v>17.396519999999288</v>
      </c>
      <c r="P195" s="410">
        <f t="shared" si="116"/>
        <v>89.783999999999992</v>
      </c>
      <c r="Q195" s="410">
        <f t="shared" si="117"/>
        <v>89.783999999999992</v>
      </c>
      <c r="R195" s="411">
        <f t="shared" si="118"/>
        <v>0.75</v>
      </c>
    </row>
    <row r="196" spans="1:19" s="412" customFormat="1" ht="30" outlineLevel="1">
      <c r="A196" s="456" t="s">
        <v>327</v>
      </c>
      <c r="B196" s="473">
        <v>89797</v>
      </c>
      <c r="C196" s="473" t="s">
        <v>14</v>
      </c>
      <c r="D196" s="484" t="s">
        <v>328</v>
      </c>
      <c r="E196" s="473" t="s">
        <v>1</v>
      </c>
      <c r="F196" s="485">
        <v>3</v>
      </c>
      <c r="G196" s="485">
        <v>2</v>
      </c>
      <c r="H196" s="403">
        <f t="shared" si="112"/>
        <v>2</v>
      </c>
      <c r="I196" s="403">
        <f t="shared" si="113"/>
        <v>28.173599999999997</v>
      </c>
      <c r="J196" s="465">
        <v>32.76</v>
      </c>
      <c r="K196" s="405">
        <f t="shared" si="114"/>
        <v>98.28</v>
      </c>
      <c r="L196" s="406">
        <f t="shared" si="115"/>
        <v>84.520799999999994</v>
      </c>
      <c r="M196" s="407"/>
      <c r="N196" s="408">
        <f t="shared" si="111"/>
        <v>32.753447999998663</v>
      </c>
      <c r="P196" s="410">
        <f t="shared" si="116"/>
        <v>56.347199999999994</v>
      </c>
      <c r="Q196" s="410">
        <f t="shared" si="117"/>
        <v>56.347199999999994</v>
      </c>
      <c r="R196" s="411">
        <f t="shared" si="118"/>
        <v>0.66666666666666663</v>
      </c>
    </row>
    <row r="197" spans="1:19" s="412" customFormat="1" ht="30" outlineLevel="1">
      <c r="A197" s="456" t="s">
        <v>329</v>
      </c>
      <c r="B197" s="473">
        <v>72290</v>
      </c>
      <c r="C197" s="473" t="s">
        <v>14</v>
      </c>
      <c r="D197" s="486" t="s">
        <v>330</v>
      </c>
      <c r="E197" s="473" t="s">
        <v>1</v>
      </c>
      <c r="F197" s="485">
        <v>10</v>
      </c>
      <c r="G197" s="485"/>
      <c r="H197" s="403">
        <f t="shared" si="112"/>
        <v>0</v>
      </c>
      <c r="I197" s="403">
        <f t="shared" si="113"/>
        <v>298.24799999999999</v>
      </c>
      <c r="J197" s="465">
        <v>346.8</v>
      </c>
      <c r="K197" s="405">
        <f t="shared" si="114"/>
        <v>3468</v>
      </c>
      <c r="L197" s="406">
        <f t="shared" si="115"/>
        <v>2982.48</v>
      </c>
      <c r="M197" s="407"/>
      <c r="N197" s="408">
        <f t="shared" si="111"/>
        <v>346.7306399999859</v>
      </c>
      <c r="P197" s="410">
        <f t="shared" si="116"/>
        <v>0</v>
      </c>
      <c r="Q197" s="410">
        <f t="shared" si="117"/>
        <v>0</v>
      </c>
      <c r="R197" s="411">
        <f t="shared" si="118"/>
        <v>0</v>
      </c>
    </row>
    <row r="198" spans="1:19" s="412" customFormat="1" ht="30" outlineLevel="1">
      <c r="A198" s="456" t="s">
        <v>331</v>
      </c>
      <c r="B198" s="473">
        <v>72290</v>
      </c>
      <c r="C198" s="473" t="s">
        <v>14</v>
      </c>
      <c r="D198" s="486" t="s">
        <v>330</v>
      </c>
      <c r="E198" s="473" t="s">
        <v>1</v>
      </c>
      <c r="F198" s="485">
        <v>1</v>
      </c>
      <c r="G198" s="485"/>
      <c r="H198" s="403">
        <f t="shared" si="112"/>
        <v>0</v>
      </c>
      <c r="I198" s="403">
        <f t="shared" si="113"/>
        <v>323.86739999999998</v>
      </c>
      <c r="J198" s="465">
        <v>376.59</v>
      </c>
      <c r="K198" s="405">
        <f t="shared" si="114"/>
        <v>376.59</v>
      </c>
      <c r="L198" s="406">
        <f t="shared" si="115"/>
        <v>323.86739999999998</v>
      </c>
      <c r="M198" s="407"/>
      <c r="N198" s="408">
        <f t="shared" si="111"/>
        <v>376.51468199998465</v>
      </c>
      <c r="P198" s="410">
        <f t="shared" si="116"/>
        <v>0</v>
      </c>
      <c r="Q198" s="410">
        <f t="shared" si="117"/>
        <v>0</v>
      </c>
      <c r="R198" s="411">
        <f t="shared" si="118"/>
        <v>0</v>
      </c>
    </row>
    <row r="199" spans="1:19" s="412" customFormat="1" ht="30" outlineLevel="1">
      <c r="A199" s="456" t="s">
        <v>332</v>
      </c>
      <c r="B199" s="401" t="s">
        <v>333</v>
      </c>
      <c r="C199" s="401" t="s">
        <v>30</v>
      </c>
      <c r="D199" s="486" t="s">
        <v>334</v>
      </c>
      <c r="E199" s="473" t="s">
        <v>1</v>
      </c>
      <c r="F199" s="485">
        <v>4</v>
      </c>
      <c r="G199" s="485"/>
      <c r="H199" s="403">
        <f t="shared" si="112"/>
        <v>0</v>
      </c>
      <c r="I199" s="403">
        <f t="shared" si="113"/>
        <v>2198.8222000000001</v>
      </c>
      <c r="J199" s="465">
        <v>2556.77</v>
      </c>
      <c r="K199" s="405">
        <f t="shared" si="114"/>
        <v>10227.08</v>
      </c>
      <c r="L199" s="406">
        <f t="shared" si="115"/>
        <v>8795.2888000000003</v>
      </c>
      <c r="M199" s="407"/>
      <c r="N199" s="408">
        <f t="shared" si="111"/>
        <v>2556.2586459998956</v>
      </c>
      <c r="P199" s="410">
        <f t="shared" si="116"/>
        <v>0</v>
      </c>
      <c r="Q199" s="410">
        <f t="shared" si="117"/>
        <v>0</v>
      </c>
      <c r="R199" s="411">
        <f t="shared" si="118"/>
        <v>0</v>
      </c>
    </row>
    <row r="200" spans="1:19" s="412" customFormat="1" ht="30" outlineLevel="1">
      <c r="A200" s="456" t="s">
        <v>335</v>
      </c>
      <c r="B200" s="401" t="s">
        <v>333</v>
      </c>
      <c r="C200" s="401" t="s">
        <v>30</v>
      </c>
      <c r="D200" s="486" t="s">
        <v>336</v>
      </c>
      <c r="E200" s="473" t="s">
        <v>1</v>
      </c>
      <c r="F200" s="485">
        <v>1</v>
      </c>
      <c r="G200" s="485"/>
      <c r="H200" s="403">
        <f t="shared" si="112"/>
        <v>0</v>
      </c>
      <c r="I200" s="403">
        <f t="shared" si="113"/>
        <v>2198.8222000000001</v>
      </c>
      <c r="J200" s="465">
        <v>2556.77</v>
      </c>
      <c r="K200" s="405">
        <f t="shared" si="114"/>
        <v>2556.77</v>
      </c>
      <c r="L200" s="406">
        <f t="shared" si="115"/>
        <v>2198.8222000000001</v>
      </c>
      <c r="M200" s="407"/>
      <c r="N200" s="408">
        <f t="shared" si="111"/>
        <v>2556.2586459998956</v>
      </c>
      <c r="P200" s="410">
        <f t="shared" si="116"/>
        <v>0</v>
      </c>
      <c r="Q200" s="410">
        <f t="shared" si="117"/>
        <v>0</v>
      </c>
      <c r="R200" s="411">
        <f t="shared" si="118"/>
        <v>0</v>
      </c>
    </row>
    <row r="201" spans="1:19" s="412" customFormat="1" ht="30" outlineLevel="1">
      <c r="A201" s="456" t="s">
        <v>337</v>
      </c>
      <c r="B201" s="401" t="s">
        <v>338</v>
      </c>
      <c r="C201" s="401" t="s">
        <v>30</v>
      </c>
      <c r="D201" s="486" t="s">
        <v>339</v>
      </c>
      <c r="E201" s="473" t="s">
        <v>53</v>
      </c>
      <c r="F201" s="485">
        <v>8.42</v>
      </c>
      <c r="G201" s="485"/>
      <c r="H201" s="403">
        <f t="shared" si="112"/>
        <v>0</v>
      </c>
      <c r="I201" s="403">
        <f t="shared" si="113"/>
        <v>134.46960000000001</v>
      </c>
      <c r="J201" s="414">
        <v>156.36000000000001</v>
      </c>
      <c r="K201" s="405">
        <f t="shared" si="114"/>
        <v>1316.5512000000001</v>
      </c>
      <c r="L201" s="406">
        <f t="shared" si="115"/>
        <v>1132.2340320000001</v>
      </c>
      <c r="M201" s="407"/>
      <c r="N201" s="408">
        <f t="shared" si="111"/>
        <v>156.32872799999365</v>
      </c>
      <c r="P201" s="410">
        <f t="shared" si="116"/>
        <v>0</v>
      </c>
      <c r="Q201" s="410">
        <f t="shared" si="117"/>
        <v>0</v>
      </c>
      <c r="R201" s="411">
        <f t="shared" si="118"/>
        <v>0</v>
      </c>
    </row>
    <row r="202" spans="1:19" s="412" customFormat="1" ht="15.75" outlineLevel="1">
      <c r="A202" s="530" t="s">
        <v>340</v>
      </c>
      <c r="B202" s="530"/>
      <c r="C202" s="530"/>
      <c r="D202" s="530"/>
      <c r="E202" s="530"/>
      <c r="F202" s="530"/>
      <c r="G202" s="530"/>
      <c r="H202" s="530"/>
      <c r="I202" s="530"/>
      <c r="J202" s="530"/>
      <c r="K202" s="416">
        <f>SUM(K184:K201)</f>
        <v>22806.2012</v>
      </c>
      <c r="L202" s="433">
        <f>SUM(L184:L201)</f>
        <v>19613.333031999999</v>
      </c>
      <c r="M202" s="433">
        <f t="shared" ref="M202:Q202" si="119">SUM(M184:M201)</f>
        <v>0</v>
      </c>
      <c r="N202" s="433">
        <f t="shared" si="119"/>
        <v>6280.253697999744</v>
      </c>
      <c r="O202" s="433">
        <f t="shared" si="119"/>
        <v>0</v>
      </c>
      <c r="P202" s="433">
        <f t="shared" si="119"/>
        <v>1786.44876</v>
      </c>
      <c r="Q202" s="433">
        <f t="shared" si="119"/>
        <v>3195.3093599999997</v>
      </c>
      <c r="R202" s="418">
        <f>Q202/L202</f>
        <v>0.16291516361786723</v>
      </c>
    </row>
    <row r="203" spans="1:19" s="412" customFormat="1" ht="15">
      <c r="A203" s="430"/>
      <c r="B203" s="430"/>
      <c r="C203" s="430"/>
      <c r="D203" s="402"/>
      <c r="E203" s="400"/>
      <c r="F203" s="461"/>
      <c r="G203" s="461"/>
      <c r="H203" s="461"/>
      <c r="I203" s="461"/>
      <c r="J203" s="404"/>
      <c r="K203" s="405"/>
      <c r="L203" s="406"/>
      <c r="M203" s="407"/>
      <c r="N203" s="408">
        <f t="shared" si="111"/>
        <v>0</v>
      </c>
      <c r="P203" s="410"/>
      <c r="Q203" s="410"/>
      <c r="R203" s="420"/>
    </row>
    <row r="204" spans="1:19" s="412" customFormat="1" ht="15.75">
      <c r="A204" s="421" t="s">
        <v>341</v>
      </c>
      <c r="B204" s="421"/>
      <c r="C204" s="421"/>
      <c r="D204" s="422" t="s">
        <v>342</v>
      </c>
      <c r="E204" s="421"/>
      <c r="F204" s="423"/>
      <c r="G204" s="423"/>
      <c r="H204" s="423"/>
      <c r="I204" s="423"/>
      <c r="J204" s="424"/>
      <c r="K204" s="425">
        <f>K229</f>
        <v>12556.85</v>
      </c>
      <c r="L204" s="426">
        <f>L229</f>
        <v>10798.891</v>
      </c>
      <c r="M204" s="427"/>
      <c r="N204" s="408">
        <f t="shared" si="111"/>
        <v>0</v>
      </c>
      <c r="P204" s="428">
        <f>SUM(P205:P228)</f>
        <v>0</v>
      </c>
      <c r="Q204" s="428">
        <f>SUM(Q205:Q228)</f>
        <v>0</v>
      </c>
      <c r="R204" s="429"/>
    </row>
    <row r="205" spans="1:19" s="432" customFormat="1" ht="60" outlineLevel="1">
      <c r="A205" s="430" t="s">
        <v>343</v>
      </c>
      <c r="B205" s="494">
        <v>86931</v>
      </c>
      <c r="C205" s="495" t="s">
        <v>14</v>
      </c>
      <c r="D205" s="486" t="s">
        <v>344</v>
      </c>
      <c r="E205" s="413" t="s">
        <v>1</v>
      </c>
      <c r="F205" s="403">
        <v>2</v>
      </c>
      <c r="G205" s="403"/>
      <c r="H205" s="403"/>
      <c r="I205" s="403">
        <f t="shared" ref="I205:I227" si="120">J205-J205*$I$15</f>
        <v>325.1832</v>
      </c>
      <c r="J205" s="465">
        <v>378.12</v>
      </c>
      <c r="K205" s="405">
        <f t="shared" ref="K205:K228" si="121">F205*J205</f>
        <v>756.24</v>
      </c>
      <c r="L205" s="406">
        <f t="shared" ref="L205:L228" si="122">F205*I205</f>
        <v>650.3664</v>
      </c>
      <c r="M205" s="407"/>
      <c r="N205" s="408">
        <f t="shared" si="111"/>
        <v>378.0443759999846</v>
      </c>
      <c r="P205" s="410">
        <f t="shared" ref="P205:P228" si="123">G205*I205</f>
        <v>0</v>
      </c>
      <c r="Q205" s="410">
        <f t="shared" ref="Q205:Q228" si="124">H205*I205</f>
        <v>0</v>
      </c>
      <c r="R205" s="411">
        <f t="shared" ref="R205:R228" si="125">Q205/L205</f>
        <v>0</v>
      </c>
    </row>
    <row r="206" spans="1:19" s="432" customFormat="1" ht="45" outlineLevel="1">
      <c r="A206" s="430" t="s">
        <v>345</v>
      </c>
      <c r="B206" s="401" t="s">
        <v>346</v>
      </c>
      <c r="C206" s="401" t="s">
        <v>30</v>
      </c>
      <c r="D206" s="486" t="s">
        <v>347</v>
      </c>
      <c r="E206" s="413" t="s">
        <v>1</v>
      </c>
      <c r="F206" s="403">
        <v>2</v>
      </c>
      <c r="G206" s="403"/>
      <c r="H206" s="403"/>
      <c r="I206" s="403">
        <f t="shared" si="120"/>
        <v>473.4128</v>
      </c>
      <c r="J206" s="465">
        <v>550.48</v>
      </c>
      <c r="K206" s="405">
        <f t="shared" si="121"/>
        <v>1100.96</v>
      </c>
      <c r="L206" s="406">
        <f t="shared" si="122"/>
        <v>946.82560000000001</v>
      </c>
      <c r="M206" s="407"/>
      <c r="N206" s="408">
        <f t="shared" si="111"/>
        <v>550.36990399997762</v>
      </c>
      <c r="P206" s="410">
        <f t="shared" si="123"/>
        <v>0</v>
      </c>
      <c r="Q206" s="410">
        <f t="shared" si="124"/>
        <v>0</v>
      </c>
      <c r="R206" s="411">
        <f t="shared" si="125"/>
        <v>0</v>
      </c>
    </row>
    <row r="207" spans="1:19" s="432" customFormat="1" ht="30" outlineLevel="1">
      <c r="A207" s="430" t="s">
        <v>348</v>
      </c>
      <c r="B207" s="401" t="s">
        <v>349</v>
      </c>
      <c r="C207" s="401" t="s">
        <v>30</v>
      </c>
      <c r="D207" s="486" t="s">
        <v>350</v>
      </c>
      <c r="E207" s="413" t="s">
        <v>1</v>
      </c>
      <c r="F207" s="403">
        <v>2</v>
      </c>
      <c r="G207" s="403"/>
      <c r="H207" s="403"/>
      <c r="I207" s="403">
        <f t="shared" si="120"/>
        <v>50.120800000000003</v>
      </c>
      <c r="J207" s="465">
        <v>58.28</v>
      </c>
      <c r="K207" s="405">
        <f t="shared" si="121"/>
        <v>116.56</v>
      </c>
      <c r="L207" s="406">
        <f t="shared" si="122"/>
        <v>100.24160000000001</v>
      </c>
      <c r="M207" s="407"/>
      <c r="N207" s="408">
        <f t="shared" si="111"/>
        <v>58.268343999997626</v>
      </c>
      <c r="O207" s="496"/>
      <c r="P207" s="410">
        <f t="shared" si="123"/>
        <v>0</v>
      </c>
      <c r="Q207" s="410">
        <f t="shared" si="124"/>
        <v>0</v>
      </c>
      <c r="R207" s="411">
        <f t="shared" si="125"/>
        <v>0</v>
      </c>
      <c r="S207" s="496"/>
    </row>
    <row r="208" spans="1:19" s="432" customFormat="1" ht="30" outlineLevel="1">
      <c r="A208" s="430" t="s">
        <v>351</v>
      </c>
      <c r="B208" s="494">
        <v>86888</v>
      </c>
      <c r="C208" s="495" t="s">
        <v>14</v>
      </c>
      <c r="D208" s="486" t="s">
        <v>352</v>
      </c>
      <c r="E208" s="413" t="s">
        <v>1</v>
      </c>
      <c r="F208" s="403">
        <v>3</v>
      </c>
      <c r="G208" s="403"/>
      <c r="H208" s="403"/>
      <c r="I208" s="403">
        <f t="shared" si="120"/>
        <v>315.72320000000002</v>
      </c>
      <c r="J208" s="465">
        <v>367.12</v>
      </c>
      <c r="K208" s="405">
        <f t="shared" si="121"/>
        <v>1101.3600000000001</v>
      </c>
      <c r="L208" s="406">
        <f t="shared" si="122"/>
        <v>947.16960000000006</v>
      </c>
      <c r="M208" s="407"/>
      <c r="N208" s="408">
        <f t="shared" si="111"/>
        <v>367.04657599998507</v>
      </c>
      <c r="O208" s="496"/>
      <c r="P208" s="410">
        <f t="shared" si="123"/>
        <v>0</v>
      </c>
      <c r="Q208" s="410">
        <f t="shared" si="124"/>
        <v>0</v>
      </c>
      <c r="R208" s="411">
        <f t="shared" si="125"/>
        <v>0</v>
      </c>
      <c r="S208" s="496"/>
    </row>
    <row r="209" spans="1:18" s="432" customFormat="1" ht="45" outlineLevel="1">
      <c r="A209" s="430" t="s">
        <v>353</v>
      </c>
      <c r="B209" s="401">
        <v>40729</v>
      </c>
      <c r="C209" s="401" t="s">
        <v>14</v>
      </c>
      <c r="D209" s="486" t="s">
        <v>354</v>
      </c>
      <c r="E209" s="413" t="s">
        <v>1</v>
      </c>
      <c r="F209" s="403">
        <v>5</v>
      </c>
      <c r="G209" s="403"/>
      <c r="H209" s="403"/>
      <c r="I209" s="403">
        <f t="shared" si="120"/>
        <v>188.94199999999998</v>
      </c>
      <c r="J209" s="465">
        <v>219.7</v>
      </c>
      <c r="K209" s="405">
        <f t="shared" si="121"/>
        <v>1098.5</v>
      </c>
      <c r="L209" s="406">
        <f t="shared" si="122"/>
        <v>944.70999999999992</v>
      </c>
      <c r="M209" s="407"/>
      <c r="N209" s="408">
        <f t="shared" si="111"/>
        <v>219.65605999999104</v>
      </c>
      <c r="P209" s="410">
        <f t="shared" si="123"/>
        <v>0</v>
      </c>
      <c r="Q209" s="410">
        <f t="shared" si="124"/>
        <v>0</v>
      </c>
      <c r="R209" s="411">
        <f t="shared" si="125"/>
        <v>0</v>
      </c>
    </row>
    <row r="210" spans="1:18" s="432" customFormat="1" ht="45" outlineLevel="1">
      <c r="A210" s="430" t="s">
        <v>355</v>
      </c>
      <c r="B210" s="494">
        <v>86888</v>
      </c>
      <c r="C210" s="495" t="s">
        <v>14</v>
      </c>
      <c r="D210" s="486" t="s">
        <v>356</v>
      </c>
      <c r="E210" s="413" t="s">
        <v>1</v>
      </c>
      <c r="F210" s="403">
        <v>3</v>
      </c>
      <c r="G210" s="403"/>
      <c r="H210" s="403"/>
      <c r="I210" s="403">
        <f t="shared" si="120"/>
        <v>315.72320000000002</v>
      </c>
      <c r="J210" s="465">
        <v>367.12</v>
      </c>
      <c r="K210" s="405">
        <f t="shared" si="121"/>
        <v>1101.3600000000001</v>
      </c>
      <c r="L210" s="406">
        <f t="shared" si="122"/>
        <v>947.16960000000006</v>
      </c>
      <c r="M210" s="407"/>
      <c r="N210" s="408">
        <f t="shared" si="111"/>
        <v>367.04657599998507</v>
      </c>
      <c r="P210" s="410">
        <f t="shared" si="123"/>
        <v>0</v>
      </c>
      <c r="Q210" s="410">
        <f t="shared" si="124"/>
        <v>0</v>
      </c>
      <c r="R210" s="411">
        <f t="shared" si="125"/>
        <v>0</v>
      </c>
    </row>
    <row r="211" spans="1:18" s="432" customFormat="1" ht="15" outlineLevel="1">
      <c r="A211" s="430" t="s">
        <v>357</v>
      </c>
      <c r="B211" s="494">
        <v>2066</v>
      </c>
      <c r="C211" s="495" t="s">
        <v>358</v>
      </c>
      <c r="D211" s="486" t="s">
        <v>359</v>
      </c>
      <c r="E211" s="413" t="s">
        <v>1</v>
      </c>
      <c r="F211" s="403">
        <v>6</v>
      </c>
      <c r="G211" s="403"/>
      <c r="H211" s="403"/>
      <c r="I211" s="403">
        <f t="shared" si="120"/>
        <v>28.956200000000003</v>
      </c>
      <c r="J211" s="465">
        <v>33.67</v>
      </c>
      <c r="K211" s="405">
        <f t="shared" si="121"/>
        <v>202.02</v>
      </c>
      <c r="L211" s="406">
        <f t="shared" si="122"/>
        <v>173.73720000000003</v>
      </c>
      <c r="M211" s="407"/>
      <c r="N211" s="408">
        <f t="shared" si="111"/>
        <v>33.663265999998629</v>
      </c>
      <c r="P211" s="410">
        <f t="shared" si="123"/>
        <v>0</v>
      </c>
      <c r="Q211" s="410">
        <f t="shared" si="124"/>
        <v>0</v>
      </c>
      <c r="R211" s="411">
        <f t="shared" si="125"/>
        <v>0</v>
      </c>
    </row>
    <row r="212" spans="1:18" s="432" customFormat="1" ht="30" outlineLevel="1">
      <c r="A212" s="430" t="s">
        <v>360</v>
      </c>
      <c r="B212" s="401" t="s">
        <v>361</v>
      </c>
      <c r="C212" s="401" t="s">
        <v>14</v>
      </c>
      <c r="D212" s="486" t="s">
        <v>362</v>
      </c>
      <c r="E212" s="413" t="s">
        <v>1</v>
      </c>
      <c r="F212" s="403">
        <v>1</v>
      </c>
      <c r="G212" s="403"/>
      <c r="H212" s="403"/>
      <c r="I212" s="403">
        <f t="shared" si="120"/>
        <v>408.22480000000002</v>
      </c>
      <c r="J212" s="465">
        <v>474.68</v>
      </c>
      <c r="K212" s="405">
        <f t="shared" si="121"/>
        <v>474.68</v>
      </c>
      <c r="L212" s="406">
        <f t="shared" si="122"/>
        <v>408.22480000000002</v>
      </c>
      <c r="M212" s="407"/>
      <c r="N212" s="408">
        <f t="shared" si="111"/>
        <v>474.58506399998066</v>
      </c>
      <c r="P212" s="410">
        <f t="shared" si="123"/>
        <v>0</v>
      </c>
      <c r="Q212" s="410">
        <f t="shared" si="124"/>
        <v>0</v>
      </c>
      <c r="R212" s="411">
        <f t="shared" si="125"/>
        <v>0</v>
      </c>
    </row>
    <row r="213" spans="1:18" s="432" customFormat="1" ht="45" outlineLevel="1">
      <c r="A213" s="430" t="s">
        <v>363</v>
      </c>
      <c r="B213" s="401">
        <v>86904</v>
      </c>
      <c r="C213" s="401" t="s">
        <v>14</v>
      </c>
      <c r="D213" s="486" t="s">
        <v>364</v>
      </c>
      <c r="E213" s="413" t="s">
        <v>1</v>
      </c>
      <c r="F213" s="403">
        <v>5</v>
      </c>
      <c r="G213" s="403"/>
      <c r="H213" s="403"/>
      <c r="I213" s="403">
        <f t="shared" si="120"/>
        <v>90.506399999999999</v>
      </c>
      <c r="J213" s="465">
        <v>105.24</v>
      </c>
      <c r="K213" s="405">
        <f t="shared" si="121"/>
        <v>526.19999999999993</v>
      </c>
      <c r="L213" s="406">
        <f t="shared" si="122"/>
        <v>452.53199999999998</v>
      </c>
      <c r="M213" s="407"/>
      <c r="N213" s="408">
        <f t="shared" si="111"/>
        <v>105.21895199999571</v>
      </c>
      <c r="P213" s="410">
        <f t="shared" si="123"/>
        <v>0</v>
      </c>
      <c r="Q213" s="410">
        <f t="shared" si="124"/>
        <v>0</v>
      </c>
      <c r="R213" s="411">
        <f t="shared" si="125"/>
        <v>0</v>
      </c>
    </row>
    <row r="214" spans="1:18" s="432" customFormat="1" ht="45" outlineLevel="1">
      <c r="A214" s="430" t="s">
        <v>365</v>
      </c>
      <c r="B214" s="401">
        <v>86901</v>
      </c>
      <c r="C214" s="401" t="s">
        <v>14</v>
      </c>
      <c r="D214" s="486" t="s">
        <v>366</v>
      </c>
      <c r="E214" s="413" t="s">
        <v>1</v>
      </c>
      <c r="F214" s="403">
        <v>6</v>
      </c>
      <c r="G214" s="403"/>
      <c r="H214" s="403"/>
      <c r="I214" s="403">
        <f t="shared" si="120"/>
        <v>96.792999999999992</v>
      </c>
      <c r="J214" s="458">
        <v>112.55</v>
      </c>
      <c r="K214" s="405">
        <f t="shared" si="121"/>
        <v>675.3</v>
      </c>
      <c r="L214" s="406">
        <f t="shared" si="122"/>
        <v>580.75799999999992</v>
      </c>
      <c r="M214" s="407"/>
      <c r="N214" s="408">
        <f t="shared" si="111"/>
        <v>112.52748999999541</v>
      </c>
      <c r="P214" s="410">
        <f t="shared" si="123"/>
        <v>0</v>
      </c>
      <c r="Q214" s="410">
        <f t="shared" si="124"/>
        <v>0</v>
      </c>
      <c r="R214" s="411">
        <f t="shared" si="125"/>
        <v>0</v>
      </c>
    </row>
    <row r="215" spans="1:18" s="432" customFormat="1" ht="30" outlineLevel="1">
      <c r="A215" s="430" t="s">
        <v>367</v>
      </c>
      <c r="B215" s="401">
        <v>86906</v>
      </c>
      <c r="C215" s="401" t="s">
        <v>14</v>
      </c>
      <c r="D215" s="486" t="s">
        <v>368</v>
      </c>
      <c r="E215" s="413" t="s">
        <v>1</v>
      </c>
      <c r="F215" s="403">
        <v>11</v>
      </c>
      <c r="G215" s="403"/>
      <c r="H215" s="403"/>
      <c r="I215" s="403">
        <f t="shared" si="120"/>
        <v>35.500799999999998</v>
      </c>
      <c r="J215" s="465">
        <v>41.28</v>
      </c>
      <c r="K215" s="405">
        <f t="shared" si="121"/>
        <v>454.08000000000004</v>
      </c>
      <c r="L215" s="406">
        <f t="shared" si="122"/>
        <v>390.50879999999995</v>
      </c>
      <c r="M215" s="407"/>
      <c r="N215" s="408">
        <f t="shared" si="111"/>
        <v>41.271743999998321</v>
      </c>
      <c r="P215" s="410">
        <f t="shared" si="123"/>
        <v>0</v>
      </c>
      <c r="Q215" s="410">
        <f t="shared" si="124"/>
        <v>0</v>
      </c>
      <c r="R215" s="411">
        <f t="shared" si="125"/>
        <v>0</v>
      </c>
    </row>
    <row r="216" spans="1:18" s="432" customFormat="1" ht="30" outlineLevel="1">
      <c r="A216" s="430" t="s">
        <v>369</v>
      </c>
      <c r="B216" s="401" t="s">
        <v>370</v>
      </c>
      <c r="C216" s="401" t="s">
        <v>30</v>
      </c>
      <c r="D216" s="486" t="s">
        <v>371</v>
      </c>
      <c r="E216" s="413" t="s">
        <v>1</v>
      </c>
      <c r="F216" s="403">
        <v>8</v>
      </c>
      <c r="G216" s="403"/>
      <c r="H216" s="403"/>
      <c r="I216" s="403">
        <f t="shared" si="120"/>
        <v>22.815799999999999</v>
      </c>
      <c r="J216" s="465">
        <v>26.53</v>
      </c>
      <c r="K216" s="405">
        <f t="shared" si="121"/>
        <v>212.24</v>
      </c>
      <c r="L216" s="406">
        <f t="shared" si="122"/>
        <v>182.5264</v>
      </c>
      <c r="M216" s="407"/>
      <c r="N216" s="408">
        <f t="shared" si="111"/>
        <v>26.52469399999892</v>
      </c>
      <c r="P216" s="410">
        <f t="shared" si="123"/>
        <v>0</v>
      </c>
      <c r="Q216" s="410">
        <f t="shared" si="124"/>
        <v>0</v>
      </c>
      <c r="R216" s="411">
        <f t="shared" si="125"/>
        <v>0</v>
      </c>
    </row>
    <row r="217" spans="1:18" s="432" customFormat="1" ht="30" outlineLevel="1">
      <c r="A217" s="430" t="s">
        <v>372</v>
      </c>
      <c r="B217" s="401" t="s">
        <v>373</v>
      </c>
      <c r="C217" s="401" t="s">
        <v>30</v>
      </c>
      <c r="D217" s="450" t="s">
        <v>374</v>
      </c>
      <c r="E217" s="413" t="s">
        <v>1</v>
      </c>
      <c r="F217" s="403">
        <v>4</v>
      </c>
      <c r="G217" s="403"/>
      <c r="H217" s="403"/>
      <c r="I217" s="403">
        <f t="shared" si="120"/>
        <v>168.67179999999999</v>
      </c>
      <c r="J217" s="465">
        <v>196.13</v>
      </c>
      <c r="K217" s="405">
        <f t="shared" si="121"/>
        <v>784.52</v>
      </c>
      <c r="L217" s="406">
        <f t="shared" si="122"/>
        <v>674.68719999999996</v>
      </c>
      <c r="M217" s="407"/>
      <c r="N217" s="408">
        <f t="shared" si="111"/>
        <v>196.090773999992</v>
      </c>
      <c r="P217" s="410">
        <f t="shared" si="123"/>
        <v>0</v>
      </c>
      <c r="Q217" s="410">
        <f t="shared" si="124"/>
        <v>0</v>
      </c>
      <c r="R217" s="411">
        <f t="shared" si="125"/>
        <v>0</v>
      </c>
    </row>
    <row r="218" spans="1:18" s="432" customFormat="1" ht="30" outlineLevel="1">
      <c r="A218" s="430" t="s">
        <v>375</v>
      </c>
      <c r="B218" s="401" t="s">
        <v>376</v>
      </c>
      <c r="C218" s="401" t="s">
        <v>14</v>
      </c>
      <c r="D218" s="450" t="s">
        <v>377</v>
      </c>
      <c r="E218" s="413" t="s">
        <v>1</v>
      </c>
      <c r="F218" s="403">
        <v>2</v>
      </c>
      <c r="G218" s="403"/>
      <c r="H218" s="403"/>
      <c r="I218" s="403">
        <f t="shared" si="120"/>
        <v>66.151200000000003</v>
      </c>
      <c r="J218" s="465">
        <v>76.92</v>
      </c>
      <c r="K218" s="405">
        <f t="shared" si="121"/>
        <v>153.84</v>
      </c>
      <c r="L218" s="406">
        <f t="shared" si="122"/>
        <v>132.30240000000001</v>
      </c>
      <c r="M218" s="407"/>
      <c r="N218" s="408">
        <f t="shared" si="111"/>
        <v>76.904615999996864</v>
      </c>
      <c r="P218" s="410">
        <f t="shared" si="123"/>
        <v>0</v>
      </c>
      <c r="Q218" s="410">
        <f t="shared" si="124"/>
        <v>0</v>
      </c>
      <c r="R218" s="411">
        <f t="shared" si="125"/>
        <v>0</v>
      </c>
    </row>
    <row r="219" spans="1:18" s="432" customFormat="1" ht="30" outlineLevel="1">
      <c r="A219" s="430" t="s">
        <v>378</v>
      </c>
      <c r="B219" s="401"/>
      <c r="C219" s="401" t="s">
        <v>122</v>
      </c>
      <c r="D219" s="486" t="s">
        <v>379</v>
      </c>
      <c r="E219" s="413" t="s">
        <v>1</v>
      </c>
      <c r="F219" s="403">
        <v>9</v>
      </c>
      <c r="G219" s="403"/>
      <c r="H219" s="403"/>
      <c r="I219" s="403">
        <f t="shared" si="120"/>
        <v>33.4024</v>
      </c>
      <c r="J219" s="465">
        <v>38.840000000000003</v>
      </c>
      <c r="K219" s="405">
        <f t="shared" si="121"/>
        <v>349.56000000000006</v>
      </c>
      <c r="L219" s="406">
        <f t="shared" si="122"/>
        <v>300.6216</v>
      </c>
      <c r="M219" s="407"/>
      <c r="N219" s="408">
        <f t="shared" si="111"/>
        <v>38.83223199999842</v>
      </c>
      <c r="P219" s="410">
        <f t="shared" si="123"/>
        <v>0</v>
      </c>
      <c r="Q219" s="410">
        <f t="shared" si="124"/>
        <v>0</v>
      </c>
      <c r="R219" s="411">
        <f t="shared" si="125"/>
        <v>0</v>
      </c>
    </row>
    <row r="220" spans="1:18" s="432" customFormat="1" ht="30" outlineLevel="1">
      <c r="A220" s="430" t="s">
        <v>380</v>
      </c>
      <c r="B220" s="401">
        <v>95547</v>
      </c>
      <c r="C220" s="401" t="s">
        <v>14</v>
      </c>
      <c r="D220" s="486" t="s">
        <v>381</v>
      </c>
      <c r="E220" s="413" t="s">
        <v>1</v>
      </c>
      <c r="F220" s="403">
        <v>9</v>
      </c>
      <c r="G220" s="403"/>
      <c r="H220" s="403"/>
      <c r="I220" s="403">
        <f t="shared" si="120"/>
        <v>46.268000000000001</v>
      </c>
      <c r="J220" s="465">
        <v>53.8</v>
      </c>
      <c r="K220" s="405">
        <f t="shared" si="121"/>
        <v>484.2</v>
      </c>
      <c r="L220" s="406">
        <f t="shared" si="122"/>
        <v>416.41200000000003</v>
      </c>
      <c r="M220" s="407"/>
      <c r="N220" s="408">
        <f t="shared" si="111"/>
        <v>53.789239999997804</v>
      </c>
      <c r="P220" s="410">
        <f t="shared" si="123"/>
        <v>0</v>
      </c>
      <c r="Q220" s="410">
        <f t="shared" si="124"/>
        <v>0</v>
      </c>
      <c r="R220" s="411">
        <f t="shared" si="125"/>
        <v>0</v>
      </c>
    </row>
    <row r="221" spans="1:18" s="432" customFormat="1" ht="30" outlineLevel="1">
      <c r="A221" s="430" t="s">
        <v>382</v>
      </c>
      <c r="B221" s="401">
        <v>86919</v>
      </c>
      <c r="C221" s="401" t="s">
        <v>14</v>
      </c>
      <c r="D221" s="486" t="s">
        <v>383</v>
      </c>
      <c r="E221" s="413" t="s">
        <v>1</v>
      </c>
      <c r="F221" s="403">
        <v>1</v>
      </c>
      <c r="G221" s="403"/>
      <c r="H221" s="403"/>
      <c r="I221" s="403">
        <f t="shared" si="120"/>
        <v>580.74939999999992</v>
      </c>
      <c r="J221" s="465">
        <v>675.29</v>
      </c>
      <c r="K221" s="405">
        <f t="shared" si="121"/>
        <v>675.29</v>
      </c>
      <c r="L221" s="406">
        <f t="shared" si="122"/>
        <v>580.74939999999992</v>
      </c>
      <c r="M221" s="407"/>
      <c r="N221" s="408">
        <f t="shared" si="111"/>
        <v>675.15494199997249</v>
      </c>
      <c r="P221" s="410">
        <f t="shared" si="123"/>
        <v>0</v>
      </c>
      <c r="Q221" s="410">
        <f t="shared" si="124"/>
        <v>0</v>
      </c>
      <c r="R221" s="411">
        <f t="shared" si="125"/>
        <v>0</v>
      </c>
    </row>
    <row r="222" spans="1:18" s="432" customFormat="1" ht="45" outlineLevel="1">
      <c r="A222" s="430" t="s">
        <v>384</v>
      </c>
      <c r="B222" s="401" t="s">
        <v>385</v>
      </c>
      <c r="C222" s="401" t="s">
        <v>30</v>
      </c>
      <c r="D222" s="486" t="s">
        <v>386</v>
      </c>
      <c r="E222" s="413" t="s">
        <v>1</v>
      </c>
      <c r="F222" s="403">
        <v>1</v>
      </c>
      <c r="G222" s="403"/>
      <c r="H222" s="403"/>
      <c r="I222" s="403">
        <f t="shared" si="120"/>
        <v>21.457000000000001</v>
      </c>
      <c r="J222" s="465">
        <v>24.95</v>
      </c>
      <c r="K222" s="405">
        <f t="shared" si="121"/>
        <v>24.95</v>
      </c>
      <c r="L222" s="406">
        <f t="shared" si="122"/>
        <v>21.457000000000001</v>
      </c>
      <c r="M222" s="407"/>
      <c r="N222" s="408">
        <f t="shared" si="111"/>
        <v>24.945009999998984</v>
      </c>
      <c r="P222" s="410">
        <f t="shared" si="123"/>
        <v>0</v>
      </c>
      <c r="Q222" s="410">
        <f t="shared" si="124"/>
        <v>0</v>
      </c>
      <c r="R222" s="411">
        <f t="shared" si="125"/>
        <v>0</v>
      </c>
    </row>
    <row r="223" spans="1:18" s="432" customFormat="1" ht="60" outlineLevel="1">
      <c r="A223" s="430" t="s">
        <v>387</v>
      </c>
      <c r="B223" s="401">
        <v>86936</v>
      </c>
      <c r="C223" s="401" t="s">
        <v>14</v>
      </c>
      <c r="D223" s="486" t="s">
        <v>388</v>
      </c>
      <c r="E223" s="413" t="s">
        <v>1</v>
      </c>
      <c r="F223" s="403">
        <v>4</v>
      </c>
      <c r="G223" s="403"/>
      <c r="H223" s="403"/>
      <c r="I223" s="403">
        <f t="shared" si="120"/>
        <v>208.72199999999998</v>
      </c>
      <c r="J223" s="465">
        <v>242.7</v>
      </c>
      <c r="K223" s="405">
        <f t="shared" si="121"/>
        <v>970.8</v>
      </c>
      <c r="L223" s="406">
        <f t="shared" si="122"/>
        <v>834.88799999999992</v>
      </c>
      <c r="M223" s="407"/>
      <c r="N223" s="408">
        <f t="shared" si="111"/>
        <v>242.6514599999901</v>
      </c>
      <c r="P223" s="410">
        <f t="shared" si="123"/>
        <v>0</v>
      </c>
      <c r="Q223" s="410">
        <f t="shared" si="124"/>
        <v>0</v>
      </c>
      <c r="R223" s="411">
        <f t="shared" si="125"/>
        <v>0</v>
      </c>
    </row>
    <row r="224" spans="1:18" s="432" customFormat="1" ht="30" outlineLevel="1">
      <c r="A224" s="430" t="s">
        <v>389</v>
      </c>
      <c r="B224" s="401">
        <v>86909</v>
      </c>
      <c r="C224" s="401" t="s">
        <v>14</v>
      </c>
      <c r="D224" s="486" t="s">
        <v>390</v>
      </c>
      <c r="E224" s="413" t="s">
        <v>1</v>
      </c>
      <c r="F224" s="403">
        <v>5</v>
      </c>
      <c r="G224" s="403"/>
      <c r="H224" s="403"/>
      <c r="I224" s="403">
        <f t="shared" si="120"/>
        <v>70.846800000000002</v>
      </c>
      <c r="J224" s="465">
        <v>82.38</v>
      </c>
      <c r="K224" s="405">
        <f t="shared" si="121"/>
        <v>411.9</v>
      </c>
      <c r="L224" s="406">
        <f t="shared" si="122"/>
        <v>354.23400000000004</v>
      </c>
      <c r="M224" s="407"/>
      <c r="N224" s="408">
        <f t="shared" si="111"/>
        <v>82.363523999996644</v>
      </c>
      <c r="P224" s="410">
        <f t="shared" si="123"/>
        <v>0</v>
      </c>
      <c r="Q224" s="410">
        <f t="shared" si="124"/>
        <v>0</v>
      </c>
      <c r="R224" s="411">
        <f t="shared" si="125"/>
        <v>0</v>
      </c>
    </row>
    <row r="225" spans="1:19" s="432" customFormat="1" ht="60" outlineLevel="1">
      <c r="A225" s="430" t="s">
        <v>391</v>
      </c>
      <c r="B225" s="401">
        <v>86936</v>
      </c>
      <c r="C225" s="401" t="s">
        <v>14</v>
      </c>
      <c r="D225" s="486" t="s">
        <v>392</v>
      </c>
      <c r="E225" s="413" t="s">
        <v>1</v>
      </c>
      <c r="F225" s="403">
        <v>2</v>
      </c>
      <c r="G225" s="403"/>
      <c r="H225" s="403"/>
      <c r="I225" s="403">
        <f t="shared" si="120"/>
        <v>221.69079999999997</v>
      </c>
      <c r="J225" s="465">
        <v>257.77999999999997</v>
      </c>
      <c r="K225" s="405">
        <f t="shared" si="121"/>
        <v>515.55999999999995</v>
      </c>
      <c r="L225" s="406">
        <f t="shared" si="122"/>
        <v>443.38159999999993</v>
      </c>
      <c r="M225" s="407"/>
      <c r="N225" s="408">
        <f t="shared" si="111"/>
        <v>257.72844399998945</v>
      </c>
      <c r="O225" s="475"/>
      <c r="P225" s="410">
        <f t="shared" si="123"/>
        <v>0</v>
      </c>
      <c r="Q225" s="410">
        <f t="shared" si="124"/>
        <v>0</v>
      </c>
      <c r="R225" s="411">
        <f t="shared" si="125"/>
        <v>0</v>
      </c>
    </row>
    <row r="226" spans="1:19" s="432" customFormat="1" ht="30" outlineLevel="1">
      <c r="A226" s="430" t="s">
        <v>393</v>
      </c>
      <c r="B226" s="401" t="s">
        <v>394</v>
      </c>
      <c r="C226" s="401" t="s">
        <v>30</v>
      </c>
      <c r="D226" s="486" t="s">
        <v>395</v>
      </c>
      <c r="E226" s="413" t="s">
        <v>1</v>
      </c>
      <c r="F226" s="403">
        <v>1</v>
      </c>
      <c r="G226" s="403"/>
      <c r="H226" s="403"/>
      <c r="I226" s="403">
        <f t="shared" si="120"/>
        <v>103.9482</v>
      </c>
      <c r="J226" s="465">
        <v>120.87</v>
      </c>
      <c r="K226" s="405">
        <f t="shared" si="121"/>
        <v>120.87</v>
      </c>
      <c r="L226" s="406">
        <f t="shared" si="122"/>
        <v>103.9482</v>
      </c>
      <c r="M226" s="407"/>
      <c r="N226" s="408">
        <f t="shared" si="111"/>
        <v>120.84582599999509</v>
      </c>
      <c r="O226" s="475"/>
      <c r="P226" s="410">
        <f t="shared" si="123"/>
        <v>0</v>
      </c>
      <c r="Q226" s="410">
        <f t="shared" si="124"/>
        <v>0</v>
      </c>
      <c r="R226" s="411">
        <f t="shared" si="125"/>
        <v>0</v>
      </c>
    </row>
    <row r="227" spans="1:19" s="432" customFormat="1" ht="45" outlineLevel="1">
      <c r="A227" s="430" t="s">
        <v>396</v>
      </c>
      <c r="B227" s="401">
        <v>9535</v>
      </c>
      <c r="C227" s="401" t="s">
        <v>14</v>
      </c>
      <c r="D227" s="486" t="s">
        <v>397</v>
      </c>
      <c r="E227" s="413" t="s">
        <v>1</v>
      </c>
      <c r="F227" s="403">
        <v>1</v>
      </c>
      <c r="G227" s="403"/>
      <c r="H227" s="403"/>
      <c r="I227" s="403">
        <f t="shared" si="120"/>
        <v>55.392599999999995</v>
      </c>
      <c r="J227" s="465">
        <v>64.41</v>
      </c>
      <c r="K227" s="405">
        <f t="shared" si="121"/>
        <v>64.41</v>
      </c>
      <c r="L227" s="406">
        <f t="shared" si="122"/>
        <v>55.392599999999995</v>
      </c>
      <c r="M227" s="407"/>
      <c r="N227" s="408">
        <f t="shared" si="111"/>
        <v>64.397117999997377</v>
      </c>
      <c r="P227" s="410">
        <f t="shared" si="123"/>
        <v>0</v>
      </c>
      <c r="Q227" s="410">
        <f t="shared" si="124"/>
        <v>0</v>
      </c>
      <c r="R227" s="411">
        <f t="shared" si="125"/>
        <v>0</v>
      </c>
    </row>
    <row r="228" spans="1:19" s="432" customFormat="1" ht="30" outlineLevel="1">
      <c r="A228" s="430" t="s">
        <v>398</v>
      </c>
      <c r="B228" s="401">
        <v>86916</v>
      </c>
      <c r="C228" s="401" t="s">
        <v>14</v>
      </c>
      <c r="D228" s="486" t="s">
        <v>399</v>
      </c>
      <c r="E228" s="413" t="s">
        <v>1</v>
      </c>
      <c r="F228" s="403">
        <v>5</v>
      </c>
      <c r="G228" s="403"/>
      <c r="H228" s="403"/>
      <c r="I228" s="403">
        <f>J228-J228*$I$15</f>
        <v>31.209399999999999</v>
      </c>
      <c r="J228" s="465">
        <v>36.29</v>
      </c>
      <c r="K228" s="405">
        <f t="shared" si="121"/>
        <v>181.45</v>
      </c>
      <c r="L228" s="406">
        <f t="shared" si="122"/>
        <v>156.047</v>
      </c>
      <c r="M228" s="407"/>
      <c r="N228" s="408">
        <f t="shared" ref="N228:N291" si="126">J228+J228*$N$15</f>
        <v>36.282741999998521</v>
      </c>
      <c r="P228" s="410">
        <f t="shared" si="123"/>
        <v>0</v>
      </c>
      <c r="Q228" s="410">
        <f t="shared" si="124"/>
        <v>0</v>
      </c>
      <c r="R228" s="411">
        <f t="shared" si="125"/>
        <v>0</v>
      </c>
    </row>
    <row r="229" spans="1:19" s="412" customFormat="1" ht="15.75" outlineLevel="1">
      <c r="A229" s="530" t="s">
        <v>400</v>
      </c>
      <c r="B229" s="530"/>
      <c r="C229" s="530"/>
      <c r="D229" s="530"/>
      <c r="E229" s="530"/>
      <c r="F229" s="530"/>
      <c r="G229" s="530"/>
      <c r="H229" s="530"/>
      <c r="I229" s="530"/>
      <c r="J229" s="530"/>
      <c r="K229" s="416">
        <f>SUM(K205:K228)</f>
        <v>12556.85</v>
      </c>
      <c r="L229" s="433">
        <f>SUM(L205:L228)</f>
        <v>10798.891</v>
      </c>
      <c r="M229" s="444"/>
      <c r="N229" s="408">
        <f t="shared" si="126"/>
        <v>0</v>
      </c>
      <c r="P229" s="476"/>
      <c r="Q229" s="476"/>
      <c r="R229" s="483"/>
    </row>
    <row r="230" spans="1:19" s="412" customFormat="1" ht="15.75">
      <c r="A230" s="469"/>
      <c r="B230" s="469"/>
      <c r="C230" s="469"/>
      <c r="D230" s="469"/>
      <c r="E230" s="469"/>
      <c r="F230" s="469"/>
      <c r="G230" s="469"/>
      <c r="H230" s="469"/>
      <c r="I230" s="469"/>
      <c r="J230" s="470"/>
      <c r="K230" s="416"/>
      <c r="L230" s="417"/>
      <c r="M230" s="444"/>
      <c r="N230" s="408">
        <f t="shared" si="126"/>
        <v>0</v>
      </c>
      <c r="P230" s="471"/>
      <c r="Q230" s="471"/>
      <c r="R230" s="472"/>
    </row>
    <row r="231" spans="1:19" s="412" customFormat="1" ht="15.75">
      <c r="A231" s="421" t="s">
        <v>401</v>
      </c>
      <c r="B231" s="421"/>
      <c r="C231" s="421"/>
      <c r="D231" s="422" t="s">
        <v>402</v>
      </c>
      <c r="E231" s="421"/>
      <c r="F231" s="423"/>
      <c r="G231" s="423"/>
      <c r="H231" s="423"/>
      <c r="I231" s="423"/>
      <c r="J231" s="424"/>
      <c r="K231" s="425">
        <f>K244</f>
        <v>3198.0618000000004</v>
      </c>
      <c r="L231" s="426">
        <f>L244</f>
        <v>2750.3331480000002</v>
      </c>
      <c r="M231" s="427"/>
      <c r="N231" s="408">
        <f t="shared" si="126"/>
        <v>0</v>
      </c>
      <c r="P231" s="428">
        <f>SUM(P232:P245)</f>
        <v>0</v>
      </c>
      <c r="Q231" s="428"/>
      <c r="R231" s="429"/>
      <c r="S231" s="408"/>
    </row>
    <row r="232" spans="1:19" s="412" customFormat="1" ht="15" outlineLevel="1">
      <c r="A232" s="430" t="s">
        <v>403</v>
      </c>
      <c r="B232" s="401" t="s">
        <v>404</v>
      </c>
      <c r="C232" s="401" t="s">
        <v>14</v>
      </c>
      <c r="D232" s="450" t="s">
        <v>405</v>
      </c>
      <c r="E232" s="401" t="s">
        <v>40</v>
      </c>
      <c r="F232" s="437">
        <v>0.8</v>
      </c>
      <c r="G232" s="437"/>
      <c r="H232" s="437"/>
      <c r="I232" s="403">
        <f t="shared" ref="I232:I243" si="127">J232-J232*$I$15</f>
        <v>1521.0992000000001</v>
      </c>
      <c r="J232" s="404">
        <v>1768.72</v>
      </c>
      <c r="K232" s="405">
        <f t="shared" ref="K232:K243" si="128">F232*J232</f>
        <v>1414.9760000000001</v>
      </c>
      <c r="L232" s="406">
        <f t="shared" ref="L232:L243" si="129">F232*I232</f>
        <v>1216.8793600000001</v>
      </c>
      <c r="M232" s="407"/>
      <c r="N232" s="408">
        <f t="shared" si="126"/>
        <v>1768.3662559999279</v>
      </c>
      <c r="P232" s="410">
        <f t="shared" ref="P232:P243" si="130">G232*I232</f>
        <v>0</v>
      </c>
      <c r="Q232" s="410">
        <f t="shared" ref="Q232:Q243" si="131">H232*I232</f>
        <v>0</v>
      </c>
      <c r="R232" s="411">
        <f t="shared" ref="R232:R243" si="132">Q232/L232</f>
        <v>0</v>
      </c>
    </row>
    <row r="233" spans="1:19" s="412" customFormat="1" ht="15" outlineLevel="1">
      <c r="A233" s="430" t="s">
        <v>406</v>
      </c>
      <c r="B233" s="401">
        <v>91594</v>
      </c>
      <c r="C233" s="401" t="s">
        <v>14</v>
      </c>
      <c r="D233" s="450" t="s">
        <v>407</v>
      </c>
      <c r="E233" s="401" t="s">
        <v>60</v>
      </c>
      <c r="F233" s="437">
        <v>0.46</v>
      </c>
      <c r="G233" s="437"/>
      <c r="H233" s="437"/>
      <c r="I233" s="403">
        <f t="shared" si="127"/>
        <v>6.2178000000000004</v>
      </c>
      <c r="J233" s="404">
        <v>7.23</v>
      </c>
      <c r="K233" s="405">
        <f t="shared" si="128"/>
        <v>3.3258000000000005</v>
      </c>
      <c r="L233" s="406">
        <f t="shared" si="129"/>
        <v>2.8601880000000004</v>
      </c>
      <c r="M233" s="407"/>
      <c r="N233" s="408">
        <f t="shared" si="126"/>
        <v>7.2285539999997059</v>
      </c>
      <c r="P233" s="410">
        <f t="shared" si="130"/>
        <v>0</v>
      </c>
      <c r="Q233" s="410">
        <f t="shared" si="131"/>
        <v>0</v>
      </c>
      <c r="R233" s="411">
        <f t="shared" si="132"/>
        <v>0</v>
      </c>
    </row>
    <row r="234" spans="1:19" s="412" customFormat="1" ht="15" outlineLevel="1">
      <c r="A234" s="430" t="s">
        <v>408</v>
      </c>
      <c r="B234" s="401">
        <v>92688</v>
      </c>
      <c r="C234" s="401" t="s">
        <v>14</v>
      </c>
      <c r="D234" s="478" t="s">
        <v>409</v>
      </c>
      <c r="E234" s="473" t="s">
        <v>53</v>
      </c>
      <c r="F234" s="437">
        <v>7.2</v>
      </c>
      <c r="G234" s="437"/>
      <c r="H234" s="437"/>
      <c r="I234" s="403">
        <f t="shared" si="127"/>
        <v>21.586000000000002</v>
      </c>
      <c r="J234" s="404">
        <v>25.1</v>
      </c>
      <c r="K234" s="405">
        <f t="shared" si="128"/>
        <v>180.72000000000003</v>
      </c>
      <c r="L234" s="406">
        <f t="shared" si="129"/>
        <v>155.41920000000002</v>
      </c>
      <c r="M234" s="407"/>
      <c r="N234" s="408">
        <f t="shared" si="126"/>
        <v>25.09497999999898</v>
      </c>
      <c r="P234" s="410">
        <f t="shared" si="130"/>
        <v>0</v>
      </c>
      <c r="Q234" s="410">
        <f t="shared" si="131"/>
        <v>0</v>
      </c>
      <c r="R234" s="411">
        <f t="shared" si="132"/>
        <v>0</v>
      </c>
    </row>
    <row r="235" spans="1:19" s="412" customFormat="1" ht="30" outlineLevel="1">
      <c r="A235" s="430" t="s">
        <v>410</v>
      </c>
      <c r="B235" s="497" t="s">
        <v>411</v>
      </c>
      <c r="C235" s="497" t="s">
        <v>30</v>
      </c>
      <c r="D235" s="450" t="s">
        <v>412</v>
      </c>
      <c r="E235" s="473" t="s">
        <v>1</v>
      </c>
      <c r="F235" s="437">
        <v>2</v>
      </c>
      <c r="G235" s="437"/>
      <c r="H235" s="437"/>
      <c r="I235" s="403">
        <f t="shared" si="127"/>
        <v>12.418399999999998</v>
      </c>
      <c r="J235" s="404">
        <v>14.44</v>
      </c>
      <c r="K235" s="405">
        <f t="shared" si="128"/>
        <v>28.88</v>
      </c>
      <c r="L235" s="406">
        <f t="shared" si="129"/>
        <v>24.836799999999997</v>
      </c>
      <c r="M235" s="407"/>
      <c r="N235" s="408">
        <f t="shared" si="126"/>
        <v>14.437111999999411</v>
      </c>
      <c r="P235" s="410">
        <f t="shared" si="130"/>
        <v>0</v>
      </c>
      <c r="Q235" s="410">
        <f t="shared" si="131"/>
        <v>0</v>
      </c>
      <c r="R235" s="411">
        <f t="shared" si="132"/>
        <v>0</v>
      </c>
    </row>
    <row r="236" spans="1:19" s="412" customFormat="1" ht="15" outlineLevel="1">
      <c r="A236" s="430" t="s">
        <v>413</v>
      </c>
      <c r="B236" s="401"/>
      <c r="C236" s="401" t="s">
        <v>122</v>
      </c>
      <c r="D236" s="478" t="s">
        <v>414</v>
      </c>
      <c r="E236" s="473" t="s">
        <v>53</v>
      </c>
      <c r="F236" s="437">
        <v>7.2</v>
      </c>
      <c r="G236" s="437"/>
      <c r="H236" s="437"/>
      <c r="I236" s="403">
        <f t="shared" si="127"/>
        <v>4.7729999999999997</v>
      </c>
      <c r="J236" s="404">
        <v>5.55</v>
      </c>
      <c r="K236" s="405">
        <f t="shared" si="128"/>
        <v>39.96</v>
      </c>
      <c r="L236" s="406">
        <f t="shared" si="129"/>
        <v>34.365600000000001</v>
      </c>
      <c r="M236" s="407"/>
      <c r="N236" s="408">
        <f t="shared" si="126"/>
        <v>5.5488899999997736</v>
      </c>
      <c r="O236" s="408"/>
      <c r="P236" s="410">
        <f t="shared" si="130"/>
        <v>0</v>
      </c>
      <c r="Q236" s="410">
        <f t="shared" si="131"/>
        <v>0</v>
      </c>
      <c r="R236" s="411">
        <f t="shared" si="132"/>
        <v>0</v>
      </c>
    </row>
    <row r="237" spans="1:19" s="412" customFormat="1" ht="15" outlineLevel="1">
      <c r="A237" s="430" t="s">
        <v>415</v>
      </c>
      <c r="B237" s="497">
        <v>9016</v>
      </c>
      <c r="C237" s="497" t="s">
        <v>358</v>
      </c>
      <c r="D237" s="478" t="s">
        <v>416</v>
      </c>
      <c r="E237" s="473" t="s">
        <v>1</v>
      </c>
      <c r="F237" s="437">
        <v>4</v>
      </c>
      <c r="G237" s="437"/>
      <c r="H237" s="437"/>
      <c r="I237" s="403">
        <f t="shared" si="127"/>
        <v>59.640999999999991</v>
      </c>
      <c r="J237" s="404">
        <v>69.349999999999994</v>
      </c>
      <c r="K237" s="405">
        <f t="shared" si="128"/>
        <v>277.39999999999998</v>
      </c>
      <c r="L237" s="406">
        <f t="shared" si="129"/>
        <v>238.56399999999996</v>
      </c>
      <c r="M237" s="407"/>
      <c r="N237" s="408">
        <f t="shared" si="126"/>
        <v>69.336129999997169</v>
      </c>
      <c r="O237" s="408"/>
      <c r="P237" s="410">
        <f t="shared" si="130"/>
        <v>0</v>
      </c>
      <c r="Q237" s="410">
        <f t="shared" si="131"/>
        <v>0</v>
      </c>
      <c r="R237" s="411">
        <f t="shared" si="132"/>
        <v>0</v>
      </c>
    </row>
    <row r="238" spans="1:19" s="412" customFormat="1" ht="15" outlineLevel="1">
      <c r="A238" s="430" t="s">
        <v>417</v>
      </c>
      <c r="B238" s="401"/>
      <c r="C238" s="401" t="s">
        <v>122</v>
      </c>
      <c r="D238" s="478" t="s">
        <v>418</v>
      </c>
      <c r="E238" s="473" t="s">
        <v>1</v>
      </c>
      <c r="F238" s="437">
        <v>1</v>
      </c>
      <c r="G238" s="437"/>
      <c r="H238" s="437"/>
      <c r="I238" s="403">
        <f t="shared" si="127"/>
        <v>608.57899999999995</v>
      </c>
      <c r="J238" s="404">
        <v>707.65</v>
      </c>
      <c r="K238" s="405">
        <f t="shared" si="128"/>
        <v>707.65</v>
      </c>
      <c r="L238" s="406">
        <f t="shared" si="129"/>
        <v>608.57899999999995</v>
      </c>
      <c r="M238" s="407"/>
      <c r="N238" s="408">
        <f t="shared" si="126"/>
        <v>707.50846999997111</v>
      </c>
      <c r="O238" s="408"/>
      <c r="P238" s="410">
        <f t="shared" si="130"/>
        <v>0</v>
      </c>
      <c r="Q238" s="410">
        <f t="shared" si="131"/>
        <v>0</v>
      </c>
      <c r="R238" s="411">
        <f t="shared" si="132"/>
        <v>0</v>
      </c>
    </row>
    <row r="239" spans="1:19" s="412" customFormat="1" ht="15" outlineLevel="1">
      <c r="A239" s="430" t="s">
        <v>419</v>
      </c>
      <c r="B239" s="401"/>
      <c r="C239" s="401" t="s">
        <v>122</v>
      </c>
      <c r="D239" s="478" t="s">
        <v>420</v>
      </c>
      <c r="E239" s="473" t="s">
        <v>1</v>
      </c>
      <c r="F239" s="437">
        <v>2</v>
      </c>
      <c r="G239" s="437"/>
      <c r="H239" s="437"/>
      <c r="I239" s="403">
        <f t="shared" si="127"/>
        <v>88.795000000000002</v>
      </c>
      <c r="J239" s="404">
        <v>103.25</v>
      </c>
      <c r="K239" s="405">
        <f t="shared" si="128"/>
        <v>206.5</v>
      </c>
      <c r="L239" s="406">
        <f t="shared" si="129"/>
        <v>177.59</v>
      </c>
      <c r="M239" s="407"/>
      <c r="N239" s="408">
        <f t="shared" si="126"/>
        <v>103.22934999999579</v>
      </c>
      <c r="O239" s="408"/>
      <c r="P239" s="410">
        <f t="shared" si="130"/>
        <v>0</v>
      </c>
      <c r="Q239" s="410">
        <f t="shared" si="131"/>
        <v>0</v>
      </c>
      <c r="R239" s="411">
        <f t="shared" si="132"/>
        <v>0</v>
      </c>
    </row>
    <row r="240" spans="1:19" s="412" customFormat="1" ht="15" outlineLevel="1">
      <c r="A240" s="430" t="s">
        <v>421</v>
      </c>
      <c r="B240" s="497">
        <v>10881</v>
      </c>
      <c r="C240" s="497" t="s">
        <v>358</v>
      </c>
      <c r="D240" s="478" t="s">
        <v>422</v>
      </c>
      <c r="E240" s="473" t="s">
        <v>1</v>
      </c>
      <c r="F240" s="437">
        <v>2</v>
      </c>
      <c r="G240" s="437"/>
      <c r="H240" s="437"/>
      <c r="I240" s="403">
        <f t="shared" si="127"/>
        <v>36.876800000000003</v>
      </c>
      <c r="J240" s="404">
        <v>42.88</v>
      </c>
      <c r="K240" s="405">
        <f t="shared" si="128"/>
        <v>85.76</v>
      </c>
      <c r="L240" s="406">
        <f t="shared" si="129"/>
        <v>73.753600000000006</v>
      </c>
      <c r="M240" s="407"/>
      <c r="N240" s="408">
        <f t="shared" si="126"/>
        <v>42.871423999998257</v>
      </c>
      <c r="O240" s="408"/>
      <c r="P240" s="410">
        <f t="shared" si="130"/>
        <v>0</v>
      </c>
      <c r="Q240" s="410">
        <f t="shared" si="131"/>
        <v>0</v>
      </c>
      <c r="R240" s="411">
        <f t="shared" si="132"/>
        <v>0</v>
      </c>
    </row>
    <row r="241" spans="1:18" s="412" customFormat="1" ht="30" outlineLevel="1">
      <c r="A241" s="430" t="s">
        <v>423</v>
      </c>
      <c r="B241" s="497">
        <v>8980</v>
      </c>
      <c r="C241" s="497" t="s">
        <v>358</v>
      </c>
      <c r="D241" s="478" t="s">
        <v>424</v>
      </c>
      <c r="E241" s="473" t="s">
        <v>1</v>
      </c>
      <c r="F241" s="437">
        <v>1</v>
      </c>
      <c r="G241" s="437"/>
      <c r="H241" s="437"/>
      <c r="I241" s="403">
        <f t="shared" si="127"/>
        <v>125.98140000000001</v>
      </c>
      <c r="J241" s="404">
        <v>146.49</v>
      </c>
      <c r="K241" s="405">
        <f t="shared" si="128"/>
        <v>146.49</v>
      </c>
      <c r="L241" s="406">
        <f t="shared" si="129"/>
        <v>125.98140000000001</v>
      </c>
      <c r="M241" s="407"/>
      <c r="N241" s="408">
        <f t="shared" si="126"/>
        <v>146.46070199999403</v>
      </c>
      <c r="O241" s="408"/>
      <c r="P241" s="410">
        <f t="shared" si="130"/>
        <v>0</v>
      </c>
      <c r="Q241" s="410">
        <f t="shared" si="131"/>
        <v>0</v>
      </c>
      <c r="R241" s="411">
        <f t="shared" si="132"/>
        <v>0</v>
      </c>
    </row>
    <row r="242" spans="1:18" s="412" customFormat="1" ht="30" outlineLevel="1">
      <c r="A242" s="430" t="s">
        <v>425</v>
      </c>
      <c r="B242" s="401"/>
      <c r="C242" s="401" t="s">
        <v>122</v>
      </c>
      <c r="D242" s="450" t="s">
        <v>426</v>
      </c>
      <c r="E242" s="473" t="s">
        <v>1</v>
      </c>
      <c r="F242" s="437">
        <v>1</v>
      </c>
      <c r="G242" s="437"/>
      <c r="H242" s="437"/>
      <c r="I242" s="403">
        <f t="shared" si="127"/>
        <v>45.752000000000002</v>
      </c>
      <c r="J242" s="404">
        <v>53.2</v>
      </c>
      <c r="K242" s="405">
        <f t="shared" si="128"/>
        <v>53.2</v>
      </c>
      <c r="L242" s="406">
        <f t="shared" si="129"/>
        <v>45.752000000000002</v>
      </c>
      <c r="M242" s="407"/>
      <c r="N242" s="408">
        <f t="shared" si="126"/>
        <v>53.189359999997833</v>
      </c>
      <c r="O242" s="408"/>
      <c r="P242" s="410">
        <f t="shared" si="130"/>
        <v>0</v>
      </c>
      <c r="Q242" s="410">
        <f t="shared" si="131"/>
        <v>0</v>
      </c>
      <c r="R242" s="411">
        <f t="shared" si="132"/>
        <v>0</v>
      </c>
    </row>
    <row r="243" spans="1:18" s="412" customFormat="1" ht="30" outlineLevel="1">
      <c r="A243" s="430" t="s">
        <v>427</v>
      </c>
      <c r="B243" s="401"/>
      <c r="C243" s="401" t="s">
        <v>122</v>
      </c>
      <c r="D243" s="450" t="s">
        <v>428</v>
      </c>
      <c r="E243" s="473" t="s">
        <v>1</v>
      </c>
      <c r="F243" s="437">
        <v>1</v>
      </c>
      <c r="G243" s="437"/>
      <c r="H243" s="437"/>
      <c r="I243" s="403">
        <f t="shared" si="127"/>
        <v>45.752000000000002</v>
      </c>
      <c r="J243" s="404">
        <v>53.2</v>
      </c>
      <c r="K243" s="405">
        <f t="shared" si="128"/>
        <v>53.2</v>
      </c>
      <c r="L243" s="406">
        <f t="shared" si="129"/>
        <v>45.752000000000002</v>
      </c>
      <c r="M243" s="407"/>
      <c r="N243" s="408">
        <f t="shared" si="126"/>
        <v>53.189359999997833</v>
      </c>
      <c r="O243" s="408"/>
      <c r="P243" s="410">
        <f t="shared" si="130"/>
        <v>0</v>
      </c>
      <c r="Q243" s="410">
        <f t="shared" si="131"/>
        <v>0</v>
      </c>
      <c r="R243" s="411">
        <f t="shared" si="132"/>
        <v>0</v>
      </c>
    </row>
    <row r="244" spans="1:18" s="412" customFormat="1" ht="15.75" outlineLevel="1">
      <c r="A244" s="530" t="s">
        <v>429</v>
      </c>
      <c r="B244" s="530"/>
      <c r="C244" s="530"/>
      <c r="D244" s="530"/>
      <c r="E244" s="530"/>
      <c r="F244" s="530"/>
      <c r="G244" s="530"/>
      <c r="H244" s="530"/>
      <c r="I244" s="530"/>
      <c r="J244" s="530"/>
      <c r="K244" s="416">
        <f>SUM(K232:K243)</f>
        <v>3198.0618000000004</v>
      </c>
      <c r="L244" s="433">
        <f>SUM(L232:L243)</f>
        <v>2750.3331480000002</v>
      </c>
      <c r="M244" s="444"/>
      <c r="N244" s="408">
        <f t="shared" si="126"/>
        <v>0</v>
      </c>
      <c r="P244" s="476"/>
      <c r="Q244" s="476"/>
      <c r="R244" s="483"/>
    </row>
    <row r="245" spans="1:18" s="412" customFormat="1" ht="15.75">
      <c r="A245" s="488"/>
      <c r="B245" s="488"/>
      <c r="C245" s="488"/>
      <c r="D245" s="498"/>
      <c r="E245" s="498"/>
      <c r="F245" s="498"/>
      <c r="G245" s="498"/>
      <c r="H245" s="498"/>
      <c r="I245" s="498"/>
      <c r="J245" s="499"/>
      <c r="K245" s="500"/>
      <c r="L245" s="501"/>
      <c r="M245" s="502"/>
      <c r="N245" s="408">
        <f t="shared" si="126"/>
        <v>0</v>
      </c>
      <c r="P245" s="503"/>
      <c r="Q245" s="503"/>
      <c r="R245" s="504"/>
    </row>
    <row r="246" spans="1:18" s="412" customFormat="1" ht="15.75">
      <c r="A246" s="421" t="s">
        <v>430</v>
      </c>
      <c r="B246" s="421"/>
      <c r="C246" s="421"/>
      <c r="D246" s="422" t="s">
        <v>431</v>
      </c>
      <c r="E246" s="421"/>
      <c r="F246" s="423"/>
      <c r="G246" s="423"/>
      <c r="H246" s="423"/>
      <c r="I246" s="423"/>
      <c r="J246" s="424"/>
      <c r="K246" s="425">
        <f>K253</f>
        <v>5841.7999999999993</v>
      </c>
      <c r="L246" s="426">
        <f>L253</f>
        <v>5023.9480000000003</v>
      </c>
      <c r="M246" s="427"/>
      <c r="N246" s="408">
        <f t="shared" si="126"/>
        <v>0</v>
      </c>
      <c r="P246" s="428">
        <f t="shared" ref="P246" si="133">SUM(N246:O246)</f>
        <v>0</v>
      </c>
      <c r="Q246" s="428">
        <f>SUM(Q247:Q252)</f>
        <v>0</v>
      </c>
      <c r="R246" s="429"/>
    </row>
    <row r="247" spans="1:18" s="412" customFormat="1" ht="15" outlineLevel="1">
      <c r="A247" s="505" t="s">
        <v>432</v>
      </c>
      <c r="B247" s="401">
        <v>72553</v>
      </c>
      <c r="C247" s="473" t="s">
        <v>14</v>
      </c>
      <c r="D247" s="478" t="s">
        <v>433</v>
      </c>
      <c r="E247" s="473" t="s">
        <v>1</v>
      </c>
      <c r="F247" s="437">
        <v>5</v>
      </c>
      <c r="G247" s="437"/>
      <c r="H247" s="437"/>
      <c r="I247" s="403">
        <f t="shared" ref="I247:I252" si="134">J247-J247*$I$15</f>
        <v>124.52800000000001</v>
      </c>
      <c r="J247" s="404">
        <v>144.80000000000001</v>
      </c>
      <c r="K247" s="405">
        <f t="shared" ref="K247:K252" si="135">F247*J247</f>
        <v>724</v>
      </c>
      <c r="L247" s="406">
        <f t="shared" ref="L247:L252" si="136">F247*I247</f>
        <v>622.64</v>
      </c>
      <c r="M247" s="407"/>
      <c r="N247" s="408">
        <f t="shared" si="126"/>
        <v>144.77103999999412</v>
      </c>
      <c r="P247" s="410">
        <f t="shared" ref="P247:P252" si="137">G247*I247</f>
        <v>0</v>
      </c>
      <c r="Q247" s="410">
        <f t="shared" ref="Q247:Q252" si="138">H247*I247</f>
        <v>0</v>
      </c>
      <c r="R247" s="411">
        <f t="shared" ref="R247:R252" si="139">Q247/L247</f>
        <v>0</v>
      </c>
    </row>
    <row r="248" spans="1:18" s="412" customFormat="1" ht="30" outlineLevel="1">
      <c r="A248" s="505" t="s">
        <v>434</v>
      </c>
      <c r="B248" s="497" t="s">
        <v>435</v>
      </c>
      <c r="C248" s="497" t="s">
        <v>30</v>
      </c>
      <c r="D248" s="478" t="s">
        <v>436</v>
      </c>
      <c r="E248" s="473" t="s">
        <v>1</v>
      </c>
      <c r="F248" s="437">
        <v>16</v>
      </c>
      <c r="G248" s="437"/>
      <c r="H248" s="437"/>
      <c r="I248" s="403">
        <f t="shared" si="134"/>
        <v>215.172</v>
      </c>
      <c r="J248" s="404">
        <v>250.2</v>
      </c>
      <c r="K248" s="405">
        <f t="shared" si="135"/>
        <v>4003.2</v>
      </c>
      <c r="L248" s="406">
        <f t="shared" si="136"/>
        <v>3442.752</v>
      </c>
      <c r="M248" s="407"/>
      <c r="N248" s="408">
        <f t="shared" si="126"/>
        <v>250.14995999998979</v>
      </c>
      <c r="P248" s="410">
        <f t="shared" si="137"/>
        <v>0</v>
      </c>
      <c r="Q248" s="410">
        <f t="shared" si="138"/>
        <v>0</v>
      </c>
      <c r="R248" s="411">
        <f t="shared" si="139"/>
        <v>0</v>
      </c>
    </row>
    <row r="249" spans="1:18" s="412" customFormat="1" ht="30" outlineLevel="1">
      <c r="A249" s="505" t="s">
        <v>437</v>
      </c>
      <c r="B249" s="497" t="s">
        <v>438</v>
      </c>
      <c r="C249" s="497" t="s">
        <v>30</v>
      </c>
      <c r="D249" s="450" t="s">
        <v>439</v>
      </c>
      <c r="E249" s="473" t="s">
        <v>16</v>
      </c>
      <c r="F249" s="437">
        <v>5</v>
      </c>
      <c r="G249" s="437"/>
      <c r="H249" s="437"/>
      <c r="I249" s="403">
        <f t="shared" si="134"/>
        <v>19.006</v>
      </c>
      <c r="J249" s="404">
        <v>22.1</v>
      </c>
      <c r="K249" s="405">
        <f t="shared" si="135"/>
        <v>110.5</v>
      </c>
      <c r="L249" s="406">
        <f t="shared" si="136"/>
        <v>95.03</v>
      </c>
      <c r="M249" s="407"/>
      <c r="N249" s="408">
        <f t="shared" si="126"/>
        <v>22.095579999999099</v>
      </c>
      <c r="P249" s="410">
        <f t="shared" si="137"/>
        <v>0</v>
      </c>
      <c r="Q249" s="410">
        <f t="shared" si="138"/>
        <v>0</v>
      </c>
      <c r="R249" s="411">
        <f t="shared" si="139"/>
        <v>0</v>
      </c>
    </row>
    <row r="250" spans="1:18" s="412" customFormat="1" ht="30" outlineLevel="1">
      <c r="A250" s="505" t="s">
        <v>440</v>
      </c>
      <c r="B250" s="495"/>
      <c r="C250" s="495" t="s">
        <v>122</v>
      </c>
      <c r="D250" s="450" t="s">
        <v>441</v>
      </c>
      <c r="E250" s="473" t="s">
        <v>1</v>
      </c>
      <c r="F250" s="437">
        <v>2</v>
      </c>
      <c r="G250" s="437"/>
      <c r="H250" s="437"/>
      <c r="I250" s="403">
        <f t="shared" si="134"/>
        <v>41.581000000000003</v>
      </c>
      <c r="J250" s="404">
        <v>48.35</v>
      </c>
      <c r="K250" s="405">
        <f t="shared" si="135"/>
        <v>96.7</v>
      </c>
      <c r="L250" s="406">
        <f t="shared" si="136"/>
        <v>83.162000000000006</v>
      </c>
      <c r="M250" s="407"/>
      <c r="N250" s="408">
        <f t="shared" si="126"/>
        <v>48.340329999998033</v>
      </c>
      <c r="P250" s="410">
        <f t="shared" si="137"/>
        <v>0</v>
      </c>
      <c r="Q250" s="410">
        <f t="shared" si="138"/>
        <v>0</v>
      </c>
      <c r="R250" s="411">
        <f t="shared" si="139"/>
        <v>0</v>
      </c>
    </row>
    <row r="251" spans="1:18" s="412" customFormat="1" ht="30" outlineLevel="1">
      <c r="A251" s="505" t="s">
        <v>442</v>
      </c>
      <c r="B251" s="495"/>
      <c r="C251" s="495" t="s">
        <v>122</v>
      </c>
      <c r="D251" s="450" t="s">
        <v>443</v>
      </c>
      <c r="E251" s="473" t="s">
        <v>1</v>
      </c>
      <c r="F251" s="437">
        <v>14</v>
      </c>
      <c r="G251" s="437"/>
      <c r="H251" s="437"/>
      <c r="I251" s="403">
        <f t="shared" si="134"/>
        <v>41.581000000000003</v>
      </c>
      <c r="J251" s="404">
        <v>48.35</v>
      </c>
      <c r="K251" s="405">
        <f t="shared" si="135"/>
        <v>676.9</v>
      </c>
      <c r="L251" s="406">
        <f t="shared" si="136"/>
        <v>582.13400000000001</v>
      </c>
      <c r="M251" s="407"/>
      <c r="N251" s="408">
        <f t="shared" si="126"/>
        <v>48.340329999998033</v>
      </c>
      <c r="P251" s="410">
        <f t="shared" si="137"/>
        <v>0</v>
      </c>
      <c r="Q251" s="410">
        <f t="shared" si="138"/>
        <v>0</v>
      </c>
      <c r="R251" s="411">
        <f t="shared" si="139"/>
        <v>0</v>
      </c>
    </row>
    <row r="252" spans="1:18" s="412" customFormat="1" ht="30" outlineLevel="1">
      <c r="A252" s="505" t="s">
        <v>444</v>
      </c>
      <c r="B252" s="495"/>
      <c r="C252" s="495" t="s">
        <v>122</v>
      </c>
      <c r="D252" s="450" t="s">
        <v>445</v>
      </c>
      <c r="E252" s="473" t="s">
        <v>1</v>
      </c>
      <c r="F252" s="437">
        <v>5</v>
      </c>
      <c r="G252" s="437"/>
      <c r="H252" s="437"/>
      <c r="I252" s="403">
        <f t="shared" si="134"/>
        <v>39.646000000000001</v>
      </c>
      <c r="J252" s="404">
        <v>46.1</v>
      </c>
      <c r="K252" s="405">
        <f t="shared" si="135"/>
        <v>230.5</v>
      </c>
      <c r="L252" s="406">
        <f t="shared" si="136"/>
        <v>198.23000000000002</v>
      </c>
      <c r="M252" s="407"/>
      <c r="N252" s="408">
        <f t="shared" si="126"/>
        <v>46.090779999998126</v>
      </c>
      <c r="P252" s="410">
        <f t="shared" si="137"/>
        <v>0</v>
      </c>
      <c r="Q252" s="410">
        <f t="shared" si="138"/>
        <v>0</v>
      </c>
      <c r="R252" s="411">
        <f t="shared" si="139"/>
        <v>0</v>
      </c>
    </row>
    <row r="253" spans="1:18" s="412" customFormat="1" ht="15.75" outlineLevel="1">
      <c r="A253" s="530" t="s">
        <v>446</v>
      </c>
      <c r="B253" s="530"/>
      <c r="C253" s="530"/>
      <c r="D253" s="530"/>
      <c r="E253" s="530"/>
      <c r="F253" s="530"/>
      <c r="G253" s="530"/>
      <c r="H253" s="530"/>
      <c r="I253" s="530"/>
      <c r="J253" s="530"/>
      <c r="K253" s="506">
        <f>SUM(K247:K252)</f>
        <v>5841.7999999999993</v>
      </c>
      <c r="L253" s="507">
        <f>SUM(L247:L252)</f>
        <v>5023.9480000000003</v>
      </c>
      <c r="M253" s="508"/>
      <c r="N253" s="408">
        <f t="shared" si="126"/>
        <v>0</v>
      </c>
      <c r="P253" s="509"/>
      <c r="Q253" s="509"/>
      <c r="R253" s="483"/>
    </row>
    <row r="254" spans="1:18" s="412" customFormat="1" ht="15">
      <c r="A254" s="402"/>
      <c r="B254" s="402"/>
      <c r="C254" s="402"/>
      <c r="D254" s="402"/>
      <c r="E254" s="400"/>
      <c r="F254" s="419"/>
      <c r="G254" s="419"/>
      <c r="H254" s="419"/>
      <c r="I254" s="419"/>
      <c r="J254" s="404"/>
      <c r="K254" s="405"/>
      <c r="L254" s="406"/>
      <c r="M254" s="407"/>
      <c r="N254" s="408">
        <f t="shared" si="126"/>
        <v>0</v>
      </c>
      <c r="P254" s="410"/>
      <c r="Q254" s="410"/>
      <c r="R254" s="420"/>
    </row>
    <row r="255" spans="1:18" s="412" customFormat="1" ht="15.75">
      <c r="A255" s="421" t="s">
        <v>447</v>
      </c>
      <c r="B255" s="421"/>
      <c r="C255" s="421"/>
      <c r="D255" s="422" t="s">
        <v>448</v>
      </c>
      <c r="E255" s="421"/>
      <c r="F255" s="423"/>
      <c r="G255" s="423"/>
      <c r="H255" s="423"/>
      <c r="I255" s="423"/>
      <c r="J255" s="424"/>
      <c r="K255" s="425">
        <f>K310</f>
        <v>48179.777000000002</v>
      </c>
      <c r="L255" s="426">
        <f>L310</f>
        <v>41434.608220000009</v>
      </c>
      <c r="M255" s="427"/>
      <c r="N255" s="408">
        <f t="shared" si="126"/>
        <v>0</v>
      </c>
      <c r="P255" s="428">
        <f>SUM(P257:P309)</f>
        <v>177.50400000000002</v>
      </c>
      <c r="Q255" s="428">
        <f>SUM(Q256:Q309)+0.01</f>
        <v>5084.941288</v>
      </c>
      <c r="R255" s="429"/>
    </row>
    <row r="256" spans="1:18" s="412" customFormat="1" ht="15.75" outlineLevel="1">
      <c r="A256" s="434"/>
      <c r="B256" s="510"/>
      <c r="C256" s="510"/>
      <c r="D256" s="435" t="s">
        <v>449</v>
      </c>
      <c r="E256" s="435"/>
      <c r="F256" s="511"/>
      <c r="G256" s="511"/>
      <c r="H256" s="511"/>
      <c r="I256" s="511"/>
      <c r="J256" s="512"/>
      <c r="K256" s="438"/>
      <c r="L256" s="439"/>
      <c r="M256" s="440"/>
      <c r="N256" s="408">
        <f t="shared" si="126"/>
        <v>0</v>
      </c>
      <c r="P256" s="441"/>
      <c r="Q256" s="441"/>
      <c r="R256" s="442"/>
    </row>
    <row r="257" spans="1:18" s="412" customFormat="1" ht="30" outlineLevel="1">
      <c r="A257" s="430" t="s">
        <v>450</v>
      </c>
      <c r="B257" s="430" t="s">
        <v>451</v>
      </c>
      <c r="C257" s="456" t="s">
        <v>14</v>
      </c>
      <c r="D257" s="402" t="s">
        <v>452</v>
      </c>
      <c r="E257" s="400" t="s">
        <v>1</v>
      </c>
      <c r="F257" s="403">
        <v>2</v>
      </c>
      <c r="G257" s="403"/>
      <c r="H257" s="403">
        <f>G257</f>
        <v>0</v>
      </c>
      <c r="I257" s="403">
        <f t="shared" ref="I257:I271" si="140">J257-J257*$I$15</f>
        <v>244.29159999999999</v>
      </c>
      <c r="J257" s="465">
        <v>284.06</v>
      </c>
      <c r="K257" s="405">
        <f t="shared" ref="K257:K287" si="141">F257*J257</f>
        <v>568.12</v>
      </c>
      <c r="L257" s="406">
        <f t="shared" ref="L257:L271" si="142">F257*I257</f>
        <v>488.58319999999998</v>
      </c>
      <c r="M257" s="407"/>
      <c r="N257" s="408">
        <f t="shared" si="126"/>
        <v>284.00318799998843</v>
      </c>
      <c r="P257" s="410">
        <f t="shared" ref="P257:P287" si="143">G257*I257</f>
        <v>0</v>
      </c>
      <c r="Q257" s="410">
        <f t="shared" ref="Q257:Q309" si="144">H257*I257</f>
        <v>0</v>
      </c>
      <c r="R257" s="411">
        <f t="shared" ref="R257:R271" si="145">Q257/L257</f>
        <v>0</v>
      </c>
    </row>
    <row r="258" spans="1:18" s="412" customFormat="1" ht="30" outlineLevel="1">
      <c r="A258" s="430" t="s">
        <v>453</v>
      </c>
      <c r="B258" s="430" t="s">
        <v>451</v>
      </c>
      <c r="C258" s="456" t="s">
        <v>14</v>
      </c>
      <c r="D258" s="474" t="s">
        <v>454</v>
      </c>
      <c r="E258" s="400" t="s">
        <v>1</v>
      </c>
      <c r="F258" s="403">
        <v>1</v>
      </c>
      <c r="G258" s="403"/>
      <c r="H258" s="403">
        <f t="shared" ref="H258:H309" si="146">G258</f>
        <v>0</v>
      </c>
      <c r="I258" s="403">
        <f t="shared" si="140"/>
        <v>244.29159999999999</v>
      </c>
      <c r="J258" s="465">
        <v>284.06</v>
      </c>
      <c r="K258" s="405">
        <f t="shared" si="141"/>
        <v>284.06</v>
      </c>
      <c r="L258" s="406">
        <f t="shared" si="142"/>
        <v>244.29159999999999</v>
      </c>
      <c r="M258" s="407"/>
      <c r="N258" s="408">
        <f t="shared" si="126"/>
        <v>284.00318799998843</v>
      </c>
      <c r="P258" s="410">
        <f t="shared" si="143"/>
        <v>0</v>
      </c>
      <c r="Q258" s="410">
        <f t="shared" si="144"/>
        <v>0</v>
      </c>
      <c r="R258" s="411">
        <f t="shared" si="145"/>
        <v>0</v>
      </c>
    </row>
    <row r="259" spans="1:18" s="412" customFormat="1" ht="15" outlineLevel="1">
      <c r="A259" s="430" t="s">
        <v>455</v>
      </c>
      <c r="B259" s="430">
        <v>83371</v>
      </c>
      <c r="C259" s="430" t="s">
        <v>14</v>
      </c>
      <c r="D259" s="474" t="s">
        <v>456</v>
      </c>
      <c r="E259" s="400" t="s">
        <v>1</v>
      </c>
      <c r="F259" s="403">
        <v>1</v>
      </c>
      <c r="G259" s="403"/>
      <c r="H259" s="403">
        <f t="shared" si="146"/>
        <v>0</v>
      </c>
      <c r="I259" s="403">
        <f t="shared" si="140"/>
        <v>73.616</v>
      </c>
      <c r="J259" s="465">
        <v>85.6</v>
      </c>
      <c r="K259" s="405">
        <f t="shared" si="141"/>
        <v>85.6</v>
      </c>
      <c r="L259" s="406">
        <f t="shared" si="142"/>
        <v>73.616</v>
      </c>
      <c r="M259" s="407"/>
      <c r="N259" s="408">
        <f t="shared" si="126"/>
        <v>85.582879999996507</v>
      </c>
      <c r="P259" s="410">
        <f t="shared" si="143"/>
        <v>0</v>
      </c>
      <c r="Q259" s="410">
        <f t="shared" si="144"/>
        <v>0</v>
      </c>
      <c r="R259" s="411">
        <f t="shared" si="145"/>
        <v>0</v>
      </c>
    </row>
    <row r="260" spans="1:18" s="412" customFormat="1" ht="15" outlineLevel="1">
      <c r="A260" s="430" t="s">
        <v>457</v>
      </c>
      <c r="B260" s="430">
        <v>83372</v>
      </c>
      <c r="C260" s="456" t="s">
        <v>14</v>
      </c>
      <c r="D260" s="402" t="s">
        <v>458</v>
      </c>
      <c r="E260" s="400" t="s">
        <v>1</v>
      </c>
      <c r="F260" s="403">
        <v>1</v>
      </c>
      <c r="G260" s="403"/>
      <c r="H260" s="403">
        <f t="shared" si="146"/>
        <v>0</v>
      </c>
      <c r="I260" s="403">
        <f t="shared" si="140"/>
        <v>628.58259999999996</v>
      </c>
      <c r="J260" s="465">
        <v>730.91</v>
      </c>
      <c r="K260" s="405">
        <f t="shared" si="141"/>
        <v>730.91</v>
      </c>
      <c r="L260" s="406">
        <f t="shared" si="142"/>
        <v>628.58259999999996</v>
      </c>
      <c r="M260" s="407"/>
      <c r="N260" s="408">
        <f t="shared" si="126"/>
        <v>730.76381799997023</v>
      </c>
      <c r="P260" s="410">
        <f t="shared" si="143"/>
        <v>0</v>
      </c>
      <c r="Q260" s="410">
        <f t="shared" si="144"/>
        <v>0</v>
      </c>
      <c r="R260" s="411">
        <f t="shared" si="145"/>
        <v>0</v>
      </c>
    </row>
    <row r="261" spans="1:18" s="412" customFormat="1" ht="30" outlineLevel="1">
      <c r="A261" s="430" t="s">
        <v>459</v>
      </c>
      <c r="B261" s="430" t="s">
        <v>460</v>
      </c>
      <c r="C261" s="456" t="s">
        <v>14</v>
      </c>
      <c r="D261" s="402" t="s">
        <v>461</v>
      </c>
      <c r="E261" s="400" t="s">
        <v>1</v>
      </c>
      <c r="F261" s="403">
        <v>6</v>
      </c>
      <c r="G261" s="403"/>
      <c r="H261" s="403">
        <f t="shared" si="146"/>
        <v>0</v>
      </c>
      <c r="I261" s="403">
        <f t="shared" si="140"/>
        <v>11.3262</v>
      </c>
      <c r="J261" s="465">
        <v>13.17</v>
      </c>
      <c r="K261" s="405">
        <f t="shared" si="141"/>
        <v>79.02</v>
      </c>
      <c r="L261" s="406">
        <f t="shared" si="142"/>
        <v>67.9572</v>
      </c>
      <c r="M261" s="407"/>
      <c r="N261" s="408">
        <f t="shared" si="126"/>
        <v>13.167365999999463</v>
      </c>
      <c r="P261" s="410">
        <f t="shared" si="143"/>
        <v>0</v>
      </c>
      <c r="Q261" s="410">
        <f t="shared" si="144"/>
        <v>0</v>
      </c>
      <c r="R261" s="411">
        <f t="shared" si="145"/>
        <v>0</v>
      </c>
    </row>
    <row r="262" spans="1:18" s="412" customFormat="1" ht="30" outlineLevel="1">
      <c r="A262" s="430" t="s">
        <v>462</v>
      </c>
      <c r="B262" s="430" t="s">
        <v>460</v>
      </c>
      <c r="C262" s="456" t="s">
        <v>14</v>
      </c>
      <c r="D262" s="402" t="s">
        <v>463</v>
      </c>
      <c r="E262" s="400" t="s">
        <v>1</v>
      </c>
      <c r="F262" s="403">
        <v>1</v>
      </c>
      <c r="G262" s="403"/>
      <c r="H262" s="403">
        <f t="shared" si="146"/>
        <v>0</v>
      </c>
      <c r="I262" s="403">
        <f t="shared" si="140"/>
        <v>11.3262</v>
      </c>
      <c r="J262" s="465">
        <v>13.17</v>
      </c>
      <c r="K262" s="405">
        <f t="shared" si="141"/>
        <v>13.17</v>
      </c>
      <c r="L262" s="406">
        <f t="shared" si="142"/>
        <v>11.3262</v>
      </c>
      <c r="M262" s="407"/>
      <c r="N262" s="408">
        <f t="shared" si="126"/>
        <v>13.167365999999463</v>
      </c>
      <c r="P262" s="410">
        <f t="shared" si="143"/>
        <v>0</v>
      </c>
      <c r="Q262" s="410">
        <f t="shared" si="144"/>
        <v>0</v>
      </c>
      <c r="R262" s="411">
        <f t="shared" si="145"/>
        <v>0</v>
      </c>
    </row>
    <row r="263" spans="1:18" s="412" customFormat="1" ht="30" outlineLevel="1">
      <c r="A263" s="430" t="s">
        <v>464</v>
      </c>
      <c r="B263" s="430" t="s">
        <v>465</v>
      </c>
      <c r="C263" s="456" t="s">
        <v>14</v>
      </c>
      <c r="D263" s="402" t="s">
        <v>466</v>
      </c>
      <c r="E263" s="400" t="s">
        <v>1</v>
      </c>
      <c r="F263" s="403">
        <v>2</v>
      </c>
      <c r="G263" s="403"/>
      <c r="H263" s="403">
        <f t="shared" si="146"/>
        <v>0</v>
      </c>
      <c r="I263" s="403">
        <f t="shared" si="140"/>
        <v>73.917000000000002</v>
      </c>
      <c r="J263" s="465">
        <v>85.95</v>
      </c>
      <c r="K263" s="405">
        <f t="shared" si="141"/>
        <v>171.9</v>
      </c>
      <c r="L263" s="406">
        <f t="shared" si="142"/>
        <v>147.834</v>
      </c>
      <c r="M263" s="407"/>
      <c r="N263" s="408">
        <f t="shared" si="126"/>
        <v>85.932809999996508</v>
      </c>
      <c r="P263" s="410">
        <f t="shared" si="143"/>
        <v>0</v>
      </c>
      <c r="Q263" s="410">
        <f t="shared" si="144"/>
        <v>0</v>
      </c>
      <c r="R263" s="411">
        <f t="shared" si="145"/>
        <v>0</v>
      </c>
    </row>
    <row r="264" spans="1:18" s="412" customFormat="1" ht="30" outlineLevel="1">
      <c r="A264" s="430" t="s">
        <v>467</v>
      </c>
      <c r="B264" s="430" t="s">
        <v>468</v>
      </c>
      <c r="C264" s="456" t="s">
        <v>30</v>
      </c>
      <c r="D264" s="402" t="s">
        <v>469</v>
      </c>
      <c r="E264" s="400" t="s">
        <v>1</v>
      </c>
      <c r="F264" s="403">
        <v>4</v>
      </c>
      <c r="G264" s="403"/>
      <c r="H264" s="403">
        <f t="shared" si="146"/>
        <v>0</v>
      </c>
      <c r="I264" s="403">
        <f t="shared" si="140"/>
        <v>148.4188</v>
      </c>
      <c r="J264" s="465">
        <v>172.58</v>
      </c>
      <c r="K264" s="405">
        <f t="shared" si="141"/>
        <v>690.32</v>
      </c>
      <c r="L264" s="406">
        <f t="shared" si="142"/>
        <v>593.67520000000002</v>
      </c>
      <c r="M264" s="407"/>
      <c r="N264" s="408">
        <f t="shared" si="126"/>
        <v>172.54548399999297</v>
      </c>
      <c r="P264" s="410">
        <f t="shared" si="143"/>
        <v>0</v>
      </c>
      <c r="Q264" s="410">
        <f t="shared" si="144"/>
        <v>0</v>
      </c>
      <c r="R264" s="411">
        <f t="shared" si="145"/>
        <v>0</v>
      </c>
    </row>
    <row r="265" spans="1:18" s="412" customFormat="1" ht="15" outlineLevel="1">
      <c r="A265" s="430" t="s">
        <v>470</v>
      </c>
      <c r="B265" s="430" t="s">
        <v>471</v>
      </c>
      <c r="C265" s="456" t="s">
        <v>14</v>
      </c>
      <c r="D265" s="402" t="s">
        <v>472</v>
      </c>
      <c r="E265" s="400" t="s">
        <v>1</v>
      </c>
      <c r="F265" s="403">
        <v>1</v>
      </c>
      <c r="G265" s="403"/>
      <c r="H265" s="403">
        <f t="shared" si="146"/>
        <v>0</v>
      </c>
      <c r="I265" s="403">
        <f t="shared" si="140"/>
        <v>52.116</v>
      </c>
      <c r="J265" s="465">
        <v>60.6</v>
      </c>
      <c r="K265" s="405">
        <f t="shared" si="141"/>
        <v>60.6</v>
      </c>
      <c r="L265" s="406">
        <f t="shared" si="142"/>
        <v>52.116</v>
      </c>
      <c r="M265" s="407"/>
      <c r="N265" s="408">
        <f t="shared" si="126"/>
        <v>60.587879999997533</v>
      </c>
      <c r="P265" s="410">
        <f t="shared" si="143"/>
        <v>0</v>
      </c>
      <c r="Q265" s="410">
        <f t="shared" si="144"/>
        <v>0</v>
      </c>
      <c r="R265" s="411">
        <f t="shared" si="145"/>
        <v>0</v>
      </c>
    </row>
    <row r="266" spans="1:18" s="412" customFormat="1" ht="30" outlineLevel="1">
      <c r="A266" s="430" t="s">
        <v>473</v>
      </c>
      <c r="B266" s="430" t="s">
        <v>471</v>
      </c>
      <c r="C266" s="456" t="s">
        <v>14</v>
      </c>
      <c r="D266" s="402" t="s">
        <v>474</v>
      </c>
      <c r="E266" s="400" t="s">
        <v>1</v>
      </c>
      <c r="F266" s="403">
        <v>23</v>
      </c>
      <c r="G266" s="403"/>
      <c r="H266" s="403">
        <f t="shared" si="146"/>
        <v>0</v>
      </c>
      <c r="I266" s="403">
        <f t="shared" si="140"/>
        <v>52.116</v>
      </c>
      <c r="J266" s="465">
        <v>60.6</v>
      </c>
      <c r="K266" s="405">
        <f t="shared" si="141"/>
        <v>1393.8</v>
      </c>
      <c r="L266" s="406">
        <f t="shared" si="142"/>
        <v>1198.6679999999999</v>
      </c>
      <c r="M266" s="407"/>
      <c r="N266" s="408">
        <f t="shared" si="126"/>
        <v>60.587879999997533</v>
      </c>
      <c r="P266" s="410">
        <f t="shared" si="143"/>
        <v>0</v>
      </c>
      <c r="Q266" s="410">
        <f t="shared" si="144"/>
        <v>0</v>
      </c>
      <c r="R266" s="411">
        <f t="shared" si="145"/>
        <v>0</v>
      </c>
    </row>
    <row r="267" spans="1:18" s="412" customFormat="1" ht="30" outlineLevel="1">
      <c r="A267" s="430" t="s">
        <v>475</v>
      </c>
      <c r="B267" s="430" t="s">
        <v>471</v>
      </c>
      <c r="C267" s="456" t="s">
        <v>14</v>
      </c>
      <c r="D267" s="402" t="s">
        <v>476</v>
      </c>
      <c r="E267" s="400" t="s">
        <v>1</v>
      </c>
      <c r="F267" s="403">
        <v>5</v>
      </c>
      <c r="G267" s="403"/>
      <c r="H267" s="403">
        <f t="shared" si="146"/>
        <v>0</v>
      </c>
      <c r="I267" s="403">
        <f t="shared" si="140"/>
        <v>52.116</v>
      </c>
      <c r="J267" s="465">
        <v>60.6</v>
      </c>
      <c r="K267" s="405">
        <f t="shared" si="141"/>
        <v>303</v>
      </c>
      <c r="L267" s="406">
        <f t="shared" si="142"/>
        <v>260.58</v>
      </c>
      <c r="M267" s="407"/>
      <c r="N267" s="408">
        <f t="shared" si="126"/>
        <v>60.587879999997533</v>
      </c>
      <c r="P267" s="410">
        <f t="shared" si="143"/>
        <v>0</v>
      </c>
      <c r="Q267" s="410">
        <f t="shared" si="144"/>
        <v>0</v>
      </c>
      <c r="R267" s="411">
        <f t="shared" si="145"/>
        <v>0</v>
      </c>
    </row>
    <row r="268" spans="1:18" s="412" customFormat="1" ht="30" outlineLevel="1">
      <c r="A268" s="430" t="s">
        <v>477</v>
      </c>
      <c r="B268" s="430" t="s">
        <v>471</v>
      </c>
      <c r="C268" s="456" t="s">
        <v>14</v>
      </c>
      <c r="D268" s="402" t="s">
        <v>478</v>
      </c>
      <c r="E268" s="400" t="s">
        <v>1</v>
      </c>
      <c r="F268" s="403">
        <v>11</v>
      </c>
      <c r="G268" s="403"/>
      <c r="H268" s="403">
        <f t="shared" si="146"/>
        <v>0</v>
      </c>
      <c r="I268" s="403">
        <f t="shared" si="140"/>
        <v>52.116</v>
      </c>
      <c r="J268" s="465">
        <v>60.6</v>
      </c>
      <c r="K268" s="405">
        <f t="shared" si="141"/>
        <v>666.6</v>
      </c>
      <c r="L268" s="406">
        <f t="shared" si="142"/>
        <v>573.27599999999995</v>
      </c>
      <c r="M268" s="407"/>
      <c r="N268" s="408">
        <f t="shared" si="126"/>
        <v>60.587879999997533</v>
      </c>
      <c r="P268" s="410">
        <f t="shared" si="143"/>
        <v>0</v>
      </c>
      <c r="Q268" s="410">
        <f t="shared" si="144"/>
        <v>0</v>
      </c>
      <c r="R268" s="411">
        <f t="shared" si="145"/>
        <v>0</v>
      </c>
    </row>
    <row r="269" spans="1:18" s="412" customFormat="1" ht="30" outlineLevel="1">
      <c r="A269" s="430" t="s">
        <v>479</v>
      </c>
      <c r="B269" s="430" t="s">
        <v>471</v>
      </c>
      <c r="C269" s="456" t="s">
        <v>14</v>
      </c>
      <c r="D269" s="402" t="s">
        <v>480</v>
      </c>
      <c r="E269" s="400" t="s">
        <v>1</v>
      </c>
      <c r="F269" s="403">
        <v>2</v>
      </c>
      <c r="G269" s="403"/>
      <c r="H269" s="403">
        <f t="shared" si="146"/>
        <v>0</v>
      </c>
      <c r="I269" s="403">
        <f t="shared" si="140"/>
        <v>52.116</v>
      </c>
      <c r="J269" s="465">
        <v>60.6</v>
      </c>
      <c r="K269" s="405">
        <f t="shared" si="141"/>
        <v>121.2</v>
      </c>
      <c r="L269" s="406">
        <f t="shared" si="142"/>
        <v>104.232</v>
      </c>
      <c r="M269" s="407"/>
      <c r="N269" s="408">
        <f t="shared" si="126"/>
        <v>60.587879999997533</v>
      </c>
      <c r="P269" s="410">
        <f t="shared" si="143"/>
        <v>0</v>
      </c>
      <c r="Q269" s="410">
        <f t="shared" si="144"/>
        <v>0</v>
      </c>
      <c r="R269" s="411">
        <f t="shared" si="145"/>
        <v>0</v>
      </c>
    </row>
    <row r="270" spans="1:18" s="412" customFormat="1" ht="30" outlineLevel="1">
      <c r="A270" s="430" t="s">
        <v>481</v>
      </c>
      <c r="B270" s="430" t="s">
        <v>471</v>
      </c>
      <c r="C270" s="456" t="s">
        <v>14</v>
      </c>
      <c r="D270" s="474" t="s">
        <v>482</v>
      </c>
      <c r="E270" s="400" t="s">
        <v>1</v>
      </c>
      <c r="F270" s="403">
        <v>1</v>
      </c>
      <c r="G270" s="403"/>
      <c r="H270" s="403">
        <f t="shared" si="146"/>
        <v>0</v>
      </c>
      <c r="I270" s="403">
        <f t="shared" si="140"/>
        <v>52.116</v>
      </c>
      <c r="J270" s="465">
        <v>60.6</v>
      </c>
      <c r="K270" s="405">
        <f t="shared" si="141"/>
        <v>60.6</v>
      </c>
      <c r="L270" s="406">
        <f t="shared" si="142"/>
        <v>52.116</v>
      </c>
      <c r="M270" s="407"/>
      <c r="N270" s="408">
        <f t="shared" si="126"/>
        <v>60.587879999997533</v>
      </c>
      <c r="P270" s="410">
        <f t="shared" si="143"/>
        <v>0</v>
      </c>
      <c r="Q270" s="410">
        <f t="shared" si="144"/>
        <v>0</v>
      </c>
      <c r="R270" s="411">
        <f t="shared" si="145"/>
        <v>0</v>
      </c>
    </row>
    <row r="271" spans="1:18" s="412" customFormat="1" ht="30" outlineLevel="1">
      <c r="A271" s="430" t="s">
        <v>483</v>
      </c>
      <c r="B271" s="430" t="s">
        <v>115</v>
      </c>
      <c r="C271" s="456"/>
      <c r="D271" s="402" t="s">
        <v>484</v>
      </c>
      <c r="E271" s="400" t="s">
        <v>1</v>
      </c>
      <c r="F271" s="403">
        <v>1</v>
      </c>
      <c r="G271" s="403"/>
      <c r="H271" s="403">
        <f t="shared" si="146"/>
        <v>0</v>
      </c>
      <c r="I271" s="403">
        <f t="shared" si="140"/>
        <v>178.60480000000001</v>
      </c>
      <c r="J271" s="465">
        <v>207.68</v>
      </c>
      <c r="K271" s="405">
        <f t="shared" si="141"/>
        <v>207.68</v>
      </c>
      <c r="L271" s="406">
        <f t="shared" si="142"/>
        <v>178.60480000000001</v>
      </c>
      <c r="M271" s="407"/>
      <c r="N271" s="408">
        <f t="shared" si="126"/>
        <v>207.63846399999156</v>
      </c>
      <c r="P271" s="410">
        <f t="shared" si="143"/>
        <v>0</v>
      </c>
      <c r="Q271" s="410">
        <f t="shared" si="144"/>
        <v>0</v>
      </c>
      <c r="R271" s="411">
        <f t="shared" si="145"/>
        <v>0</v>
      </c>
    </row>
    <row r="272" spans="1:18" s="432" customFormat="1" ht="15.75" outlineLevel="1">
      <c r="A272" s="513"/>
      <c r="B272" s="514"/>
      <c r="C272" s="514"/>
      <c r="D272" s="467" t="s">
        <v>485</v>
      </c>
      <c r="E272" s="436"/>
      <c r="F272" s="437"/>
      <c r="G272" s="437"/>
      <c r="H272" s="403"/>
      <c r="I272" s="437"/>
      <c r="J272" s="465"/>
      <c r="K272" s="405">
        <f t="shared" si="141"/>
        <v>0</v>
      </c>
      <c r="L272" s="406"/>
      <c r="M272" s="407"/>
      <c r="N272" s="408">
        <f t="shared" si="126"/>
        <v>0</v>
      </c>
      <c r="P272" s="410"/>
      <c r="Q272" s="410">
        <f t="shared" si="144"/>
        <v>0</v>
      </c>
      <c r="R272" s="420"/>
    </row>
    <row r="273" spans="1:18" s="432" customFormat="1" ht="30" outlineLevel="1">
      <c r="A273" s="431" t="s">
        <v>486</v>
      </c>
      <c r="B273" s="477">
        <v>91852</v>
      </c>
      <c r="C273" s="431" t="s">
        <v>14</v>
      </c>
      <c r="D273" s="450" t="s">
        <v>487</v>
      </c>
      <c r="E273" s="477" t="s">
        <v>53</v>
      </c>
      <c r="F273" s="515">
        <v>593.29999999999995</v>
      </c>
      <c r="G273" s="515"/>
      <c r="H273" s="403">
        <f>G273+474.64</f>
        <v>474.64</v>
      </c>
      <c r="I273" s="403">
        <f t="shared" ref="I273:I287" si="147">J273-J273*$I$15</f>
        <v>5.0052000000000003</v>
      </c>
      <c r="J273" s="465">
        <v>5.82</v>
      </c>
      <c r="K273" s="405">
        <f t="shared" si="141"/>
        <v>3453.0059999999999</v>
      </c>
      <c r="L273" s="406">
        <f t="shared" ref="L273" si="148">F273*I273</f>
        <v>2969.5851600000001</v>
      </c>
      <c r="M273" s="407"/>
      <c r="N273" s="408">
        <f t="shared" si="126"/>
        <v>5.818835999999763</v>
      </c>
      <c r="P273" s="410">
        <f t="shared" si="143"/>
        <v>0</v>
      </c>
      <c r="Q273" s="410">
        <f t="shared" si="144"/>
        <v>2375.6681280000003</v>
      </c>
      <c r="R273" s="411">
        <f t="shared" ref="R273:R287" si="149">Q273/L273</f>
        <v>0.8</v>
      </c>
    </row>
    <row r="274" spans="1:18" s="432" customFormat="1" ht="30" outlineLevel="1">
      <c r="A274" s="431" t="s">
        <v>488</v>
      </c>
      <c r="B274" s="477">
        <v>91854</v>
      </c>
      <c r="C274" s="431" t="s">
        <v>14</v>
      </c>
      <c r="D274" s="450" t="s">
        <v>489</v>
      </c>
      <c r="E274" s="477" t="s">
        <v>53</v>
      </c>
      <c r="F274" s="515">
        <v>199.5</v>
      </c>
      <c r="G274" s="515"/>
      <c r="H274" s="403">
        <f>G274+159.6</f>
        <v>159.6</v>
      </c>
      <c r="I274" s="403">
        <f t="shared" si="147"/>
        <v>5.5556000000000001</v>
      </c>
      <c r="J274" s="465">
        <v>6.46</v>
      </c>
      <c r="K274" s="405">
        <f t="shared" si="141"/>
        <v>1288.77</v>
      </c>
      <c r="L274" s="406">
        <f t="shared" ref="L274:L287" si="150">F274*I274</f>
        <v>1108.3422</v>
      </c>
      <c r="M274" s="407"/>
      <c r="N274" s="408">
        <f t="shared" si="126"/>
        <v>6.4587079999997368</v>
      </c>
      <c r="P274" s="410">
        <f t="shared" si="143"/>
        <v>0</v>
      </c>
      <c r="Q274" s="410">
        <f t="shared" si="144"/>
        <v>886.67376000000002</v>
      </c>
      <c r="R274" s="411">
        <f t="shared" si="149"/>
        <v>0.79999999999999993</v>
      </c>
    </row>
    <row r="275" spans="1:18" s="432" customFormat="1" ht="30" outlineLevel="1">
      <c r="A275" s="431" t="s">
        <v>490</v>
      </c>
      <c r="B275" s="477">
        <v>91865</v>
      </c>
      <c r="C275" s="477" t="s">
        <v>14</v>
      </c>
      <c r="D275" s="450" t="s">
        <v>491</v>
      </c>
      <c r="E275" s="477" t="s">
        <v>53</v>
      </c>
      <c r="F275" s="515">
        <v>159.5</v>
      </c>
      <c r="G275" s="515"/>
      <c r="H275" s="403">
        <f t="shared" si="146"/>
        <v>0</v>
      </c>
      <c r="I275" s="403">
        <f t="shared" si="147"/>
        <v>10.6554</v>
      </c>
      <c r="J275" s="465">
        <v>12.39</v>
      </c>
      <c r="K275" s="405">
        <f t="shared" si="141"/>
        <v>1976.2050000000002</v>
      </c>
      <c r="L275" s="406">
        <f t="shared" si="150"/>
        <v>1699.5363</v>
      </c>
      <c r="M275" s="407"/>
      <c r="N275" s="408">
        <f t="shared" si="126"/>
        <v>12.387521999999496</v>
      </c>
      <c r="P275" s="410">
        <f t="shared" si="143"/>
        <v>0</v>
      </c>
      <c r="Q275" s="410">
        <f t="shared" si="144"/>
        <v>0</v>
      </c>
      <c r="R275" s="411">
        <f t="shared" si="149"/>
        <v>0</v>
      </c>
    </row>
    <row r="276" spans="1:18" s="432" customFormat="1" ht="30" outlineLevel="1">
      <c r="A276" s="431" t="s">
        <v>492</v>
      </c>
      <c r="B276" s="477">
        <v>93008</v>
      </c>
      <c r="C276" s="477" t="s">
        <v>14</v>
      </c>
      <c r="D276" s="450" t="s">
        <v>493</v>
      </c>
      <c r="E276" s="477" t="s">
        <v>53</v>
      </c>
      <c r="F276" s="515">
        <v>52.4</v>
      </c>
      <c r="G276" s="515"/>
      <c r="H276" s="403">
        <f t="shared" si="146"/>
        <v>0</v>
      </c>
      <c r="I276" s="403">
        <f t="shared" si="147"/>
        <v>9.0557999999999996</v>
      </c>
      <c r="J276" s="465">
        <v>10.53</v>
      </c>
      <c r="K276" s="405">
        <f t="shared" si="141"/>
        <v>551.77199999999993</v>
      </c>
      <c r="L276" s="406">
        <f t="shared" si="150"/>
        <v>474.52391999999998</v>
      </c>
      <c r="M276" s="407"/>
      <c r="N276" s="408">
        <f t="shared" si="126"/>
        <v>10.52789399999957</v>
      </c>
      <c r="P276" s="410">
        <f t="shared" si="143"/>
        <v>0</v>
      </c>
      <c r="Q276" s="410">
        <f t="shared" si="144"/>
        <v>0</v>
      </c>
      <c r="R276" s="411">
        <f t="shared" si="149"/>
        <v>0</v>
      </c>
    </row>
    <row r="277" spans="1:18" s="432" customFormat="1" ht="30" outlineLevel="1">
      <c r="A277" s="431" t="s">
        <v>494</v>
      </c>
      <c r="B277" s="477">
        <v>93010</v>
      </c>
      <c r="C277" s="477" t="s">
        <v>14</v>
      </c>
      <c r="D277" s="450" t="s">
        <v>495</v>
      </c>
      <c r="E277" s="477" t="s">
        <v>53</v>
      </c>
      <c r="F277" s="515">
        <v>80</v>
      </c>
      <c r="G277" s="515"/>
      <c r="H277" s="403">
        <f t="shared" si="146"/>
        <v>0</v>
      </c>
      <c r="I277" s="403">
        <f t="shared" si="147"/>
        <v>18.189</v>
      </c>
      <c r="J277" s="465">
        <v>21.15</v>
      </c>
      <c r="K277" s="405">
        <f t="shared" si="141"/>
        <v>1692</v>
      </c>
      <c r="L277" s="406">
        <f t="shared" si="150"/>
        <v>1455.12</v>
      </c>
      <c r="M277" s="407"/>
      <c r="N277" s="408">
        <f t="shared" si="126"/>
        <v>21.145769999999136</v>
      </c>
      <c r="P277" s="410">
        <f t="shared" si="143"/>
        <v>0</v>
      </c>
      <c r="Q277" s="410">
        <f t="shared" si="144"/>
        <v>0</v>
      </c>
      <c r="R277" s="411">
        <f t="shared" si="149"/>
        <v>0</v>
      </c>
    </row>
    <row r="278" spans="1:18" s="432" customFormat="1" ht="30" outlineLevel="1">
      <c r="A278" s="431" t="s">
        <v>496</v>
      </c>
      <c r="B278" s="431" t="s">
        <v>497</v>
      </c>
      <c r="C278" s="431" t="s">
        <v>14</v>
      </c>
      <c r="D278" s="450" t="s">
        <v>498</v>
      </c>
      <c r="E278" s="477" t="s">
        <v>1</v>
      </c>
      <c r="F278" s="515">
        <v>2</v>
      </c>
      <c r="G278" s="515"/>
      <c r="H278" s="403">
        <f t="shared" si="146"/>
        <v>0</v>
      </c>
      <c r="I278" s="403">
        <f t="shared" si="147"/>
        <v>8.8407999999999998</v>
      </c>
      <c r="J278" s="465">
        <v>10.28</v>
      </c>
      <c r="K278" s="405">
        <f t="shared" si="141"/>
        <v>20.56</v>
      </c>
      <c r="L278" s="406">
        <f t="shared" si="150"/>
        <v>17.6816</v>
      </c>
      <c r="M278" s="407"/>
      <c r="N278" s="408">
        <f t="shared" si="126"/>
        <v>10.277943999999581</v>
      </c>
      <c r="P278" s="410">
        <f t="shared" si="143"/>
        <v>0</v>
      </c>
      <c r="Q278" s="410">
        <f t="shared" si="144"/>
        <v>0</v>
      </c>
      <c r="R278" s="411">
        <f t="shared" si="149"/>
        <v>0</v>
      </c>
    </row>
    <row r="279" spans="1:18" s="432" customFormat="1" ht="30" outlineLevel="1">
      <c r="A279" s="431" t="s">
        <v>499</v>
      </c>
      <c r="B279" s="431" t="s">
        <v>500</v>
      </c>
      <c r="C279" s="431" t="s">
        <v>30</v>
      </c>
      <c r="D279" s="450" t="s">
        <v>501</v>
      </c>
      <c r="E279" s="477" t="s">
        <v>1</v>
      </c>
      <c r="F279" s="515">
        <v>9</v>
      </c>
      <c r="G279" s="515"/>
      <c r="H279" s="403">
        <f t="shared" si="146"/>
        <v>0</v>
      </c>
      <c r="I279" s="403">
        <f t="shared" si="147"/>
        <v>13.226800000000001</v>
      </c>
      <c r="J279" s="465">
        <v>15.38</v>
      </c>
      <c r="K279" s="405">
        <f t="shared" si="141"/>
        <v>138.42000000000002</v>
      </c>
      <c r="L279" s="406">
        <f t="shared" si="150"/>
        <v>119.0412</v>
      </c>
      <c r="M279" s="407"/>
      <c r="N279" s="408">
        <f t="shared" si="126"/>
        <v>15.376923999999374</v>
      </c>
      <c r="P279" s="410">
        <f t="shared" si="143"/>
        <v>0</v>
      </c>
      <c r="Q279" s="410">
        <f t="shared" si="144"/>
        <v>0</v>
      </c>
      <c r="R279" s="411">
        <f t="shared" si="149"/>
        <v>0</v>
      </c>
    </row>
    <row r="280" spans="1:18" s="432" customFormat="1" ht="30" outlineLevel="1">
      <c r="A280" s="431" t="s">
        <v>502</v>
      </c>
      <c r="B280" s="431" t="s">
        <v>503</v>
      </c>
      <c r="C280" s="431" t="s">
        <v>30</v>
      </c>
      <c r="D280" s="450" t="s">
        <v>504</v>
      </c>
      <c r="E280" s="477" t="s">
        <v>1</v>
      </c>
      <c r="F280" s="515">
        <v>2</v>
      </c>
      <c r="G280" s="515"/>
      <c r="H280" s="403">
        <f t="shared" si="146"/>
        <v>0</v>
      </c>
      <c r="I280" s="403">
        <f t="shared" si="147"/>
        <v>21.319399999999998</v>
      </c>
      <c r="J280" s="465">
        <v>24.79</v>
      </c>
      <c r="K280" s="405">
        <f t="shared" si="141"/>
        <v>49.58</v>
      </c>
      <c r="L280" s="406">
        <f t="shared" si="150"/>
        <v>42.638799999999996</v>
      </c>
      <c r="M280" s="407"/>
      <c r="N280" s="408">
        <f t="shared" si="126"/>
        <v>24.785041999998988</v>
      </c>
      <c r="P280" s="410">
        <f t="shared" si="143"/>
        <v>0</v>
      </c>
      <c r="Q280" s="410">
        <f t="shared" si="144"/>
        <v>0</v>
      </c>
      <c r="R280" s="411">
        <f t="shared" si="149"/>
        <v>0</v>
      </c>
    </row>
    <row r="281" spans="1:18" s="432" customFormat="1" ht="30" outlineLevel="1">
      <c r="A281" s="431" t="s">
        <v>505</v>
      </c>
      <c r="B281" s="431" t="s">
        <v>500</v>
      </c>
      <c r="C281" s="431" t="s">
        <v>30</v>
      </c>
      <c r="D281" s="450" t="s">
        <v>506</v>
      </c>
      <c r="E281" s="477" t="s">
        <v>1</v>
      </c>
      <c r="F281" s="515">
        <v>1</v>
      </c>
      <c r="G281" s="515"/>
      <c r="H281" s="403">
        <f t="shared" si="146"/>
        <v>0</v>
      </c>
      <c r="I281" s="403">
        <f t="shared" si="147"/>
        <v>24.844539999999999</v>
      </c>
      <c r="J281" s="465">
        <v>28.888999999999999</v>
      </c>
      <c r="K281" s="405">
        <f t="shared" si="141"/>
        <v>28.888999999999999</v>
      </c>
      <c r="L281" s="406">
        <f t="shared" si="150"/>
        <v>24.844539999999999</v>
      </c>
      <c r="M281" s="407"/>
      <c r="N281" s="408">
        <f t="shared" si="126"/>
        <v>28.883222199998823</v>
      </c>
      <c r="P281" s="410">
        <f t="shared" si="143"/>
        <v>0</v>
      </c>
      <c r="Q281" s="410">
        <f t="shared" si="144"/>
        <v>0</v>
      </c>
      <c r="R281" s="411">
        <f t="shared" si="149"/>
        <v>0</v>
      </c>
    </row>
    <row r="282" spans="1:18" s="432" customFormat="1" ht="30" outlineLevel="1">
      <c r="A282" s="431" t="s">
        <v>507</v>
      </c>
      <c r="B282" s="431">
        <v>83447</v>
      </c>
      <c r="C282" s="431" t="s">
        <v>14</v>
      </c>
      <c r="D282" s="450" t="s">
        <v>508</v>
      </c>
      <c r="E282" s="477" t="s">
        <v>1</v>
      </c>
      <c r="F282" s="515">
        <v>9</v>
      </c>
      <c r="G282" s="515"/>
      <c r="H282" s="403">
        <f t="shared" si="146"/>
        <v>0</v>
      </c>
      <c r="I282" s="403">
        <f t="shared" si="147"/>
        <v>132.00140000000002</v>
      </c>
      <c r="J282" s="465">
        <v>153.49</v>
      </c>
      <c r="K282" s="405">
        <f t="shared" si="141"/>
        <v>1381.41</v>
      </c>
      <c r="L282" s="406">
        <f t="shared" si="150"/>
        <v>1188.0126000000002</v>
      </c>
      <c r="M282" s="407"/>
      <c r="N282" s="408">
        <f t="shared" si="126"/>
        <v>153.45930199999376</v>
      </c>
      <c r="P282" s="410">
        <f t="shared" si="143"/>
        <v>0</v>
      </c>
      <c r="Q282" s="410">
        <f t="shared" si="144"/>
        <v>0</v>
      </c>
      <c r="R282" s="411">
        <f t="shared" si="149"/>
        <v>0</v>
      </c>
    </row>
    <row r="283" spans="1:18" s="432" customFormat="1" ht="30" outlineLevel="1">
      <c r="A283" s="431" t="s">
        <v>509</v>
      </c>
      <c r="B283" s="431">
        <v>83446</v>
      </c>
      <c r="C283" s="431" t="s">
        <v>14</v>
      </c>
      <c r="D283" s="450" t="s">
        <v>510</v>
      </c>
      <c r="E283" s="477" t="s">
        <v>1</v>
      </c>
      <c r="F283" s="515">
        <v>5</v>
      </c>
      <c r="G283" s="515"/>
      <c r="H283" s="403">
        <f t="shared" si="146"/>
        <v>0</v>
      </c>
      <c r="I283" s="403">
        <f t="shared" si="147"/>
        <v>121.28579999999999</v>
      </c>
      <c r="J283" s="465">
        <v>141.03</v>
      </c>
      <c r="K283" s="405">
        <f t="shared" si="141"/>
        <v>705.15</v>
      </c>
      <c r="L283" s="406">
        <f t="shared" si="150"/>
        <v>606.42899999999997</v>
      </c>
      <c r="M283" s="407"/>
      <c r="N283" s="408">
        <f t="shared" si="126"/>
        <v>141.00179399999425</v>
      </c>
      <c r="P283" s="410">
        <f t="shared" si="143"/>
        <v>0</v>
      </c>
      <c r="Q283" s="410">
        <f t="shared" si="144"/>
        <v>0</v>
      </c>
      <c r="R283" s="411">
        <f t="shared" si="149"/>
        <v>0</v>
      </c>
    </row>
    <row r="284" spans="1:18" s="432" customFormat="1" ht="30" outlineLevel="1">
      <c r="A284" s="431" t="s">
        <v>511</v>
      </c>
      <c r="B284" s="431">
        <v>91943</v>
      </c>
      <c r="C284" s="431" t="s">
        <v>14</v>
      </c>
      <c r="D284" s="450" t="s">
        <v>512</v>
      </c>
      <c r="E284" s="477" t="s">
        <v>1</v>
      </c>
      <c r="F284" s="515">
        <v>5</v>
      </c>
      <c r="G284" s="515">
        <v>2</v>
      </c>
      <c r="H284" s="403">
        <f>G284+3</f>
        <v>5</v>
      </c>
      <c r="I284" s="403">
        <f t="shared" si="147"/>
        <v>11.558399999999999</v>
      </c>
      <c r="J284" s="465">
        <v>13.44</v>
      </c>
      <c r="K284" s="405">
        <f t="shared" si="141"/>
        <v>67.2</v>
      </c>
      <c r="L284" s="406">
        <f t="shared" si="150"/>
        <v>57.791999999999994</v>
      </c>
      <c r="M284" s="407"/>
      <c r="N284" s="408">
        <f t="shared" si="126"/>
        <v>13.437311999999451</v>
      </c>
      <c r="P284" s="410">
        <f t="shared" si="143"/>
        <v>23.116799999999998</v>
      </c>
      <c r="Q284" s="410">
        <f t="shared" si="144"/>
        <v>57.791999999999994</v>
      </c>
      <c r="R284" s="411">
        <f t="shared" si="149"/>
        <v>1</v>
      </c>
    </row>
    <row r="285" spans="1:18" s="432" customFormat="1" ht="30" outlineLevel="1">
      <c r="A285" s="431" t="s">
        <v>513</v>
      </c>
      <c r="B285" s="431">
        <v>91940</v>
      </c>
      <c r="C285" s="431" t="s">
        <v>14</v>
      </c>
      <c r="D285" s="450" t="s">
        <v>514</v>
      </c>
      <c r="E285" s="477" t="s">
        <v>1</v>
      </c>
      <c r="F285" s="515">
        <v>87</v>
      </c>
      <c r="G285" s="515">
        <v>17</v>
      </c>
      <c r="H285" s="403">
        <f>G285+70</f>
        <v>87</v>
      </c>
      <c r="I285" s="403">
        <f t="shared" si="147"/>
        <v>9.0815999999999999</v>
      </c>
      <c r="J285" s="465">
        <v>10.56</v>
      </c>
      <c r="K285" s="405">
        <f t="shared" si="141"/>
        <v>918.72</v>
      </c>
      <c r="L285" s="406">
        <f t="shared" si="150"/>
        <v>790.0992</v>
      </c>
      <c r="M285" s="407"/>
      <c r="N285" s="408">
        <f t="shared" si="126"/>
        <v>10.55788799999957</v>
      </c>
      <c r="P285" s="410">
        <f t="shared" si="143"/>
        <v>154.38720000000001</v>
      </c>
      <c r="Q285" s="410">
        <f t="shared" si="144"/>
        <v>790.0992</v>
      </c>
      <c r="R285" s="411">
        <f t="shared" si="149"/>
        <v>1</v>
      </c>
    </row>
    <row r="286" spans="1:18" s="432" customFormat="1" ht="30" outlineLevel="1">
      <c r="A286" s="431" t="s">
        <v>515</v>
      </c>
      <c r="B286" s="431">
        <v>91937</v>
      </c>
      <c r="C286" s="431" t="s">
        <v>14</v>
      </c>
      <c r="D286" s="450" t="s">
        <v>516</v>
      </c>
      <c r="E286" s="477" t="s">
        <v>1</v>
      </c>
      <c r="F286" s="515">
        <v>147</v>
      </c>
      <c r="G286" s="515"/>
      <c r="H286" s="403">
        <f>G286+147</f>
        <v>147</v>
      </c>
      <c r="I286" s="403">
        <f t="shared" si="147"/>
        <v>6.6305999999999994</v>
      </c>
      <c r="J286" s="465">
        <v>7.71</v>
      </c>
      <c r="K286" s="405">
        <f t="shared" si="141"/>
        <v>1133.3699999999999</v>
      </c>
      <c r="L286" s="406">
        <f t="shared" si="150"/>
        <v>974.69819999999993</v>
      </c>
      <c r="M286" s="407"/>
      <c r="N286" s="408">
        <f t="shared" si="126"/>
        <v>7.7084579999996858</v>
      </c>
      <c r="P286" s="410">
        <f t="shared" si="143"/>
        <v>0</v>
      </c>
      <c r="Q286" s="410">
        <f t="shared" si="144"/>
        <v>974.69819999999993</v>
      </c>
      <c r="R286" s="411">
        <f t="shared" si="149"/>
        <v>1</v>
      </c>
    </row>
    <row r="287" spans="1:18" s="432" customFormat="1" ht="30" outlineLevel="1">
      <c r="A287" s="431" t="s">
        <v>517</v>
      </c>
      <c r="B287" s="431" t="s">
        <v>518</v>
      </c>
      <c r="C287" s="431" t="s">
        <v>30</v>
      </c>
      <c r="D287" s="450" t="s">
        <v>519</v>
      </c>
      <c r="E287" s="477" t="s">
        <v>53</v>
      </c>
      <c r="F287" s="515">
        <v>2</v>
      </c>
      <c r="G287" s="515"/>
      <c r="H287" s="403">
        <f t="shared" si="146"/>
        <v>0</v>
      </c>
      <c r="I287" s="403">
        <f t="shared" si="147"/>
        <v>43.214999999999996</v>
      </c>
      <c r="J287" s="465">
        <v>50.25</v>
      </c>
      <c r="K287" s="405">
        <f t="shared" si="141"/>
        <v>100.5</v>
      </c>
      <c r="L287" s="406">
        <f t="shared" si="150"/>
        <v>86.429999999999993</v>
      </c>
      <c r="M287" s="407"/>
      <c r="N287" s="408">
        <f t="shared" si="126"/>
        <v>50.239949999997954</v>
      </c>
      <c r="P287" s="410">
        <f t="shared" si="143"/>
        <v>0</v>
      </c>
      <c r="Q287" s="410">
        <f t="shared" si="144"/>
        <v>0</v>
      </c>
      <c r="R287" s="411">
        <f t="shared" si="149"/>
        <v>0</v>
      </c>
    </row>
    <row r="288" spans="1:18" s="432" customFormat="1" ht="15.75" outlineLevel="1">
      <c r="A288" s="514"/>
      <c r="B288" s="514"/>
      <c r="C288" s="514"/>
      <c r="D288" s="467" t="s">
        <v>520</v>
      </c>
      <c r="E288" s="477"/>
      <c r="F288" s="443"/>
      <c r="G288" s="443"/>
      <c r="H288" s="403"/>
      <c r="I288" s="443"/>
      <c r="J288" s="516"/>
      <c r="K288" s="405"/>
      <c r="L288" s="406"/>
      <c r="M288" s="407"/>
      <c r="N288" s="408">
        <f t="shared" si="126"/>
        <v>0</v>
      </c>
      <c r="P288" s="410"/>
      <c r="Q288" s="410">
        <f t="shared" si="144"/>
        <v>0</v>
      </c>
      <c r="R288" s="420"/>
    </row>
    <row r="289" spans="1:18" s="432" customFormat="1" ht="60" outlineLevel="1">
      <c r="A289" s="514"/>
      <c r="B289" s="514"/>
      <c r="C289" s="514"/>
      <c r="D289" s="450" t="s">
        <v>521</v>
      </c>
      <c r="E289" s="477"/>
      <c r="F289" s="515"/>
      <c r="G289" s="515"/>
      <c r="H289" s="403"/>
      <c r="I289" s="515"/>
      <c r="J289" s="414"/>
      <c r="K289" s="405"/>
      <c r="L289" s="406"/>
      <c r="M289" s="407"/>
      <c r="N289" s="408">
        <f t="shared" si="126"/>
        <v>0</v>
      </c>
      <c r="P289" s="410"/>
      <c r="Q289" s="410"/>
      <c r="R289" s="411"/>
    </row>
    <row r="290" spans="1:18" s="432" customFormat="1" ht="30" outlineLevel="1">
      <c r="A290" s="431" t="s">
        <v>522</v>
      </c>
      <c r="B290" s="477">
        <v>91924</v>
      </c>
      <c r="C290" s="431" t="s">
        <v>14</v>
      </c>
      <c r="D290" s="450" t="s">
        <v>523</v>
      </c>
      <c r="E290" s="477" t="s">
        <v>53</v>
      </c>
      <c r="F290" s="515">
        <v>1520</v>
      </c>
      <c r="G290" s="515"/>
      <c r="H290" s="403">
        <f t="shared" si="146"/>
        <v>0</v>
      </c>
      <c r="I290" s="403">
        <f t="shared" ref="I290:I297" si="151">J290-J290*$I$15</f>
        <v>1.3846000000000001</v>
      </c>
      <c r="J290" s="465">
        <v>1.61</v>
      </c>
      <c r="K290" s="405">
        <f t="shared" ref="K290:K309" si="152">F290*J290</f>
        <v>2447.2000000000003</v>
      </c>
      <c r="L290" s="406">
        <f t="shared" ref="L290:L309" si="153">F290*I290</f>
        <v>2104.5920000000001</v>
      </c>
      <c r="M290" s="407"/>
      <c r="N290" s="408">
        <f t="shared" si="126"/>
        <v>1.6096779999999344</v>
      </c>
      <c r="P290" s="410">
        <f t="shared" ref="P290:P309" si="154">G290*I290</f>
        <v>0</v>
      </c>
      <c r="Q290" s="410">
        <f t="shared" si="144"/>
        <v>0</v>
      </c>
      <c r="R290" s="411">
        <f t="shared" ref="R290:R309" si="155">Q290/L290</f>
        <v>0</v>
      </c>
    </row>
    <row r="291" spans="1:18" s="432" customFormat="1" ht="30" outlineLevel="1">
      <c r="A291" s="431" t="s">
        <v>524</v>
      </c>
      <c r="B291" s="477">
        <v>91926</v>
      </c>
      <c r="C291" s="477" t="s">
        <v>14</v>
      </c>
      <c r="D291" s="450" t="s">
        <v>525</v>
      </c>
      <c r="E291" s="477" t="s">
        <v>53</v>
      </c>
      <c r="F291" s="515">
        <v>2357.1999999999998</v>
      </c>
      <c r="G291" s="515"/>
      <c r="H291" s="403">
        <f t="shared" si="146"/>
        <v>0</v>
      </c>
      <c r="I291" s="403">
        <f t="shared" si="151"/>
        <v>1.9951999999999999</v>
      </c>
      <c r="J291" s="465">
        <v>2.3199999999999998</v>
      </c>
      <c r="K291" s="405">
        <f t="shared" si="152"/>
        <v>5468.7039999999988</v>
      </c>
      <c r="L291" s="406">
        <f t="shared" si="153"/>
        <v>4703.0854399999989</v>
      </c>
      <c r="M291" s="407"/>
      <c r="N291" s="408">
        <f t="shared" si="126"/>
        <v>2.3195359999999052</v>
      </c>
      <c r="P291" s="410">
        <f t="shared" si="154"/>
        <v>0</v>
      </c>
      <c r="Q291" s="410">
        <f t="shared" si="144"/>
        <v>0</v>
      </c>
      <c r="R291" s="411">
        <f t="shared" si="155"/>
        <v>0</v>
      </c>
    </row>
    <row r="292" spans="1:18" s="432" customFormat="1" ht="30" outlineLevel="1">
      <c r="A292" s="431" t="s">
        <v>526</v>
      </c>
      <c r="B292" s="477">
        <v>92983</v>
      </c>
      <c r="C292" s="477" t="s">
        <v>14</v>
      </c>
      <c r="D292" s="450" t="s">
        <v>527</v>
      </c>
      <c r="E292" s="477" t="s">
        <v>53</v>
      </c>
      <c r="F292" s="515">
        <v>56.8</v>
      </c>
      <c r="G292" s="515"/>
      <c r="H292" s="403">
        <f t="shared" si="146"/>
        <v>0</v>
      </c>
      <c r="I292" s="403">
        <f t="shared" si="151"/>
        <v>11.6874</v>
      </c>
      <c r="J292" s="465">
        <v>13.59</v>
      </c>
      <c r="K292" s="405">
        <f t="shared" si="152"/>
        <v>771.91199999999992</v>
      </c>
      <c r="L292" s="406">
        <f t="shared" si="153"/>
        <v>663.84431999999993</v>
      </c>
      <c r="M292" s="407"/>
      <c r="N292" s="408">
        <f t="shared" ref="N292:N339" si="156">J292+J292*$N$15</f>
        <v>13.587281999999446</v>
      </c>
      <c r="P292" s="410">
        <f t="shared" si="154"/>
        <v>0</v>
      </c>
      <c r="Q292" s="410">
        <f t="shared" si="144"/>
        <v>0</v>
      </c>
      <c r="R292" s="411">
        <f t="shared" si="155"/>
        <v>0</v>
      </c>
    </row>
    <row r="293" spans="1:18" s="432" customFormat="1" ht="30" outlineLevel="1">
      <c r="A293" s="431" t="s">
        <v>528</v>
      </c>
      <c r="B293" s="477">
        <v>92987</v>
      </c>
      <c r="C293" s="477" t="s">
        <v>14</v>
      </c>
      <c r="D293" s="450" t="s">
        <v>529</v>
      </c>
      <c r="E293" s="477" t="s">
        <v>53</v>
      </c>
      <c r="F293" s="515">
        <v>113.6</v>
      </c>
      <c r="G293" s="515"/>
      <c r="H293" s="403">
        <f t="shared" si="146"/>
        <v>0</v>
      </c>
      <c r="I293" s="403">
        <f t="shared" si="151"/>
        <v>22.308399999999999</v>
      </c>
      <c r="J293" s="465">
        <v>25.94</v>
      </c>
      <c r="K293" s="405">
        <f t="shared" si="152"/>
        <v>2946.7840000000001</v>
      </c>
      <c r="L293" s="406">
        <f t="shared" si="153"/>
        <v>2534.2342399999998</v>
      </c>
      <c r="M293" s="407"/>
      <c r="N293" s="408">
        <f t="shared" si="156"/>
        <v>25.934811999998946</v>
      </c>
      <c r="P293" s="410">
        <f t="shared" si="154"/>
        <v>0</v>
      </c>
      <c r="Q293" s="410">
        <f t="shared" si="144"/>
        <v>0</v>
      </c>
      <c r="R293" s="411">
        <f t="shared" si="155"/>
        <v>0</v>
      </c>
    </row>
    <row r="294" spans="1:18" s="432" customFormat="1" ht="30" outlineLevel="1">
      <c r="A294" s="431" t="s">
        <v>530</v>
      </c>
      <c r="B294" s="477">
        <v>92993</v>
      </c>
      <c r="C294" s="477" t="s">
        <v>14</v>
      </c>
      <c r="D294" s="450" t="s">
        <v>531</v>
      </c>
      <c r="E294" s="477" t="s">
        <v>53</v>
      </c>
      <c r="F294" s="515">
        <v>12.9</v>
      </c>
      <c r="G294" s="515"/>
      <c r="H294" s="403">
        <f t="shared" si="146"/>
        <v>0</v>
      </c>
      <c r="I294" s="403">
        <f t="shared" si="151"/>
        <v>51.3506</v>
      </c>
      <c r="J294" s="465">
        <v>59.71</v>
      </c>
      <c r="K294" s="405">
        <f t="shared" si="152"/>
        <v>770.25900000000001</v>
      </c>
      <c r="L294" s="406">
        <f t="shared" si="153"/>
        <v>662.42273999999998</v>
      </c>
      <c r="M294" s="407"/>
      <c r="N294" s="408">
        <f t="shared" si="156"/>
        <v>59.698057999997566</v>
      </c>
      <c r="P294" s="410">
        <f t="shared" si="154"/>
        <v>0</v>
      </c>
      <c r="Q294" s="410">
        <f t="shared" si="144"/>
        <v>0</v>
      </c>
      <c r="R294" s="411">
        <f t="shared" si="155"/>
        <v>0</v>
      </c>
    </row>
    <row r="295" spans="1:18" s="432" customFormat="1" ht="30" outlineLevel="1">
      <c r="A295" s="431" t="s">
        <v>532</v>
      </c>
      <c r="B295" s="477">
        <v>92995</v>
      </c>
      <c r="C295" s="477" t="s">
        <v>14</v>
      </c>
      <c r="D295" s="450" t="s">
        <v>533</v>
      </c>
      <c r="E295" s="477" t="s">
        <v>53</v>
      </c>
      <c r="F295" s="515">
        <v>51.6</v>
      </c>
      <c r="G295" s="515"/>
      <c r="H295" s="403">
        <f t="shared" si="146"/>
        <v>0</v>
      </c>
      <c r="I295" s="403">
        <f t="shared" si="151"/>
        <v>63.786200000000001</v>
      </c>
      <c r="J295" s="465">
        <v>74.17</v>
      </c>
      <c r="K295" s="405">
        <f t="shared" si="152"/>
        <v>3827.172</v>
      </c>
      <c r="L295" s="406">
        <f t="shared" si="153"/>
        <v>3291.3679200000001</v>
      </c>
      <c r="M295" s="407"/>
      <c r="N295" s="408">
        <f t="shared" si="156"/>
        <v>74.155165999996981</v>
      </c>
      <c r="P295" s="410">
        <f t="shared" si="154"/>
        <v>0</v>
      </c>
      <c r="Q295" s="410">
        <f t="shared" si="144"/>
        <v>0</v>
      </c>
      <c r="R295" s="411">
        <f t="shared" si="155"/>
        <v>0</v>
      </c>
    </row>
    <row r="296" spans="1:18" s="432" customFormat="1" ht="30" outlineLevel="1">
      <c r="A296" s="431" t="s">
        <v>534</v>
      </c>
      <c r="B296" s="431" t="s">
        <v>535</v>
      </c>
      <c r="C296" s="477" t="s">
        <v>14</v>
      </c>
      <c r="D296" s="450" t="s">
        <v>536</v>
      </c>
      <c r="E296" s="477" t="s">
        <v>53</v>
      </c>
      <c r="F296" s="515">
        <v>52.6</v>
      </c>
      <c r="G296" s="515"/>
      <c r="H296" s="403">
        <f t="shared" si="146"/>
        <v>0</v>
      </c>
      <c r="I296" s="403">
        <f t="shared" si="151"/>
        <v>1.0406</v>
      </c>
      <c r="J296" s="465">
        <v>1.21</v>
      </c>
      <c r="K296" s="405">
        <f t="shared" si="152"/>
        <v>63.646000000000001</v>
      </c>
      <c r="L296" s="406">
        <f t="shared" si="153"/>
        <v>54.73556</v>
      </c>
      <c r="M296" s="407"/>
      <c r="N296" s="408">
        <f t="shared" si="156"/>
        <v>1.2097579999999506</v>
      </c>
      <c r="P296" s="410">
        <f t="shared" si="154"/>
        <v>0</v>
      </c>
      <c r="Q296" s="410">
        <f t="shared" si="144"/>
        <v>0</v>
      </c>
      <c r="R296" s="411">
        <f t="shared" si="155"/>
        <v>0</v>
      </c>
    </row>
    <row r="297" spans="1:18" s="432" customFormat="1" ht="30" outlineLevel="1">
      <c r="A297" s="431" t="s">
        <v>537</v>
      </c>
      <c r="B297" s="431" t="s">
        <v>538</v>
      </c>
      <c r="C297" s="431" t="s">
        <v>30</v>
      </c>
      <c r="D297" s="450" t="s">
        <v>539</v>
      </c>
      <c r="E297" s="477" t="s">
        <v>53</v>
      </c>
      <c r="F297" s="515">
        <v>53.6</v>
      </c>
      <c r="G297" s="515"/>
      <c r="H297" s="403">
        <f t="shared" si="146"/>
        <v>0</v>
      </c>
      <c r="I297" s="403">
        <f t="shared" si="151"/>
        <v>4.2827999999999999</v>
      </c>
      <c r="J297" s="465">
        <v>4.9800000000000004</v>
      </c>
      <c r="K297" s="405">
        <f t="shared" si="152"/>
        <v>266.92800000000005</v>
      </c>
      <c r="L297" s="406">
        <f t="shared" si="153"/>
        <v>229.55807999999999</v>
      </c>
      <c r="M297" s="407"/>
      <c r="N297" s="408">
        <f t="shared" si="156"/>
        <v>4.9790039999997973</v>
      </c>
      <c r="P297" s="410">
        <f t="shared" si="154"/>
        <v>0</v>
      </c>
      <c r="Q297" s="410">
        <f t="shared" si="144"/>
        <v>0</v>
      </c>
      <c r="R297" s="411">
        <f t="shared" si="155"/>
        <v>0</v>
      </c>
    </row>
    <row r="298" spans="1:18" s="432" customFormat="1" ht="15.75" outlineLevel="1">
      <c r="A298" s="431"/>
      <c r="B298" s="514"/>
      <c r="C298" s="514"/>
      <c r="D298" s="467" t="s">
        <v>540</v>
      </c>
      <c r="E298" s="477"/>
      <c r="F298" s="443"/>
      <c r="G298" s="443"/>
      <c r="H298" s="403"/>
      <c r="I298" s="443"/>
      <c r="J298" s="465"/>
      <c r="K298" s="405">
        <f t="shared" si="152"/>
        <v>0</v>
      </c>
      <c r="L298" s="406">
        <f t="shared" si="153"/>
        <v>0</v>
      </c>
      <c r="M298" s="407"/>
      <c r="N298" s="408">
        <f t="shared" si="156"/>
        <v>0</v>
      </c>
      <c r="P298" s="410">
        <f t="shared" si="154"/>
        <v>0</v>
      </c>
      <c r="Q298" s="410">
        <f t="shared" si="144"/>
        <v>0</v>
      </c>
      <c r="R298" s="420"/>
    </row>
    <row r="299" spans="1:18" s="432" customFormat="1" ht="30" outlineLevel="1">
      <c r="A299" s="431" t="s">
        <v>541</v>
      </c>
      <c r="B299" s="477">
        <v>92000</v>
      </c>
      <c r="C299" s="431" t="s">
        <v>14</v>
      </c>
      <c r="D299" s="450" t="s">
        <v>542</v>
      </c>
      <c r="E299" s="477" t="s">
        <v>1</v>
      </c>
      <c r="F299" s="443">
        <v>37</v>
      </c>
      <c r="G299" s="443"/>
      <c r="H299" s="403">
        <f t="shared" si="146"/>
        <v>0</v>
      </c>
      <c r="I299" s="403">
        <f t="shared" ref="I299:I309" si="157">J299-J299*$I$15</f>
        <v>17.6816</v>
      </c>
      <c r="J299" s="465">
        <v>20.56</v>
      </c>
      <c r="K299" s="405">
        <f t="shared" si="152"/>
        <v>760.71999999999991</v>
      </c>
      <c r="L299" s="406">
        <f t="shared" si="153"/>
        <v>654.2192</v>
      </c>
      <c r="M299" s="407"/>
      <c r="N299" s="408">
        <f t="shared" si="156"/>
        <v>20.555887999999161</v>
      </c>
      <c r="P299" s="410">
        <f t="shared" si="154"/>
        <v>0</v>
      </c>
      <c r="Q299" s="410">
        <f t="shared" si="144"/>
        <v>0</v>
      </c>
      <c r="R299" s="411">
        <f t="shared" si="155"/>
        <v>0</v>
      </c>
    </row>
    <row r="300" spans="1:18" s="432" customFormat="1" ht="30" outlineLevel="1">
      <c r="A300" s="431" t="s">
        <v>543</v>
      </c>
      <c r="B300" s="477">
        <v>92001</v>
      </c>
      <c r="C300" s="477" t="s">
        <v>14</v>
      </c>
      <c r="D300" s="450" t="s">
        <v>544</v>
      </c>
      <c r="E300" s="477" t="s">
        <v>1</v>
      </c>
      <c r="F300" s="443">
        <v>4</v>
      </c>
      <c r="G300" s="443"/>
      <c r="H300" s="403">
        <f t="shared" si="146"/>
        <v>0</v>
      </c>
      <c r="I300" s="403">
        <f t="shared" si="157"/>
        <v>19.1952</v>
      </c>
      <c r="J300" s="465">
        <v>22.32</v>
      </c>
      <c r="K300" s="405">
        <f t="shared" si="152"/>
        <v>89.28</v>
      </c>
      <c r="L300" s="406">
        <f t="shared" si="153"/>
        <v>76.780799999999999</v>
      </c>
      <c r="M300" s="407"/>
      <c r="N300" s="408">
        <f t="shared" si="156"/>
        <v>22.315535999999092</v>
      </c>
      <c r="P300" s="410">
        <f t="shared" si="154"/>
        <v>0</v>
      </c>
      <c r="Q300" s="410">
        <f t="shared" si="144"/>
        <v>0</v>
      </c>
      <c r="R300" s="411">
        <f t="shared" si="155"/>
        <v>0</v>
      </c>
    </row>
    <row r="301" spans="1:18" s="432" customFormat="1" ht="30" outlineLevel="1">
      <c r="A301" s="431" t="s">
        <v>545</v>
      </c>
      <c r="B301" s="477">
        <v>92023</v>
      </c>
      <c r="C301" s="477" t="s">
        <v>14</v>
      </c>
      <c r="D301" s="450" t="s">
        <v>546</v>
      </c>
      <c r="E301" s="477" t="s">
        <v>1</v>
      </c>
      <c r="F301" s="443">
        <v>7</v>
      </c>
      <c r="G301" s="443"/>
      <c r="H301" s="403">
        <f t="shared" si="146"/>
        <v>0</v>
      </c>
      <c r="I301" s="403">
        <f t="shared" si="157"/>
        <v>29.618399999999998</v>
      </c>
      <c r="J301" s="465">
        <v>34.44</v>
      </c>
      <c r="K301" s="405">
        <f t="shared" si="152"/>
        <v>241.07999999999998</v>
      </c>
      <c r="L301" s="406">
        <f t="shared" si="153"/>
        <v>207.32879999999997</v>
      </c>
      <c r="M301" s="407"/>
      <c r="N301" s="408">
        <f t="shared" si="156"/>
        <v>34.433111999998594</v>
      </c>
      <c r="P301" s="410">
        <f t="shared" si="154"/>
        <v>0</v>
      </c>
      <c r="Q301" s="410">
        <f t="shared" si="144"/>
        <v>0</v>
      </c>
      <c r="R301" s="411">
        <f t="shared" si="155"/>
        <v>0</v>
      </c>
    </row>
    <row r="302" spans="1:18" s="432" customFormat="1" ht="30" outlineLevel="1">
      <c r="A302" s="431" t="s">
        <v>547</v>
      </c>
      <c r="B302" s="477">
        <v>91961</v>
      </c>
      <c r="C302" s="477" t="s">
        <v>14</v>
      </c>
      <c r="D302" s="450" t="s">
        <v>548</v>
      </c>
      <c r="E302" s="477" t="s">
        <v>1</v>
      </c>
      <c r="F302" s="443">
        <v>1</v>
      </c>
      <c r="G302" s="443"/>
      <c r="H302" s="403">
        <f t="shared" si="146"/>
        <v>0</v>
      </c>
      <c r="I302" s="403">
        <f t="shared" si="157"/>
        <v>34.365600000000001</v>
      </c>
      <c r="J302" s="465">
        <v>39.96</v>
      </c>
      <c r="K302" s="405">
        <f t="shared" si="152"/>
        <v>39.96</v>
      </c>
      <c r="L302" s="406">
        <f t="shared" si="153"/>
        <v>34.365600000000001</v>
      </c>
      <c r="M302" s="407"/>
      <c r="N302" s="408">
        <f t="shared" si="156"/>
        <v>39.952007999998372</v>
      </c>
      <c r="P302" s="410">
        <f t="shared" si="154"/>
        <v>0</v>
      </c>
      <c r="Q302" s="410">
        <f t="shared" si="144"/>
        <v>0</v>
      </c>
      <c r="R302" s="411">
        <f t="shared" si="155"/>
        <v>0</v>
      </c>
    </row>
    <row r="303" spans="1:18" s="432" customFormat="1" ht="30" outlineLevel="1">
      <c r="A303" s="431" t="s">
        <v>549</v>
      </c>
      <c r="B303" s="477">
        <v>91969</v>
      </c>
      <c r="C303" s="477" t="s">
        <v>14</v>
      </c>
      <c r="D303" s="450" t="s">
        <v>550</v>
      </c>
      <c r="E303" s="477" t="s">
        <v>1</v>
      </c>
      <c r="F303" s="443">
        <v>11</v>
      </c>
      <c r="G303" s="443"/>
      <c r="H303" s="403">
        <f t="shared" si="146"/>
        <v>0</v>
      </c>
      <c r="I303" s="403">
        <f t="shared" si="157"/>
        <v>48.048199999999994</v>
      </c>
      <c r="J303" s="465">
        <v>55.87</v>
      </c>
      <c r="K303" s="405">
        <f t="shared" si="152"/>
        <v>614.56999999999994</v>
      </c>
      <c r="L303" s="406">
        <f t="shared" si="153"/>
        <v>528.53019999999992</v>
      </c>
      <c r="M303" s="407"/>
      <c r="N303" s="408">
        <f t="shared" si="156"/>
        <v>55.85882599999772</v>
      </c>
      <c r="P303" s="410">
        <f t="shared" si="154"/>
        <v>0</v>
      </c>
      <c r="Q303" s="410">
        <f t="shared" si="144"/>
        <v>0</v>
      </c>
      <c r="R303" s="411">
        <f t="shared" si="155"/>
        <v>0</v>
      </c>
    </row>
    <row r="304" spans="1:18" s="432" customFormat="1" ht="30" outlineLevel="1">
      <c r="A304" s="431" t="s">
        <v>551</v>
      </c>
      <c r="B304" s="477">
        <v>92023</v>
      </c>
      <c r="C304" s="477" t="s">
        <v>14</v>
      </c>
      <c r="D304" s="450" t="s">
        <v>552</v>
      </c>
      <c r="E304" s="477" t="s">
        <v>1</v>
      </c>
      <c r="F304" s="443">
        <v>3</v>
      </c>
      <c r="G304" s="443"/>
      <c r="H304" s="403">
        <f t="shared" si="146"/>
        <v>0</v>
      </c>
      <c r="I304" s="403">
        <f t="shared" si="157"/>
        <v>29.618399999999998</v>
      </c>
      <c r="J304" s="465">
        <v>34.44</v>
      </c>
      <c r="K304" s="405">
        <f t="shared" si="152"/>
        <v>103.32</v>
      </c>
      <c r="L304" s="406">
        <f t="shared" si="153"/>
        <v>88.855199999999996</v>
      </c>
      <c r="M304" s="407"/>
      <c r="N304" s="408">
        <f t="shared" si="156"/>
        <v>34.433111999998594</v>
      </c>
      <c r="P304" s="410">
        <f t="shared" si="154"/>
        <v>0</v>
      </c>
      <c r="Q304" s="410">
        <f t="shared" si="144"/>
        <v>0</v>
      </c>
      <c r="R304" s="411">
        <f t="shared" si="155"/>
        <v>0</v>
      </c>
    </row>
    <row r="305" spans="1:18" s="432" customFormat="1" ht="30" outlineLevel="1">
      <c r="A305" s="431" t="s">
        <v>553</v>
      </c>
      <c r="B305" s="477" t="s">
        <v>554</v>
      </c>
      <c r="C305" s="473" t="s">
        <v>30</v>
      </c>
      <c r="D305" s="450" t="s">
        <v>555</v>
      </c>
      <c r="E305" s="477" t="s">
        <v>1</v>
      </c>
      <c r="F305" s="443">
        <v>7</v>
      </c>
      <c r="G305" s="443"/>
      <c r="H305" s="403">
        <f t="shared" si="146"/>
        <v>0</v>
      </c>
      <c r="I305" s="403">
        <f t="shared" si="157"/>
        <v>8.247399999999999</v>
      </c>
      <c r="J305" s="517">
        <v>9.59</v>
      </c>
      <c r="K305" s="405">
        <f t="shared" si="152"/>
        <v>67.13</v>
      </c>
      <c r="L305" s="406">
        <f t="shared" si="153"/>
        <v>57.731799999999993</v>
      </c>
      <c r="M305" s="407"/>
      <c r="N305" s="408">
        <f t="shared" si="156"/>
        <v>9.5880819999996092</v>
      </c>
      <c r="P305" s="410">
        <f t="shared" si="154"/>
        <v>0</v>
      </c>
      <c r="Q305" s="410">
        <f t="shared" si="144"/>
        <v>0</v>
      </c>
      <c r="R305" s="411">
        <f t="shared" si="155"/>
        <v>0</v>
      </c>
    </row>
    <row r="306" spans="1:18" s="432" customFormat="1" ht="30" outlineLevel="1">
      <c r="A306" s="431" t="s">
        <v>556</v>
      </c>
      <c r="B306" s="477">
        <v>97586</v>
      </c>
      <c r="C306" s="477" t="s">
        <v>14</v>
      </c>
      <c r="D306" s="450" t="s">
        <v>557</v>
      </c>
      <c r="E306" s="431" t="s">
        <v>1</v>
      </c>
      <c r="F306" s="515">
        <v>74</v>
      </c>
      <c r="G306" s="515"/>
      <c r="H306" s="403">
        <f t="shared" si="146"/>
        <v>0</v>
      </c>
      <c r="I306" s="403">
        <f t="shared" si="157"/>
        <v>50.052</v>
      </c>
      <c r="J306" s="517">
        <v>58.2</v>
      </c>
      <c r="K306" s="405">
        <f t="shared" si="152"/>
        <v>4306.8</v>
      </c>
      <c r="L306" s="406">
        <f t="shared" si="153"/>
        <v>3703.848</v>
      </c>
      <c r="M306" s="407"/>
      <c r="N306" s="408">
        <f t="shared" si="156"/>
        <v>58.18835999999763</v>
      </c>
      <c r="P306" s="410">
        <f t="shared" si="154"/>
        <v>0</v>
      </c>
      <c r="Q306" s="410">
        <f t="shared" si="144"/>
        <v>0</v>
      </c>
      <c r="R306" s="411">
        <f t="shared" si="155"/>
        <v>0</v>
      </c>
    </row>
    <row r="307" spans="1:18" s="432" customFormat="1" ht="30" outlineLevel="1">
      <c r="A307" s="431" t="s">
        <v>558</v>
      </c>
      <c r="B307" s="477">
        <v>97585</v>
      </c>
      <c r="C307" s="477" t="s">
        <v>14</v>
      </c>
      <c r="D307" s="450" t="s">
        <v>559</v>
      </c>
      <c r="E307" s="431" t="s">
        <v>1</v>
      </c>
      <c r="F307" s="515">
        <v>3</v>
      </c>
      <c r="G307" s="515"/>
      <c r="H307" s="403">
        <f t="shared" si="146"/>
        <v>0</v>
      </c>
      <c r="I307" s="403">
        <f t="shared" si="157"/>
        <v>37.667999999999999</v>
      </c>
      <c r="J307" s="517">
        <v>43.8</v>
      </c>
      <c r="K307" s="405">
        <f t="shared" si="152"/>
        <v>131.39999999999998</v>
      </c>
      <c r="L307" s="406">
        <f t="shared" si="153"/>
        <v>113.00399999999999</v>
      </c>
      <c r="M307" s="407"/>
      <c r="N307" s="408">
        <f t="shared" si="156"/>
        <v>43.791239999998211</v>
      </c>
      <c r="P307" s="410">
        <f t="shared" si="154"/>
        <v>0</v>
      </c>
      <c r="Q307" s="410">
        <f t="shared" si="144"/>
        <v>0</v>
      </c>
      <c r="R307" s="411">
        <f t="shared" si="155"/>
        <v>0</v>
      </c>
    </row>
    <row r="308" spans="1:18" s="432" customFormat="1" ht="30" outlineLevel="1">
      <c r="A308" s="431" t="s">
        <v>560</v>
      </c>
      <c r="B308" s="431" t="s">
        <v>561</v>
      </c>
      <c r="C308" s="431" t="s">
        <v>30</v>
      </c>
      <c r="D308" s="450" t="s">
        <v>562</v>
      </c>
      <c r="E308" s="431" t="s">
        <v>1</v>
      </c>
      <c r="F308" s="515">
        <v>13</v>
      </c>
      <c r="G308" s="515"/>
      <c r="H308" s="403">
        <f t="shared" si="146"/>
        <v>0</v>
      </c>
      <c r="I308" s="403">
        <f t="shared" si="157"/>
        <v>403.9076</v>
      </c>
      <c r="J308" s="517">
        <v>469.66</v>
      </c>
      <c r="K308" s="405">
        <f t="shared" si="152"/>
        <v>6105.58</v>
      </c>
      <c r="L308" s="406">
        <f t="shared" si="153"/>
        <v>5250.7988000000005</v>
      </c>
      <c r="M308" s="407"/>
      <c r="N308" s="408">
        <f t="shared" si="156"/>
        <v>469.56606799998087</v>
      </c>
      <c r="P308" s="410">
        <f t="shared" si="154"/>
        <v>0</v>
      </c>
      <c r="Q308" s="410">
        <f t="shared" si="144"/>
        <v>0</v>
      </c>
      <c r="R308" s="411">
        <f t="shared" si="155"/>
        <v>0</v>
      </c>
    </row>
    <row r="309" spans="1:18" s="432" customFormat="1" ht="30" outlineLevel="1">
      <c r="A309" s="431" t="s">
        <v>563</v>
      </c>
      <c r="B309" s="431" t="s">
        <v>564</v>
      </c>
      <c r="C309" s="431" t="s">
        <v>30</v>
      </c>
      <c r="D309" s="450" t="s">
        <v>565</v>
      </c>
      <c r="E309" s="413" t="s">
        <v>1</v>
      </c>
      <c r="F309" s="403">
        <v>10</v>
      </c>
      <c r="G309" s="403"/>
      <c r="H309" s="403">
        <f t="shared" si="146"/>
        <v>0</v>
      </c>
      <c r="I309" s="403">
        <f t="shared" si="157"/>
        <v>18.507199999999997</v>
      </c>
      <c r="J309" s="517">
        <v>21.52</v>
      </c>
      <c r="K309" s="405">
        <f t="shared" si="152"/>
        <v>215.2</v>
      </c>
      <c r="L309" s="406">
        <f t="shared" si="153"/>
        <v>185.07199999999997</v>
      </c>
      <c r="M309" s="407"/>
      <c r="N309" s="408">
        <f t="shared" si="156"/>
        <v>21.515695999999124</v>
      </c>
      <c r="P309" s="410">
        <f t="shared" si="154"/>
        <v>0</v>
      </c>
      <c r="Q309" s="410">
        <f t="shared" si="144"/>
        <v>0</v>
      </c>
      <c r="R309" s="411">
        <f t="shared" si="155"/>
        <v>0</v>
      </c>
    </row>
    <row r="310" spans="1:18" s="412" customFormat="1" ht="15.75" outlineLevel="1">
      <c r="A310" s="530" t="s">
        <v>566</v>
      </c>
      <c r="B310" s="530"/>
      <c r="C310" s="530"/>
      <c r="D310" s="530"/>
      <c r="E310" s="530"/>
      <c r="F310" s="530"/>
      <c r="G310" s="530"/>
      <c r="H310" s="530"/>
      <c r="I310" s="530"/>
      <c r="J310" s="530"/>
      <c r="K310" s="416">
        <f>SUM(K257:K309)</f>
        <v>48179.777000000002</v>
      </c>
      <c r="L310" s="433">
        <f>SUM(L257:L309)</f>
        <v>41434.608220000009</v>
      </c>
      <c r="M310" s="444"/>
      <c r="N310" s="408">
        <f t="shared" si="156"/>
        <v>0</v>
      </c>
      <c r="P310" s="507">
        <f>SUM(P257:P309)</f>
        <v>177.50400000000002</v>
      </c>
      <c r="Q310" s="507">
        <f>SUM(Q257:Q309)+0.01</f>
        <v>5084.941288</v>
      </c>
      <c r="R310" s="518">
        <f>Q310/L310</f>
        <v>0.12272207959590546</v>
      </c>
    </row>
    <row r="311" spans="1:18" s="412" customFormat="1" ht="15.75">
      <c r="A311" s="469"/>
      <c r="B311" s="469"/>
      <c r="C311" s="469"/>
      <c r="D311" s="469"/>
      <c r="E311" s="469"/>
      <c r="F311" s="469"/>
      <c r="G311" s="469"/>
      <c r="H311" s="469"/>
      <c r="I311" s="469"/>
      <c r="J311" s="470"/>
      <c r="K311" s="416"/>
      <c r="L311" s="417"/>
      <c r="M311" s="444"/>
      <c r="N311" s="408">
        <f t="shared" si="156"/>
        <v>0</v>
      </c>
      <c r="P311" s="471"/>
      <c r="Q311" s="471"/>
      <c r="R311" s="472"/>
    </row>
    <row r="312" spans="1:18" s="412" customFormat="1" ht="15.75">
      <c r="A312" s="421" t="s">
        <v>567</v>
      </c>
      <c r="B312" s="421"/>
      <c r="C312" s="421"/>
      <c r="D312" s="422" t="s">
        <v>568</v>
      </c>
      <c r="E312" s="421"/>
      <c r="F312" s="423"/>
      <c r="G312" s="423"/>
      <c r="H312" s="423"/>
      <c r="I312" s="423"/>
      <c r="J312" s="424"/>
      <c r="K312" s="425">
        <f>K322</f>
        <v>19977.939999999995</v>
      </c>
      <c r="L312" s="426">
        <f>L322</f>
        <v>17181.028399999999</v>
      </c>
      <c r="M312" s="427"/>
      <c r="N312" s="408">
        <f t="shared" si="156"/>
        <v>0</v>
      </c>
      <c r="P312" s="428">
        <f>P322</f>
        <v>0</v>
      </c>
      <c r="Q312" s="428">
        <f>Q322</f>
        <v>145.34</v>
      </c>
      <c r="R312" s="429"/>
    </row>
    <row r="313" spans="1:18" s="412" customFormat="1" ht="15" outlineLevel="1">
      <c r="A313" s="431" t="s">
        <v>567</v>
      </c>
      <c r="B313" s="473">
        <v>96989</v>
      </c>
      <c r="C313" s="473" t="s">
        <v>14</v>
      </c>
      <c r="D313" s="436" t="s">
        <v>569</v>
      </c>
      <c r="E313" s="519" t="s">
        <v>53</v>
      </c>
      <c r="F313" s="437">
        <v>3</v>
      </c>
      <c r="G313" s="437"/>
      <c r="H313" s="437">
        <f>G313</f>
        <v>0</v>
      </c>
      <c r="I313" s="403">
        <f t="shared" ref="I313:I321" si="158">J313-J313*$I$15</f>
        <v>58.824000000000005</v>
      </c>
      <c r="J313" s="404">
        <v>68.400000000000006</v>
      </c>
      <c r="K313" s="405">
        <f t="shared" ref="K313:K321" si="159">F313*J313</f>
        <v>205.20000000000002</v>
      </c>
      <c r="L313" s="406">
        <f t="shared" ref="L313:L321" si="160">F313*I313</f>
        <v>176.47200000000001</v>
      </c>
      <c r="M313" s="407"/>
      <c r="N313" s="408">
        <f t="shared" si="156"/>
        <v>68.386319999997212</v>
      </c>
      <c r="P313" s="410">
        <f t="shared" ref="P313:P321" si="161">G313*I313</f>
        <v>0</v>
      </c>
      <c r="Q313" s="410">
        <f t="shared" ref="Q313:Q321" si="162">H313*I313</f>
        <v>0</v>
      </c>
      <c r="R313" s="411">
        <f t="shared" ref="R313" si="163">Q313/L313</f>
        <v>0</v>
      </c>
    </row>
    <row r="314" spans="1:18" s="412" customFormat="1" ht="15" outlineLevel="1">
      <c r="A314" s="431" t="s">
        <v>570</v>
      </c>
      <c r="B314" s="473" t="s">
        <v>571</v>
      </c>
      <c r="C314" s="473" t="s">
        <v>30</v>
      </c>
      <c r="D314" s="436" t="s">
        <v>572</v>
      </c>
      <c r="E314" s="519" t="s">
        <v>53</v>
      </c>
      <c r="F314" s="437">
        <v>26</v>
      </c>
      <c r="G314" s="437"/>
      <c r="H314" s="437">
        <v>26</v>
      </c>
      <c r="I314" s="403">
        <f t="shared" si="158"/>
        <v>5.59</v>
      </c>
      <c r="J314" s="414">
        <v>6.5</v>
      </c>
      <c r="K314" s="405">
        <f t="shared" si="159"/>
        <v>169</v>
      </c>
      <c r="L314" s="406">
        <f t="shared" si="160"/>
        <v>145.34</v>
      </c>
      <c r="M314" s="407"/>
      <c r="N314" s="408">
        <f t="shared" si="156"/>
        <v>6.4986999999997348</v>
      </c>
      <c r="O314" s="408"/>
      <c r="P314" s="410">
        <f t="shared" si="161"/>
        <v>0</v>
      </c>
      <c r="Q314" s="410">
        <f t="shared" si="162"/>
        <v>145.34</v>
      </c>
      <c r="R314" s="411">
        <f t="shared" ref="R314:R321" si="164">Q314/L314</f>
        <v>1</v>
      </c>
    </row>
    <row r="315" spans="1:18" s="412" customFormat="1" ht="15" outlineLevel="1">
      <c r="A315" s="431" t="s">
        <v>573</v>
      </c>
      <c r="B315" s="473" t="s">
        <v>574</v>
      </c>
      <c r="C315" s="473" t="s">
        <v>14</v>
      </c>
      <c r="D315" s="436" t="s">
        <v>575</v>
      </c>
      <c r="E315" s="473" t="s">
        <v>1</v>
      </c>
      <c r="F315" s="437">
        <v>26</v>
      </c>
      <c r="G315" s="437"/>
      <c r="H315" s="437">
        <f t="shared" ref="H315:H321" si="165">G315</f>
        <v>0</v>
      </c>
      <c r="I315" s="403">
        <f t="shared" si="158"/>
        <v>24.166</v>
      </c>
      <c r="J315" s="414">
        <v>28.1</v>
      </c>
      <c r="K315" s="405">
        <f t="shared" si="159"/>
        <v>730.6</v>
      </c>
      <c r="L315" s="406">
        <f t="shared" si="160"/>
        <v>628.31600000000003</v>
      </c>
      <c r="M315" s="407"/>
      <c r="N315" s="408">
        <f t="shared" si="156"/>
        <v>28.094379999998857</v>
      </c>
      <c r="O315" s="408"/>
      <c r="P315" s="410">
        <f t="shared" si="161"/>
        <v>0</v>
      </c>
      <c r="Q315" s="410">
        <f t="shared" si="162"/>
        <v>0</v>
      </c>
      <c r="R315" s="411">
        <f t="shared" si="164"/>
        <v>0</v>
      </c>
    </row>
    <row r="316" spans="1:18" s="412" customFormat="1" ht="30" outlineLevel="1">
      <c r="A316" s="431" t="s">
        <v>576</v>
      </c>
      <c r="B316" s="473"/>
      <c r="C316" s="495" t="s">
        <v>122</v>
      </c>
      <c r="D316" s="450" t="s">
        <v>577</v>
      </c>
      <c r="E316" s="473" t="s">
        <v>1</v>
      </c>
      <c r="F316" s="437">
        <v>1</v>
      </c>
      <c r="G316" s="437"/>
      <c r="H316" s="437">
        <f t="shared" si="165"/>
        <v>0</v>
      </c>
      <c r="I316" s="403">
        <f t="shared" si="158"/>
        <v>166.15199999999999</v>
      </c>
      <c r="J316" s="414">
        <v>193.2</v>
      </c>
      <c r="K316" s="405">
        <f t="shared" si="159"/>
        <v>193.2</v>
      </c>
      <c r="L316" s="406">
        <f t="shared" si="160"/>
        <v>166.15199999999999</v>
      </c>
      <c r="M316" s="407"/>
      <c r="N316" s="408">
        <f t="shared" si="156"/>
        <v>193.16135999999213</v>
      </c>
      <c r="O316" s="408"/>
      <c r="P316" s="410">
        <f t="shared" si="161"/>
        <v>0</v>
      </c>
      <c r="Q316" s="410">
        <f t="shared" si="162"/>
        <v>0</v>
      </c>
      <c r="R316" s="411">
        <f t="shared" si="164"/>
        <v>0</v>
      </c>
    </row>
    <row r="317" spans="1:18" s="412" customFormat="1" ht="15" outlineLevel="1">
      <c r="A317" s="431" t="s">
        <v>578</v>
      </c>
      <c r="B317" s="473">
        <v>96985</v>
      </c>
      <c r="C317" s="473" t="s">
        <v>14</v>
      </c>
      <c r="D317" s="520" t="s">
        <v>579</v>
      </c>
      <c r="E317" s="473" t="s">
        <v>1</v>
      </c>
      <c r="F317" s="437">
        <v>26</v>
      </c>
      <c r="G317" s="437"/>
      <c r="H317" s="437">
        <f t="shared" si="165"/>
        <v>0</v>
      </c>
      <c r="I317" s="403">
        <f t="shared" si="158"/>
        <v>33.024000000000001</v>
      </c>
      <c r="J317" s="404">
        <v>38.4</v>
      </c>
      <c r="K317" s="405">
        <f t="shared" si="159"/>
        <v>998.4</v>
      </c>
      <c r="L317" s="406">
        <f t="shared" si="160"/>
        <v>858.62400000000002</v>
      </c>
      <c r="M317" s="407"/>
      <c r="N317" s="408">
        <f t="shared" si="156"/>
        <v>38.392319999998435</v>
      </c>
      <c r="P317" s="410">
        <f t="shared" si="161"/>
        <v>0</v>
      </c>
      <c r="Q317" s="410">
        <f t="shared" si="162"/>
        <v>0</v>
      </c>
      <c r="R317" s="411">
        <f t="shared" si="164"/>
        <v>0</v>
      </c>
    </row>
    <row r="318" spans="1:18" s="412" customFormat="1" ht="15" outlineLevel="1">
      <c r="A318" s="431" t="s">
        <v>580</v>
      </c>
      <c r="B318" s="473">
        <v>72253</v>
      </c>
      <c r="C318" s="473" t="s">
        <v>14</v>
      </c>
      <c r="D318" s="520" t="s">
        <v>581</v>
      </c>
      <c r="E318" s="519" t="s">
        <v>53</v>
      </c>
      <c r="F318" s="437">
        <v>449.2</v>
      </c>
      <c r="G318" s="437"/>
      <c r="H318" s="437">
        <f t="shared" si="165"/>
        <v>0</v>
      </c>
      <c r="I318" s="403">
        <f t="shared" si="158"/>
        <v>15.738</v>
      </c>
      <c r="J318" s="404">
        <v>18.3</v>
      </c>
      <c r="K318" s="405">
        <f t="shared" si="159"/>
        <v>8220.36</v>
      </c>
      <c r="L318" s="406">
        <f t="shared" si="160"/>
        <v>7069.5095999999994</v>
      </c>
      <c r="M318" s="407"/>
      <c r="N318" s="408">
        <f t="shared" si="156"/>
        <v>18.296339999999255</v>
      </c>
      <c r="P318" s="410">
        <f t="shared" si="161"/>
        <v>0</v>
      </c>
      <c r="Q318" s="410">
        <f t="shared" si="162"/>
        <v>0</v>
      </c>
      <c r="R318" s="411">
        <f t="shared" si="164"/>
        <v>0</v>
      </c>
    </row>
    <row r="319" spans="1:18" s="412" customFormat="1" ht="15" outlineLevel="1">
      <c r="A319" s="431" t="s">
        <v>582</v>
      </c>
      <c r="B319" s="473">
        <v>72254</v>
      </c>
      <c r="C319" s="473" t="s">
        <v>14</v>
      </c>
      <c r="D319" s="520" t="s">
        <v>583</v>
      </c>
      <c r="E319" s="519" t="s">
        <v>53</v>
      </c>
      <c r="F319" s="437">
        <v>305.2</v>
      </c>
      <c r="G319" s="437"/>
      <c r="H319" s="437">
        <f t="shared" si="165"/>
        <v>0</v>
      </c>
      <c r="I319" s="403">
        <f t="shared" si="158"/>
        <v>23.564</v>
      </c>
      <c r="J319" s="404">
        <v>27.4</v>
      </c>
      <c r="K319" s="405">
        <f t="shared" si="159"/>
        <v>8362.48</v>
      </c>
      <c r="L319" s="406">
        <f t="shared" si="160"/>
        <v>7191.7327999999998</v>
      </c>
      <c r="M319" s="407"/>
      <c r="N319" s="408">
        <f t="shared" si="156"/>
        <v>27.394519999998881</v>
      </c>
      <c r="O319" s="408"/>
      <c r="P319" s="410">
        <f t="shared" si="161"/>
        <v>0</v>
      </c>
      <c r="Q319" s="410">
        <f t="shared" si="162"/>
        <v>0</v>
      </c>
      <c r="R319" s="411">
        <f t="shared" si="164"/>
        <v>0</v>
      </c>
    </row>
    <row r="320" spans="1:18" s="412" customFormat="1" ht="30" outlineLevel="1">
      <c r="A320" s="431" t="s">
        <v>584</v>
      </c>
      <c r="B320" s="473">
        <v>83370</v>
      </c>
      <c r="C320" s="473" t="s">
        <v>14</v>
      </c>
      <c r="D320" s="478" t="s">
        <v>585</v>
      </c>
      <c r="E320" s="473" t="s">
        <v>1</v>
      </c>
      <c r="F320" s="437">
        <v>5</v>
      </c>
      <c r="G320" s="437"/>
      <c r="H320" s="437">
        <f t="shared" si="165"/>
        <v>0</v>
      </c>
      <c r="I320" s="403">
        <f t="shared" si="158"/>
        <v>115.8592</v>
      </c>
      <c r="J320" s="404">
        <v>134.72</v>
      </c>
      <c r="K320" s="405">
        <f t="shared" si="159"/>
        <v>673.6</v>
      </c>
      <c r="L320" s="406">
        <f t="shared" si="160"/>
        <v>579.29600000000005</v>
      </c>
      <c r="M320" s="407"/>
      <c r="N320" s="408">
        <f t="shared" si="156"/>
        <v>134.6930559999945</v>
      </c>
      <c r="P320" s="410">
        <f t="shared" si="161"/>
        <v>0</v>
      </c>
      <c r="Q320" s="410">
        <f t="shared" si="162"/>
        <v>0</v>
      </c>
      <c r="R320" s="411">
        <f t="shared" si="164"/>
        <v>0</v>
      </c>
    </row>
    <row r="321" spans="1:18" s="412" customFormat="1" ht="15" outlineLevel="1">
      <c r="A321" s="431" t="s">
        <v>586</v>
      </c>
      <c r="B321" s="473">
        <v>72263</v>
      </c>
      <c r="C321" s="473" t="s">
        <v>14</v>
      </c>
      <c r="D321" s="520" t="s">
        <v>587</v>
      </c>
      <c r="E321" s="473" t="s">
        <v>1</v>
      </c>
      <c r="F321" s="437">
        <v>26</v>
      </c>
      <c r="G321" s="437"/>
      <c r="H321" s="437">
        <f t="shared" si="165"/>
        <v>0</v>
      </c>
      <c r="I321" s="403">
        <f t="shared" si="158"/>
        <v>14.061</v>
      </c>
      <c r="J321" s="404">
        <v>16.350000000000001</v>
      </c>
      <c r="K321" s="405">
        <f t="shared" si="159"/>
        <v>425.1</v>
      </c>
      <c r="L321" s="406">
        <f t="shared" si="160"/>
        <v>365.58600000000001</v>
      </c>
      <c r="M321" s="407"/>
      <c r="N321" s="408">
        <f t="shared" si="156"/>
        <v>16.346729999999337</v>
      </c>
      <c r="P321" s="410">
        <f t="shared" si="161"/>
        <v>0</v>
      </c>
      <c r="Q321" s="410">
        <f t="shared" si="162"/>
        <v>0</v>
      </c>
      <c r="R321" s="411">
        <f t="shared" si="164"/>
        <v>0</v>
      </c>
    </row>
    <row r="322" spans="1:18" s="412" customFormat="1" ht="15.75" outlineLevel="1">
      <c r="A322" s="530" t="s">
        <v>588</v>
      </c>
      <c r="B322" s="530"/>
      <c r="C322" s="530"/>
      <c r="D322" s="530"/>
      <c r="E322" s="530"/>
      <c r="F322" s="530"/>
      <c r="G322" s="530"/>
      <c r="H322" s="530"/>
      <c r="I322" s="530"/>
      <c r="J322" s="530"/>
      <c r="K322" s="506">
        <f>SUM(K313:K321)</f>
        <v>19977.939999999995</v>
      </c>
      <c r="L322" s="507">
        <f>SUM(L313:L321)</f>
        <v>17181.028399999999</v>
      </c>
      <c r="M322" s="507">
        <f t="shared" ref="M322:Q322" si="166">SUM(M313:M321)</f>
        <v>0</v>
      </c>
      <c r="N322" s="507">
        <f t="shared" si="166"/>
        <v>531.26372599997831</v>
      </c>
      <c r="O322" s="507">
        <f t="shared" si="166"/>
        <v>0</v>
      </c>
      <c r="P322" s="507">
        <f t="shared" si="166"/>
        <v>0</v>
      </c>
      <c r="Q322" s="507">
        <f t="shared" si="166"/>
        <v>145.34</v>
      </c>
      <c r="R322" s="518">
        <f>Q322/L322</f>
        <v>8.4593306416977931E-3</v>
      </c>
    </row>
    <row r="323" spans="1:18" s="412" customFormat="1" ht="15">
      <c r="A323" s="402"/>
      <c r="B323" s="402"/>
      <c r="C323" s="402"/>
      <c r="D323" s="402"/>
      <c r="E323" s="400"/>
      <c r="F323" s="419"/>
      <c r="G323" s="419"/>
      <c r="H323" s="419"/>
      <c r="I323" s="419"/>
      <c r="J323" s="404"/>
      <c r="K323" s="405"/>
      <c r="L323" s="406"/>
      <c r="M323" s="407"/>
      <c r="N323" s="408">
        <f t="shared" si="156"/>
        <v>0</v>
      </c>
      <c r="P323" s="410"/>
      <c r="Q323" s="410"/>
      <c r="R323" s="420"/>
    </row>
    <row r="324" spans="1:18" s="412" customFormat="1" ht="15.75">
      <c r="A324" s="421" t="s">
        <v>589</v>
      </c>
      <c r="B324" s="421"/>
      <c r="C324" s="421"/>
      <c r="D324" s="422" t="s">
        <v>590</v>
      </c>
      <c r="E324" s="421"/>
      <c r="F324" s="423"/>
      <c r="G324" s="423"/>
      <c r="H324" s="423"/>
      <c r="I324" s="423"/>
      <c r="J324" s="424"/>
      <c r="K324" s="425">
        <f>K335</f>
        <v>38455.598100000003</v>
      </c>
      <c r="L324" s="426">
        <f>L335</f>
        <v>33071.814365999999</v>
      </c>
      <c r="M324" s="427"/>
      <c r="N324" s="408">
        <f t="shared" si="156"/>
        <v>0</v>
      </c>
      <c r="P324" s="428">
        <f>SUM(P325:P334)</f>
        <v>0</v>
      </c>
      <c r="Q324" s="428">
        <f>SUM(Q325:Q334)</f>
        <v>0</v>
      </c>
      <c r="R324" s="429"/>
    </row>
    <row r="325" spans="1:18" s="412" customFormat="1" ht="30" outlineLevel="1">
      <c r="A325" s="456" t="s">
        <v>591</v>
      </c>
      <c r="B325" s="495" t="s">
        <v>592</v>
      </c>
      <c r="C325" s="495" t="s">
        <v>30</v>
      </c>
      <c r="D325" s="450" t="s">
        <v>593</v>
      </c>
      <c r="E325" s="400" t="s">
        <v>1</v>
      </c>
      <c r="F325" s="403">
        <v>1</v>
      </c>
      <c r="G325" s="403"/>
      <c r="H325" s="403"/>
      <c r="I325" s="403">
        <f t="shared" ref="I325:I334" si="167">J325-J325*$I$15</f>
        <v>1721.1437999999998</v>
      </c>
      <c r="J325" s="465">
        <v>2001.33</v>
      </c>
      <c r="K325" s="405">
        <f t="shared" ref="K325:K334" si="168">F325*J325</f>
        <v>2001.33</v>
      </c>
      <c r="L325" s="406">
        <f t="shared" ref="L325:L334" si="169">F325*I325</f>
        <v>1721.1437999999998</v>
      </c>
      <c r="M325" s="407"/>
      <c r="N325" s="408">
        <f t="shared" si="156"/>
        <v>2000.9297339999184</v>
      </c>
      <c r="P325" s="410">
        <f t="shared" ref="P325:P334" si="170">G325*I325</f>
        <v>0</v>
      </c>
      <c r="Q325" s="410">
        <f t="shared" ref="Q325:Q334" si="171">H325*I325</f>
        <v>0</v>
      </c>
      <c r="R325" s="411">
        <f t="shared" ref="R325:R334" si="172">Q325/L325</f>
        <v>0</v>
      </c>
    </row>
    <row r="326" spans="1:18" s="412" customFormat="1" ht="30" outlineLevel="1">
      <c r="A326" s="456" t="s">
        <v>594</v>
      </c>
      <c r="B326" s="401" t="s">
        <v>595</v>
      </c>
      <c r="C326" s="495" t="s">
        <v>30</v>
      </c>
      <c r="D326" s="521" t="s">
        <v>596</v>
      </c>
      <c r="E326" s="400" t="s">
        <v>16</v>
      </c>
      <c r="F326" s="403">
        <v>12.22</v>
      </c>
      <c r="G326" s="403"/>
      <c r="H326" s="403"/>
      <c r="I326" s="403">
        <f t="shared" si="167"/>
        <v>169.291</v>
      </c>
      <c r="J326" s="465">
        <v>196.85</v>
      </c>
      <c r="K326" s="405">
        <f t="shared" si="168"/>
        <v>2405.5070000000001</v>
      </c>
      <c r="L326" s="406">
        <f t="shared" si="169"/>
        <v>2068.7360200000003</v>
      </c>
      <c r="M326" s="407"/>
      <c r="N326" s="408">
        <f t="shared" si="156"/>
        <v>196.81062999999196</v>
      </c>
      <c r="P326" s="410">
        <f t="shared" si="170"/>
        <v>0</v>
      </c>
      <c r="Q326" s="410">
        <f t="shared" si="171"/>
        <v>0</v>
      </c>
      <c r="R326" s="411">
        <f t="shared" si="172"/>
        <v>0</v>
      </c>
    </row>
    <row r="327" spans="1:18" s="412" customFormat="1" ht="30" outlineLevel="1">
      <c r="A327" s="456" t="s">
        <v>597</v>
      </c>
      <c r="B327" s="401" t="s">
        <v>595</v>
      </c>
      <c r="C327" s="495" t="s">
        <v>30</v>
      </c>
      <c r="D327" s="450" t="s">
        <v>598</v>
      </c>
      <c r="E327" s="400" t="s">
        <v>16</v>
      </c>
      <c r="F327" s="403">
        <v>3.5</v>
      </c>
      <c r="G327" s="403"/>
      <c r="H327" s="403"/>
      <c r="I327" s="403">
        <f t="shared" si="167"/>
        <v>169.291</v>
      </c>
      <c r="J327" s="465">
        <v>196.85</v>
      </c>
      <c r="K327" s="405">
        <f t="shared" si="168"/>
        <v>688.97500000000002</v>
      </c>
      <c r="L327" s="406">
        <f t="shared" si="169"/>
        <v>592.51850000000002</v>
      </c>
      <c r="M327" s="407"/>
      <c r="N327" s="408">
        <f t="shared" si="156"/>
        <v>196.81062999999196</v>
      </c>
      <c r="P327" s="410">
        <f t="shared" si="170"/>
        <v>0</v>
      </c>
      <c r="Q327" s="410">
        <f t="shared" si="171"/>
        <v>0</v>
      </c>
      <c r="R327" s="411">
        <f t="shared" si="172"/>
        <v>0</v>
      </c>
    </row>
    <row r="328" spans="1:18" s="412" customFormat="1" ht="30" outlineLevel="1">
      <c r="A328" s="456" t="s">
        <v>599</v>
      </c>
      <c r="B328" s="479" t="s">
        <v>600</v>
      </c>
      <c r="C328" s="473" t="s">
        <v>30</v>
      </c>
      <c r="D328" s="450" t="s">
        <v>601</v>
      </c>
      <c r="E328" s="400" t="s">
        <v>53</v>
      </c>
      <c r="F328" s="403">
        <v>71.3</v>
      </c>
      <c r="G328" s="403"/>
      <c r="H328" s="403"/>
      <c r="I328" s="403">
        <f t="shared" si="167"/>
        <v>43.653599999999997</v>
      </c>
      <c r="J328" s="465">
        <v>50.76</v>
      </c>
      <c r="K328" s="405">
        <f t="shared" si="168"/>
        <v>3619.1879999999996</v>
      </c>
      <c r="L328" s="406">
        <f t="shared" si="169"/>
        <v>3112.5016799999999</v>
      </c>
      <c r="M328" s="407"/>
      <c r="N328" s="408">
        <f t="shared" si="156"/>
        <v>50.749847999997932</v>
      </c>
      <c r="P328" s="410">
        <f t="shared" si="170"/>
        <v>0</v>
      </c>
      <c r="Q328" s="410">
        <f t="shared" si="171"/>
        <v>0</v>
      </c>
      <c r="R328" s="411">
        <f t="shared" si="172"/>
        <v>0</v>
      </c>
    </row>
    <row r="329" spans="1:18" s="412" customFormat="1" ht="30" outlineLevel="1">
      <c r="A329" s="456" t="s">
        <v>602</v>
      </c>
      <c r="B329" s="430" t="s">
        <v>603</v>
      </c>
      <c r="C329" s="456" t="s">
        <v>30</v>
      </c>
      <c r="D329" s="474" t="s">
        <v>604</v>
      </c>
      <c r="E329" s="400" t="s">
        <v>16</v>
      </c>
      <c r="F329" s="403">
        <v>6.55</v>
      </c>
      <c r="G329" s="403"/>
      <c r="H329" s="403"/>
      <c r="I329" s="403">
        <f t="shared" si="167"/>
        <v>97.876599999999996</v>
      </c>
      <c r="J329" s="465">
        <v>113.81</v>
      </c>
      <c r="K329" s="405">
        <f t="shared" si="168"/>
        <v>745.45550000000003</v>
      </c>
      <c r="L329" s="406">
        <f t="shared" si="169"/>
        <v>641.09172999999998</v>
      </c>
      <c r="M329" s="407"/>
      <c r="N329" s="408">
        <f t="shared" si="156"/>
        <v>113.78723799999537</v>
      </c>
      <c r="P329" s="410">
        <f t="shared" si="170"/>
        <v>0</v>
      </c>
      <c r="Q329" s="410">
        <f t="shared" si="171"/>
        <v>0</v>
      </c>
      <c r="R329" s="411">
        <f t="shared" si="172"/>
        <v>0</v>
      </c>
    </row>
    <row r="330" spans="1:18" s="412" customFormat="1" ht="30" outlineLevel="1">
      <c r="A330" s="456" t="s">
        <v>605</v>
      </c>
      <c r="B330" s="430" t="s">
        <v>606</v>
      </c>
      <c r="C330" s="456" t="s">
        <v>30</v>
      </c>
      <c r="D330" s="474" t="s">
        <v>607</v>
      </c>
      <c r="E330" s="400" t="s">
        <v>16</v>
      </c>
      <c r="F330" s="403">
        <v>1.9</v>
      </c>
      <c r="G330" s="403"/>
      <c r="H330" s="403"/>
      <c r="I330" s="403">
        <f t="shared" si="167"/>
        <v>92.991799999999998</v>
      </c>
      <c r="J330" s="465">
        <v>108.13</v>
      </c>
      <c r="K330" s="405">
        <f t="shared" si="168"/>
        <v>205.44699999999997</v>
      </c>
      <c r="L330" s="406">
        <f t="shared" si="169"/>
        <v>176.68441999999999</v>
      </c>
      <c r="M330" s="407"/>
      <c r="N330" s="408">
        <f t="shared" si="156"/>
        <v>108.10837399999559</v>
      </c>
      <c r="P330" s="410">
        <f t="shared" si="170"/>
        <v>0</v>
      </c>
      <c r="Q330" s="410">
        <f t="shared" si="171"/>
        <v>0</v>
      </c>
      <c r="R330" s="411">
        <f t="shared" si="172"/>
        <v>0</v>
      </c>
    </row>
    <row r="331" spans="1:18" s="412" customFormat="1" ht="30" outlineLevel="1">
      <c r="A331" s="456" t="s">
        <v>608</v>
      </c>
      <c r="B331" s="430" t="s">
        <v>609</v>
      </c>
      <c r="C331" s="456" t="s">
        <v>30</v>
      </c>
      <c r="D331" s="474" t="s">
        <v>610</v>
      </c>
      <c r="E331" s="400" t="s">
        <v>16</v>
      </c>
      <c r="F331" s="403">
        <v>75.900000000000006</v>
      </c>
      <c r="G331" s="403"/>
      <c r="H331" s="403"/>
      <c r="I331" s="403">
        <f t="shared" si="167"/>
        <v>191.35</v>
      </c>
      <c r="J331" s="465">
        <v>222.5</v>
      </c>
      <c r="K331" s="405">
        <f t="shared" si="168"/>
        <v>16887.75</v>
      </c>
      <c r="L331" s="406">
        <f t="shared" si="169"/>
        <v>14523.465</v>
      </c>
      <c r="M331" s="407"/>
      <c r="N331" s="408">
        <f t="shared" si="156"/>
        <v>222.45549999999093</v>
      </c>
      <c r="P331" s="410">
        <f t="shared" si="170"/>
        <v>0</v>
      </c>
      <c r="Q331" s="410">
        <f t="shared" si="171"/>
        <v>0</v>
      </c>
      <c r="R331" s="411">
        <f t="shared" si="172"/>
        <v>0</v>
      </c>
    </row>
    <row r="332" spans="1:18" s="412" customFormat="1" ht="30" outlineLevel="1">
      <c r="A332" s="456" t="s">
        <v>611</v>
      </c>
      <c r="B332" s="430">
        <v>85180</v>
      </c>
      <c r="C332" s="456" t="s">
        <v>14</v>
      </c>
      <c r="D332" s="474" t="s">
        <v>612</v>
      </c>
      <c r="E332" s="400" t="s">
        <v>16</v>
      </c>
      <c r="F332" s="403">
        <v>90.96</v>
      </c>
      <c r="G332" s="403"/>
      <c r="H332" s="403"/>
      <c r="I332" s="403">
        <f t="shared" si="167"/>
        <v>11.919599999999999</v>
      </c>
      <c r="J332" s="465">
        <v>13.86</v>
      </c>
      <c r="K332" s="405">
        <f t="shared" si="168"/>
        <v>1260.7055999999998</v>
      </c>
      <c r="L332" s="406">
        <f t="shared" si="169"/>
        <v>1084.2068159999999</v>
      </c>
      <c r="M332" s="407"/>
      <c r="N332" s="408">
        <f t="shared" si="156"/>
        <v>13.857227999999434</v>
      </c>
      <c r="P332" s="410">
        <f t="shared" si="170"/>
        <v>0</v>
      </c>
      <c r="Q332" s="410">
        <f t="shared" si="171"/>
        <v>0</v>
      </c>
      <c r="R332" s="411">
        <f t="shared" si="172"/>
        <v>0</v>
      </c>
    </row>
    <row r="333" spans="1:18" s="412" customFormat="1" ht="45" outlineLevel="1">
      <c r="A333" s="456" t="s">
        <v>613</v>
      </c>
      <c r="B333" s="456" t="s">
        <v>614</v>
      </c>
      <c r="C333" s="430" t="s">
        <v>14</v>
      </c>
      <c r="D333" s="474" t="s">
        <v>615</v>
      </c>
      <c r="E333" s="400" t="s">
        <v>16</v>
      </c>
      <c r="F333" s="403">
        <v>5.4</v>
      </c>
      <c r="G333" s="403"/>
      <c r="H333" s="403"/>
      <c r="I333" s="403">
        <f t="shared" si="167"/>
        <v>847.35799999999995</v>
      </c>
      <c r="J333" s="465">
        <v>985.3</v>
      </c>
      <c r="K333" s="405">
        <f t="shared" si="168"/>
        <v>5320.62</v>
      </c>
      <c r="L333" s="406">
        <f t="shared" si="169"/>
        <v>4575.7331999999997</v>
      </c>
      <c r="M333" s="407"/>
      <c r="N333" s="408">
        <f t="shared" si="156"/>
        <v>985.10293999995986</v>
      </c>
      <c r="P333" s="410">
        <f t="shared" si="170"/>
        <v>0</v>
      </c>
      <c r="Q333" s="410">
        <f t="shared" si="171"/>
        <v>0</v>
      </c>
      <c r="R333" s="411">
        <f t="shared" si="172"/>
        <v>0</v>
      </c>
    </row>
    <row r="334" spans="1:18" s="412" customFormat="1" ht="30" outlineLevel="1">
      <c r="A334" s="456" t="s">
        <v>616</v>
      </c>
      <c r="B334" s="456" t="s">
        <v>614</v>
      </c>
      <c r="C334" s="430" t="s">
        <v>14</v>
      </c>
      <c r="D334" s="474" t="s">
        <v>617</v>
      </c>
      <c r="E334" s="413" t="s">
        <v>16</v>
      </c>
      <c r="F334" s="403">
        <v>5.4</v>
      </c>
      <c r="G334" s="403"/>
      <c r="H334" s="403"/>
      <c r="I334" s="403">
        <f t="shared" si="167"/>
        <v>847.35799999999995</v>
      </c>
      <c r="J334" s="465">
        <v>985.3</v>
      </c>
      <c r="K334" s="405">
        <f t="shared" si="168"/>
        <v>5320.62</v>
      </c>
      <c r="L334" s="406">
        <f t="shared" si="169"/>
        <v>4575.7331999999997</v>
      </c>
      <c r="M334" s="407"/>
      <c r="N334" s="408">
        <f t="shared" si="156"/>
        <v>985.10293999995986</v>
      </c>
      <c r="P334" s="410">
        <f t="shared" si="170"/>
        <v>0</v>
      </c>
      <c r="Q334" s="410">
        <f t="shared" si="171"/>
        <v>0</v>
      </c>
      <c r="R334" s="411">
        <f t="shared" si="172"/>
        <v>0</v>
      </c>
    </row>
    <row r="335" spans="1:18" s="412" customFormat="1" ht="15.75" outlineLevel="1">
      <c r="A335" s="530" t="s">
        <v>618</v>
      </c>
      <c r="B335" s="530"/>
      <c r="C335" s="530"/>
      <c r="D335" s="530"/>
      <c r="E335" s="530"/>
      <c r="F335" s="530"/>
      <c r="G335" s="530"/>
      <c r="H335" s="530"/>
      <c r="I335" s="530"/>
      <c r="J335" s="530"/>
      <c r="K335" s="416">
        <f>SUM(K325:K334)</f>
        <v>38455.598100000003</v>
      </c>
      <c r="L335" s="433">
        <f>SUM(L325:L334)</f>
        <v>33071.814365999999</v>
      </c>
      <c r="M335" s="444"/>
      <c r="N335" s="408">
        <f t="shared" si="156"/>
        <v>0</v>
      </c>
      <c r="P335" s="476"/>
      <c r="Q335" s="476"/>
      <c r="R335" s="483"/>
    </row>
    <row r="336" spans="1:18" s="412" customFormat="1" ht="15">
      <c r="A336" s="402"/>
      <c r="B336" s="402"/>
      <c r="C336" s="402"/>
      <c r="D336" s="402"/>
      <c r="E336" s="400"/>
      <c r="F336" s="419"/>
      <c r="G336" s="419"/>
      <c r="H336" s="419"/>
      <c r="I336" s="419"/>
      <c r="J336" s="404"/>
      <c r="K336" s="405"/>
      <c r="L336" s="406"/>
      <c r="M336" s="407"/>
      <c r="N336" s="408">
        <f t="shared" si="156"/>
        <v>0</v>
      </c>
      <c r="P336" s="410"/>
      <c r="Q336" s="410"/>
      <c r="R336" s="420"/>
    </row>
    <row r="337" spans="1:22" s="412" customFormat="1" ht="15.75">
      <c r="A337" s="421" t="s">
        <v>619</v>
      </c>
      <c r="B337" s="421"/>
      <c r="C337" s="421"/>
      <c r="D337" s="422" t="s">
        <v>620</v>
      </c>
      <c r="E337" s="421"/>
      <c r="F337" s="423"/>
      <c r="G337" s="423"/>
      <c r="H337" s="423"/>
      <c r="I337" s="423"/>
      <c r="J337" s="424"/>
      <c r="K337" s="425">
        <f>SUM(K338)</f>
        <v>2383.5403999999999</v>
      </c>
      <c r="L337" s="426">
        <f>SUM(L338)</f>
        <v>2049.844744</v>
      </c>
      <c r="M337" s="427"/>
      <c r="N337" s="408">
        <f t="shared" si="156"/>
        <v>0</v>
      </c>
      <c r="P337" s="428">
        <f>SUM(P338)</f>
        <v>0</v>
      </c>
      <c r="Q337" s="428">
        <f>SUM(Q338)</f>
        <v>0</v>
      </c>
      <c r="R337" s="429"/>
    </row>
    <row r="338" spans="1:22" s="412" customFormat="1" ht="15" outlineLevel="1">
      <c r="A338" s="456" t="s">
        <v>621</v>
      </c>
      <c r="B338" s="456">
        <v>9537</v>
      </c>
      <c r="C338" s="456" t="s">
        <v>622</v>
      </c>
      <c r="D338" s="402" t="s">
        <v>623</v>
      </c>
      <c r="E338" s="400" t="s">
        <v>16</v>
      </c>
      <c r="F338" s="403">
        <v>1129.6400000000001</v>
      </c>
      <c r="G338" s="403"/>
      <c r="H338" s="403"/>
      <c r="I338" s="403">
        <f>J338-J338*$I$15</f>
        <v>1.8146</v>
      </c>
      <c r="J338" s="404">
        <v>2.11</v>
      </c>
      <c r="K338" s="405">
        <f>F338*J338</f>
        <v>2383.5403999999999</v>
      </c>
      <c r="L338" s="406">
        <f t="shared" ref="L338" si="173">F338*I338</f>
        <v>2049.844744</v>
      </c>
      <c r="M338" s="407"/>
      <c r="N338" s="408">
        <f t="shared" si="156"/>
        <v>2.1095779999999138</v>
      </c>
      <c r="P338" s="410">
        <f t="shared" ref="P338" si="174">G338*I338</f>
        <v>0</v>
      </c>
      <c r="Q338" s="410">
        <f t="shared" ref="Q338" si="175">H338*I338</f>
        <v>0</v>
      </c>
      <c r="R338" s="411">
        <f t="shared" ref="R338" si="176">Q338/L338</f>
        <v>0</v>
      </c>
    </row>
    <row r="339" spans="1:22" s="412" customFormat="1" ht="15.75" outlineLevel="1">
      <c r="A339" s="530" t="s">
        <v>624</v>
      </c>
      <c r="B339" s="530"/>
      <c r="C339" s="530"/>
      <c r="D339" s="530"/>
      <c r="E339" s="530"/>
      <c r="F339" s="530"/>
      <c r="G339" s="530"/>
      <c r="H339" s="530"/>
      <c r="I339" s="530"/>
      <c r="J339" s="530"/>
      <c r="K339" s="416">
        <f>SUM(K338)</f>
        <v>2383.5403999999999</v>
      </c>
      <c r="L339" s="433">
        <f>SUM(L338)</f>
        <v>2049.844744</v>
      </c>
      <c r="M339" s="444"/>
      <c r="N339" s="408">
        <f t="shared" si="156"/>
        <v>0</v>
      </c>
      <c r="P339" s="476"/>
      <c r="Q339" s="476"/>
      <c r="R339" s="483"/>
    </row>
    <row r="340" spans="1:22" s="412" customFormat="1" ht="15.75">
      <c r="A340" s="536"/>
      <c r="B340" s="536"/>
      <c r="C340" s="536"/>
      <c r="D340" s="537"/>
      <c r="E340" s="537"/>
      <c r="F340" s="537"/>
      <c r="G340" s="537"/>
      <c r="H340" s="537"/>
      <c r="I340" s="537"/>
      <c r="J340" s="537"/>
      <c r="K340" s="522">
        <f>K339+K322+K310+K253+K244+K229+K202+K181+K151+K141+K126+K115+K111+K105+K74+K67+K53+K32+K25+K335</f>
        <v>1018718.4888495456</v>
      </c>
      <c r="L340" s="511">
        <f>L16+L27+L34+L55+L69+L76+L107+L113+L117+L128+L143+L153+L183+L204+L231+L246+L255+L312+L324+L337</f>
        <v>876097.90041060885</v>
      </c>
      <c r="M340" s="523"/>
      <c r="P340" s="524"/>
      <c r="Q340" s="524"/>
      <c r="R340" s="442"/>
    </row>
    <row r="341" spans="1:22" ht="15.75">
      <c r="A341" s="538" t="s">
        <v>626</v>
      </c>
      <c r="B341" s="538"/>
      <c r="C341" s="538"/>
      <c r="D341" s="538"/>
      <c r="E341" s="538"/>
      <c r="F341" s="538"/>
      <c r="G341" s="538"/>
      <c r="H341" s="538"/>
      <c r="I341" s="538"/>
      <c r="J341" s="538"/>
      <c r="K341" s="534">
        <f>K340*1.2048</f>
        <v>1227352.0353659326</v>
      </c>
      <c r="L341" s="539">
        <f>L340*1.2048</f>
        <v>1055522.7504147016</v>
      </c>
      <c r="M341" s="525"/>
      <c r="N341" s="412"/>
      <c r="O341" s="412"/>
      <c r="P341" s="531">
        <f>P337+P324+P312+P255+P246+P231+P204+P183+P153+P143+P128+P117+P113+P107+P76+P69+P55+P34+P27+P16</f>
        <v>70575.893484</v>
      </c>
      <c r="Q341" s="541">
        <f>Q337+Q324+Q312+Q255+Q246+Q231+Q204+Q183+Q153+Q143+Q128+Q117+Q113+Q107+Q76+Q69+Q55+Q34+Q27+Q16</f>
        <v>585324.35556337074</v>
      </c>
      <c r="R341" s="533">
        <f>Q341/L341</f>
        <v>0.5545350446813242</v>
      </c>
    </row>
    <row r="342" spans="1:22" ht="15.75">
      <c r="A342" s="538"/>
      <c r="B342" s="538"/>
      <c r="C342" s="538"/>
      <c r="D342" s="538"/>
      <c r="E342" s="538"/>
      <c r="F342" s="538"/>
      <c r="G342" s="538"/>
      <c r="H342" s="538"/>
      <c r="I342" s="538"/>
      <c r="J342" s="538"/>
      <c r="K342" s="535"/>
      <c r="L342" s="540"/>
      <c r="M342" s="526"/>
      <c r="N342" s="408">
        <f>K340+'Plan da quadra 220V'!I248</f>
        <v>1491235.5891432273</v>
      </c>
      <c r="O342" s="412"/>
      <c r="P342" s="532"/>
      <c r="Q342" s="542"/>
      <c r="R342" s="533"/>
    </row>
    <row r="343" spans="1:22" ht="18">
      <c r="A343" s="545" t="s">
        <v>5146</v>
      </c>
      <c r="B343" s="545"/>
      <c r="C343" s="545"/>
      <c r="D343" s="545"/>
      <c r="E343" s="545"/>
      <c r="F343" s="545"/>
      <c r="G343" s="545"/>
      <c r="H343" s="545"/>
      <c r="I343" s="545"/>
      <c r="J343" s="545"/>
      <c r="K343" s="545"/>
      <c r="L343" s="545"/>
      <c r="M343" s="288"/>
      <c r="N343" s="25"/>
      <c r="P343" s="25"/>
      <c r="Q343" s="25"/>
      <c r="R343" s="379">
        <f>P341/L341</f>
        <v>6.686345079371489E-2</v>
      </c>
    </row>
    <row r="344" spans="1:22" s="145" customFormat="1" ht="18">
      <c r="A344" s="546" t="s">
        <v>5131</v>
      </c>
      <c r="B344" s="547"/>
      <c r="C344" s="547"/>
      <c r="D344" s="547"/>
      <c r="E344" s="547"/>
      <c r="F344" s="547"/>
      <c r="G344" s="547"/>
      <c r="H344" s="547"/>
      <c r="I344" s="547"/>
      <c r="J344" s="547"/>
      <c r="K344" s="547"/>
      <c r="L344" s="547"/>
      <c r="M344" s="396"/>
      <c r="N344" s="397"/>
      <c r="O344" s="398"/>
      <c r="P344" s="399">
        <f>P341+'Med quadra 220 V'!M250</f>
        <v>104530.66764999999</v>
      </c>
      <c r="Q344" s="144"/>
      <c r="R344" s="379"/>
    </row>
    <row r="345" spans="1:22" s="145" customFormat="1" ht="15.75">
      <c r="A345" s="527" t="s">
        <v>5147</v>
      </c>
      <c r="B345" s="528"/>
      <c r="C345" s="528"/>
      <c r="D345" s="529"/>
      <c r="E345" s="528"/>
      <c r="F345" s="164"/>
      <c r="G345" s="49"/>
      <c r="H345" s="49"/>
      <c r="I345" s="49"/>
      <c r="J345" s="300"/>
      <c r="K345" s="300"/>
      <c r="L345" s="49"/>
      <c r="M345" s="49"/>
      <c r="P345" s="367"/>
      <c r="Q345" s="367"/>
      <c r="R345" s="360"/>
    </row>
    <row r="346" spans="1:22" s="145" customFormat="1" ht="15.75">
      <c r="A346" s="150"/>
      <c r="B346" s="49"/>
      <c r="C346" s="49"/>
      <c r="E346" s="49"/>
      <c r="F346" s="49"/>
      <c r="G346" s="49"/>
      <c r="H346" s="49"/>
      <c r="I346" s="49"/>
      <c r="J346" s="300"/>
      <c r="K346" s="300"/>
      <c r="L346" s="49"/>
      <c r="M346" s="49"/>
      <c r="P346" s="367"/>
      <c r="Q346" s="367"/>
      <c r="R346" s="360"/>
    </row>
    <row r="347" spans="1:22" s="145" customFormat="1">
      <c r="B347" s="49"/>
      <c r="C347" s="49"/>
      <c r="E347" s="49"/>
      <c r="F347" s="49"/>
      <c r="G347" s="49"/>
      <c r="H347" s="49"/>
      <c r="I347" s="49"/>
      <c r="J347" s="300"/>
      <c r="K347" s="300"/>
      <c r="L347" s="49"/>
      <c r="M347" s="49"/>
      <c r="P347" s="367"/>
      <c r="Q347" s="367"/>
      <c r="R347" s="360"/>
    </row>
    <row r="348" spans="1:22" s="145" customFormat="1" ht="15.75">
      <c r="A348" s="150" t="s">
        <v>5118</v>
      </c>
      <c r="B348" s="49"/>
      <c r="C348" s="49"/>
      <c r="D348" s="49"/>
      <c r="E348" s="49"/>
      <c r="F348" s="49"/>
      <c r="G348" s="49"/>
      <c r="H348" s="49"/>
      <c r="I348" s="49"/>
      <c r="J348" s="300"/>
      <c r="K348" s="300"/>
      <c r="L348" s="49"/>
      <c r="M348" s="49"/>
      <c r="P348" s="367"/>
      <c r="Q348" s="367"/>
      <c r="R348" s="360"/>
    </row>
    <row r="349" spans="1:22" s="146" customFormat="1">
      <c r="A349" s="49"/>
      <c r="B349" s="49"/>
      <c r="C349" s="49"/>
      <c r="D349" s="49"/>
      <c r="E349" s="49"/>
      <c r="F349" s="49"/>
      <c r="G349" s="49"/>
      <c r="H349" s="49"/>
      <c r="I349" s="49"/>
      <c r="J349" s="300"/>
      <c r="K349" s="300"/>
      <c r="L349" s="49"/>
      <c r="M349" s="49"/>
      <c r="N349" s="145"/>
      <c r="O349" s="145"/>
      <c r="P349" s="367"/>
      <c r="Q349" s="367"/>
      <c r="R349" s="360"/>
      <c r="S349" s="145"/>
      <c r="T349" s="145"/>
      <c r="U349" s="145"/>
      <c r="V349" s="145"/>
    </row>
    <row r="350" spans="1:22" s="146" customFormat="1">
      <c r="A350" s="49"/>
      <c r="B350" s="49"/>
      <c r="C350" s="49"/>
      <c r="D350" s="49"/>
      <c r="E350" s="49"/>
      <c r="F350" s="49"/>
      <c r="G350" s="49"/>
      <c r="H350" s="49"/>
      <c r="I350" s="49"/>
      <c r="J350" s="300"/>
      <c r="K350" s="300"/>
      <c r="L350" s="49"/>
      <c r="M350" s="49"/>
      <c r="N350" s="145"/>
      <c r="O350" s="145"/>
      <c r="P350" s="367"/>
      <c r="Q350" s="367"/>
      <c r="R350" s="360"/>
      <c r="S350" s="145"/>
      <c r="T350" s="145"/>
      <c r="U350" s="145"/>
      <c r="V350" s="145"/>
    </row>
    <row r="351" spans="1:22" s="146" customFormat="1">
      <c r="A351" s="49"/>
      <c r="B351" s="49"/>
      <c r="C351" s="49"/>
      <c r="D351" s="49"/>
      <c r="E351" s="49"/>
      <c r="F351" s="49"/>
      <c r="G351" s="49"/>
      <c r="H351" s="49"/>
      <c r="I351" s="49"/>
      <c r="J351" s="300"/>
      <c r="K351" s="300"/>
      <c r="L351" s="49"/>
      <c r="M351" s="49"/>
      <c r="N351" s="145"/>
      <c r="O351" s="145"/>
      <c r="P351" s="367"/>
      <c r="Q351" s="367"/>
      <c r="R351" s="360"/>
      <c r="S351" s="145"/>
      <c r="T351" s="145"/>
      <c r="U351" s="145"/>
      <c r="V351" s="145"/>
    </row>
    <row r="352" spans="1:22" s="35" customFormat="1">
      <c r="A352" s="1"/>
      <c r="B352" s="1"/>
      <c r="C352" s="1"/>
      <c r="D352" s="1"/>
      <c r="E352" s="1"/>
      <c r="F352" s="1"/>
      <c r="G352" s="1"/>
      <c r="H352" s="1"/>
      <c r="I352" s="1"/>
      <c r="J352" s="301"/>
      <c r="K352" s="301"/>
      <c r="L352" s="1"/>
      <c r="M352" s="1"/>
      <c r="N352" s="5"/>
      <c r="O352" s="5"/>
      <c r="P352" s="368"/>
      <c r="Q352" s="368"/>
      <c r="R352" s="356"/>
      <c r="S352" s="5"/>
      <c r="T352" s="5"/>
      <c r="U352" s="5"/>
      <c r="V352" s="5"/>
    </row>
    <row r="353" spans="1:18" ht="15.75">
      <c r="A353" s="1"/>
      <c r="B353" s="1"/>
      <c r="C353" s="149" t="s">
        <v>704</v>
      </c>
      <c r="D353" s="46"/>
      <c r="E353" s="1"/>
      <c r="F353" s="1"/>
      <c r="G353" s="1"/>
      <c r="H353" s="1"/>
      <c r="I353" s="1"/>
      <c r="J353" s="301"/>
      <c r="K353" s="301"/>
      <c r="L353" s="1"/>
      <c r="M353" s="1"/>
      <c r="P353" s="368"/>
      <c r="Q353" s="368"/>
      <c r="R353" s="356"/>
    </row>
    <row r="354" spans="1:18">
      <c r="A354" s="1"/>
      <c r="B354" s="1"/>
      <c r="C354" s="130"/>
      <c r="D354" s="1"/>
      <c r="E354" s="1"/>
      <c r="F354" s="1"/>
      <c r="G354" s="1"/>
      <c r="H354" s="1"/>
      <c r="I354" s="1"/>
      <c r="J354" s="301"/>
      <c r="K354" s="301"/>
      <c r="L354" s="1"/>
      <c r="M354" s="1"/>
      <c r="P354" s="368"/>
      <c r="Q354" s="368"/>
      <c r="R354" s="356"/>
    </row>
    <row r="355" spans="1:18">
      <c r="A355" s="1"/>
      <c r="B355" s="1"/>
      <c r="C355" s="130"/>
      <c r="D355" s="1"/>
      <c r="E355" s="1"/>
      <c r="F355" s="1"/>
      <c r="G355" s="1"/>
      <c r="H355" s="1"/>
      <c r="I355" s="1"/>
      <c r="J355" s="301"/>
      <c r="K355" s="301"/>
      <c r="L355" s="1"/>
      <c r="M355" s="1"/>
      <c r="P355" s="368"/>
      <c r="Q355" s="368"/>
      <c r="R355" s="356"/>
    </row>
    <row r="356" spans="1:18">
      <c r="A356" s="1"/>
      <c r="B356" s="1"/>
      <c r="C356" s="130"/>
      <c r="D356" s="1"/>
      <c r="E356" s="1"/>
      <c r="F356" s="1"/>
      <c r="G356" s="1"/>
      <c r="H356" s="1"/>
      <c r="I356" s="1"/>
      <c r="J356" s="301"/>
      <c r="K356" s="301"/>
      <c r="L356" s="1"/>
      <c r="M356" s="1"/>
      <c r="P356" s="368"/>
      <c r="Q356" s="368"/>
      <c r="R356" s="356"/>
    </row>
    <row r="357" spans="1:18" ht="15.75">
      <c r="C357" s="149" t="s">
        <v>705</v>
      </c>
      <c r="D357" s="148"/>
    </row>
  </sheetData>
  <dataConsolidate/>
  <mergeCells count="36">
    <mergeCell ref="P12:R12"/>
    <mergeCell ref="G3:I4"/>
    <mergeCell ref="A343:L343"/>
    <mergeCell ref="A344:L344"/>
    <mergeCell ref="A7:K7"/>
    <mergeCell ref="A67:J67"/>
    <mergeCell ref="A8:K8"/>
    <mergeCell ref="E9:K9"/>
    <mergeCell ref="A12:D12"/>
    <mergeCell ref="E10:K11"/>
    <mergeCell ref="A25:J25"/>
    <mergeCell ref="A32:J32"/>
    <mergeCell ref="A53:J53"/>
    <mergeCell ref="A253:J253"/>
    <mergeCell ref="A74:J74"/>
    <mergeCell ref="A105:J105"/>
    <mergeCell ref="A111:J111"/>
    <mergeCell ref="A115:J115"/>
    <mergeCell ref="A126:J126"/>
    <mergeCell ref="A141:J141"/>
    <mergeCell ref="A151:J151"/>
    <mergeCell ref="A181:J181"/>
    <mergeCell ref="P341:P342"/>
    <mergeCell ref="R341:R342"/>
    <mergeCell ref="A202:J202"/>
    <mergeCell ref="A229:J229"/>
    <mergeCell ref="A244:J244"/>
    <mergeCell ref="K341:K342"/>
    <mergeCell ref="A310:J310"/>
    <mergeCell ref="A322:J322"/>
    <mergeCell ref="A335:J335"/>
    <mergeCell ref="A339:J339"/>
    <mergeCell ref="A340:J340"/>
    <mergeCell ref="A341:J342"/>
    <mergeCell ref="L341:L342"/>
    <mergeCell ref="Q341:Q342"/>
  </mergeCells>
  <conditionalFormatting sqref="J305:J309 F335:J335 F339:J339 F67:J67 F25:J25 F181:J181 F202:J202 F244:J244 F322:J322 F32:J32 F53:J53 F253:J253 F166:G180 F273:G287 F289:G308 F313:H321 I289 I298 F232:H243 F247:H252 F27:J27 F34:J34 F55:J55 F69:J69 F76:J76 F107:J107 F113:J113 F117:J117 F128:J128 F143:J143 F153:J153 F183:J183 F204:J204 F229:J231 F246:J246 F255:J255 F312:J312 F324:J324 F337:J337 F14:J14">
    <cfRule type="cellIs" dxfId="35" priority="36" stopIfTrue="1" operator="equal">
      <formula>0</formula>
    </cfRule>
  </conditionalFormatting>
  <conditionalFormatting sqref="F16:J16">
    <cfRule type="cellIs" dxfId="34" priority="1" stopIfTrue="1" operator="equal">
      <formula>0</formula>
    </cfRule>
  </conditionalFormatting>
  <printOptions horizontalCentered="1"/>
  <pageMargins left="0.19685039370078741" right="0.14000000000000001" top="0.33" bottom="0.54" header="0.17" footer="0.27559055118110237"/>
  <pageSetup paperSize="9" scale="64" fitToHeight="0" orientation="landscape" r:id="rId1"/>
  <headerFooter alignWithMargins="0">
    <oddFooter>&amp;LCONCORRÊNCIA 001-2018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66"/>
  </sheetPr>
  <dimension ref="A1:AD263"/>
  <sheetViews>
    <sheetView topLeftCell="A238" zoomScale="80" zoomScaleNormal="80" workbookViewId="0">
      <selection activeCell="M13" sqref="M13"/>
    </sheetView>
  </sheetViews>
  <sheetFormatPr defaultRowHeight="12.75"/>
  <cols>
    <col min="1" max="1" width="6.28515625" style="83" customWidth="1"/>
    <col min="2" max="2" width="12.42578125" style="83" customWidth="1"/>
    <col min="3" max="3" width="12" style="83" customWidth="1"/>
    <col min="4" max="4" width="71.28515625" style="132" customWidth="1"/>
    <col min="5" max="5" width="6.7109375" style="83" customWidth="1"/>
    <col min="6" max="9" width="12.140625" style="131" customWidth="1"/>
    <col min="10" max="10" width="13.42578125" style="260" hidden="1" customWidth="1"/>
    <col min="11" max="11" width="17.85546875" style="279" hidden="1" customWidth="1"/>
    <col min="12" max="12" width="16.28515625" style="289" customWidth="1"/>
    <col min="13" max="15" width="17.85546875" style="289" customWidth="1"/>
    <col min="16" max="260" width="9.140625" style="80"/>
    <col min="261" max="261" width="4.42578125" style="80" customWidth="1"/>
    <col min="262" max="262" width="6.28515625" style="80" customWidth="1"/>
    <col min="263" max="263" width="12.42578125" style="80" customWidth="1"/>
    <col min="264" max="264" width="12" style="80" customWidth="1"/>
    <col min="265" max="265" width="71.28515625" style="80" customWidth="1"/>
    <col min="266" max="266" width="6.7109375" style="80" customWidth="1"/>
    <col min="267" max="267" width="12.140625" style="80" customWidth="1"/>
    <col min="268" max="268" width="13.42578125" style="80" customWidth="1"/>
    <col min="269" max="269" width="17.85546875" style="80" customWidth="1"/>
    <col min="270" max="516" width="9.140625" style="80"/>
    <col min="517" max="517" width="4.42578125" style="80" customWidth="1"/>
    <col min="518" max="518" width="6.28515625" style="80" customWidth="1"/>
    <col min="519" max="519" width="12.42578125" style="80" customWidth="1"/>
    <col min="520" max="520" width="12" style="80" customWidth="1"/>
    <col min="521" max="521" width="71.28515625" style="80" customWidth="1"/>
    <col min="522" max="522" width="6.7109375" style="80" customWidth="1"/>
    <col min="523" max="523" width="12.140625" style="80" customWidth="1"/>
    <col min="524" max="524" width="13.42578125" style="80" customWidth="1"/>
    <col min="525" max="525" width="17.85546875" style="80" customWidth="1"/>
    <col min="526" max="772" width="9.140625" style="80"/>
    <col min="773" max="773" width="4.42578125" style="80" customWidth="1"/>
    <col min="774" max="774" width="6.28515625" style="80" customWidth="1"/>
    <col min="775" max="775" width="12.42578125" style="80" customWidth="1"/>
    <col min="776" max="776" width="12" style="80" customWidth="1"/>
    <col min="777" max="777" width="71.28515625" style="80" customWidth="1"/>
    <col min="778" max="778" width="6.7109375" style="80" customWidth="1"/>
    <col min="779" max="779" width="12.140625" style="80" customWidth="1"/>
    <col min="780" max="780" width="13.42578125" style="80" customWidth="1"/>
    <col min="781" max="781" width="17.85546875" style="80" customWidth="1"/>
    <col min="782" max="1028" width="9.140625" style="80"/>
    <col min="1029" max="1029" width="4.42578125" style="80" customWidth="1"/>
    <col min="1030" max="1030" width="6.28515625" style="80" customWidth="1"/>
    <col min="1031" max="1031" width="12.42578125" style="80" customWidth="1"/>
    <col min="1032" max="1032" width="12" style="80" customWidth="1"/>
    <col min="1033" max="1033" width="71.28515625" style="80" customWidth="1"/>
    <col min="1034" max="1034" width="6.7109375" style="80" customWidth="1"/>
    <col min="1035" max="1035" width="12.140625" style="80" customWidth="1"/>
    <col min="1036" max="1036" width="13.42578125" style="80" customWidth="1"/>
    <col min="1037" max="1037" width="17.85546875" style="80" customWidth="1"/>
    <col min="1038" max="1284" width="9.140625" style="80"/>
    <col min="1285" max="1285" width="4.42578125" style="80" customWidth="1"/>
    <col min="1286" max="1286" width="6.28515625" style="80" customWidth="1"/>
    <col min="1287" max="1287" width="12.42578125" style="80" customWidth="1"/>
    <col min="1288" max="1288" width="12" style="80" customWidth="1"/>
    <col min="1289" max="1289" width="71.28515625" style="80" customWidth="1"/>
    <col min="1290" max="1290" width="6.7109375" style="80" customWidth="1"/>
    <col min="1291" max="1291" width="12.140625" style="80" customWidth="1"/>
    <col min="1292" max="1292" width="13.42578125" style="80" customWidth="1"/>
    <col min="1293" max="1293" width="17.85546875" style="80" customWidth="1"/>
    <col min="1294" max="1540" width="9.140625" style="80"/>
    <col min="1541" max="1541" width="4.42578125" style="80" customWidth="1"/>
    <col min="1542" max="1542" width="6.28515625" style="80" customWidth="1"/>
    <col min="1543" max="1543" width="12.42578125" style="80" customWidth="1"/>
    <col min="1544" max="1544" width="12" style="80" customWidth="1"/>
    <col min="1545" max="1545" width="71.28515625" style="80" customWidth="1"/>
    <col min="1546" max="1546" width="6.7109375" style="80" customWidth="1"/>
    <col min="1547" max="1547" width="12.140625" style="80" customWidth="1"/>
    <col min="1548" max="1548" width="13.42578125" style="80" customWidth="1"/>
    <col min="1549" max="1549" width="17.85546875" style="80" customWidth="1"/>
    <col min="1550" max="1796" width="9.140625" style="80"/>
    <col min="1797" max="1797" width="4.42578125" style="80" customWidth="1"/>
    <col min="1798" max="1798" width="6.28515625" style="80" customWidth="1"/>
    <col min="1799" max="1799" width="12.42578125" style="80" customWidth="1"/>
    <col min="1800" max="1800" width="12" style="80" customWidth="1"/>
    <col min="1801" max="1801" width="71.28515625" style="80" customWidth="1"/>
    <col min="1802" max="1802" width="6.7109375" style="80" customWidth="1"/>
    <col min="1803" max="1803" width="12.140625" style="80" customWidth="1"/>
    <col min="1804" max="1804" width="13.42578125" style="80" customWidth="1"/>
    <col min="1805" max="1805" width="17.85546875" style="80" customWidth="1"/>
    <col min="1806" max="2052" width="9.140625" style="80"/>
    <col min="2053" max="2053" width="4.42578125" style="80" customWidth="1"/>
    <col min="2054" max="2054" width="6.28515625" style="80" customWidth="1"/>
    <col min="2055" max="2055" width="12.42578125" style="80" customWidth="1"/>
    <col min="2056" max="2056" width="12" style="80" customWidth="1"/>
    <col min="2057" max="2057" width="71.28515625" style="80" customWidth="1"/>
    <col min="2058" max="2058" width="6.7109375" style="80" customWidth="1"/>
    <col min="2059" max="2059" width="12.140625" style="80" customWidth="1"/>
    <col min="2060" max="2060" width="13.42578125" style="80" customWidth="1"/>
    <col min="2061" max="2061" width="17.85546875" style="80" customWidth="1"/>
    <col min="2062" max="2308" width="9.140625" style="80"/>
    <col min="2309" max="2309" width="4.42578125" style="80" customWidth="1"/>
    <col min="2310" max="2310" width="6.28515625" style="80" customWidth="1"/>
    <col min="2311" max="2311" width="12.42578125" style="80" customWidth="1"/>
    <col min="2312" max="2312" width="12" style="80" customWidth="1"/>
    <col min="2313" max="2313" width="71.28515625" style="80" customWidth="1"/>
    <col min="2314" max="2314" width="6.7109375" style="80" customWidth="1"/>
    <col min="2315" max="2315" width="12.140625" style="80" customWidth="1"/>
    <col min="2316" max="2316" width="13.42578125" style="80" customWidth="1"/>
    <col min="2317" max="2317" width="17.85546875" style="80" customWidth="1"/>
    <col min="2318" max="2564" width="9.140625" style="80"/>
    <col min="2565" max="2565" width="4.42578125" style="80" customWidth="1"/>
    <col min="2566" max="2566" width="6.28515625" style="80" customWidth="1"/>
    <col min="2567" max="2567" width="12.42578125" style="80" customWidth="1"/>
    <col min="2568" max="2568" width="12" style="80" customWidth="1"/>
    <col min="2569" max="2569" width="71.28515625" style="80" customWidth="1"/>
    <col min="2570" max="2570" width="6.7109375" style="80" customWidth="1"/>
    <col min="2571" max="2571" width="12.140625" style="80" customWidth="1"/>
    <col min="2572" max="2572" width="13.42578125" style="80" customWidth="1"/>
    <col min="2573" max="2573" width="17.85546875" style="80" customWidth="1"/>
    <col min="2574" max="2820" width="9.140625" style="80"/>
    <col min="2821" max="2821" width="4.42578125" style="80" customWidth="1"/>
    <col min="2822" max="2822" width="6.28515625" style="80" customWidth="1"/>
    <col min="2823" max="2823" width="12.42578125" style="80" customWidth="1"/>
    <col min="2824" max="2824" width="12" style="80" customWidth="1"/>
    <col min="2825" max="2825" width="71.28515625" style="80" customWidth="1"/>
    <col min="2826" max="2826" width="6.7109375" style="80" customWidth="1"/>
    <col min="2827" max="2827" width="12.140625" style="80" customWidth="1"/>
    <col min="2828" max="2828" width="13.42578125" style="80" customWidth="1"/>
    <col min="2829" max="2829" width="17.85546875" style="80" customWidth="1"/>
    <col min="2830" max="3076" width="9.140625" style="80"/>
    <col min="3077" max="3077" width="4.42578125" style="80" customWidth="1"/>
    <col min="3078" max="3078" width="6.28515625" style="80" customWidth="1"/>
    <col min="3079" max="3079" width="12.42578125" style="80" customWidth="1"/>
    <col min="3080" max="3080" width="12" style="80" customWidth="1"/>
    <col min="3081" max="3081" width="71.28515625" style="80" customWidth="1"/>
    <col min="3082" max="3082" width="6.7109375" style="80" customWidth="1"/>
    <col min="3083" max="3083" width="12.140625" style="80" customWidth="1"/>
    <col min="3084" max="3084" width="13.42578125" style="80" customWidth="1"/>
    <col min="3085" max="3085" width="17.85546875" style="80" customWidth="1"/>
    <col min="3086" max="3332" width="9.140625" style="80"/>
    <col min="3333" max="3333" width="4.42578125" style="80" customWidth="1"/>
    <col min="3334" max="3334" width="6.28515625" style="80" customWidth="1"/>
    <col min="3335" max="3335" width="12.42578125" style="80" customWidth="1"/>
    <col min="3336" max="3336" width="12" style="80" customWidth="1"/>
    <col min="3337" max="3337" width="71.28515625" style="80" customWidth="1"/>
    <col min="3338" max="3338" width="6.7109375" style="80" customWidth="1"/>
    <col min="3339" max="3339" width="12.140625" style="80" customWidth="1"/>
    <col min="3340" max="3340" width="13.42578125" style="80" customWidth="1"/>
    <col min="3341" max="3341" width="17.85546875" style="80" customWidth="1"/>
    <col min="3342" max="3588" width="9.140625" style="80"/>
    <col min="3589" max="3589" width="4.42578125" style="80" customWidth="1"/>
    <col min="3590" max="3590" width="6.28515625" style="80" customWidth="1"/>
    <col min="3591" max="3591" width="12.42578125" style="80" customWidth="1"/>
    <col min="3592" max="3592" width="12" style="80" customWidth="1"/>
    <col min="3593" max="3593" width="71.28515625" style="80" customWidth="1"/>
    <col min="3594" max="3594" width="6.7109375" style="80" customWidth="1"/>
    <col min="3595" max="3595" width="12.140625" style="80" customWidth="1"/>
    <col min="3596" max="3596" width="13.42578125" style="80" customWidth="1"/>
    <col min="3597" max="3597" width="17.85546875" style="80" customWidth="1"/>
    <col min="3598" max="3844" width="9.140625" style="80"/>
    <col min="3845" max="3845" width="4.42578125" style="80" customWidth="1"/>
    <col min="3846" max="3846" width="6.28515625" style="80" customWidth="1"/>
    <col min="3847" max="3847" width="12.42578125" style="80" customWidth="1"/>
    <col min="3848" max="3848" width="12" style="80" customWidth="1"/>
    <col min="3849" max="3849" width="71.28515625" style="80" customWidth="1"/>
    <col min="3850" max="3850" width="6.7109375" style="80" customWidth="1"/>
    <col min="3851" max="3851" width="12.140625" style="80" customWidth="1"/>
    <col min="3852" max="3852" width="13.42578125" style="80" customWidth="1"/>
    <col min="3853" max="3853" width="17.85546875" style="80" customWidth="1"/>
    <col min="3854" max="4100" width="9.140625" style="80"/>
    <col min="4101" max="4101" width="4.42578125" style="80" customWidth="1"/>
    <col min="4102" max="4102" width="6.28515625" style="80" customWidth="1"/>
    <col min="4103" max="4103" width="12.42578125" style="80" customWidth="1"/>
    <col min="4104" max="4104" width="12" style="80" customWidth="1"/>
    <col min="4105" max="4105" width="71.28515625" style="80" customWidth="1"/>
    <col min="4106" max="4106" width="6.7109375" style="80" customWidth="1"/>
    <col min="4107" max="4107" width="12.140625" style="80" customWidth="1"/>
    <col min="4108" max="4108" width="13.42578125" style="80" customWidth="1"/>
    <col min="4109" max="4109" width="17.85546875" style="80" customWidth="1"/>
    <col min="4110" max="4356" width="9.140625" style="80"/>
    <col min="4357" max="4357" width="4.42578125" style="80" customWidth="1"/>
    <col min="4358" max="4358" width="6.28515625" style="80" customWidth="1"/>
    <col min="4359" max="4359" width="12.42578125" style="80" customWidth="1"/>
    <col min="4360" max="4360" width="12" style="80" customWidth="1"/>
    <col min="4361" max="4361" width="71.28515625" style="80" customWidth="1"/>
    <col min="4362" max="4362" width="6.7109375" style="80" customWidth="1"/>
    <col min="4363" max="4363" width="12.140625" style="80" customWidth="1"/>
    <col min="4364" max="4364" width="13.42578125" style="80" customWidth="1"/>
    <col min="4365" max="4365" width="17.85546875" style="80" customWidth="1"/>
    <col min="4366" max="4612" width="9.140625" style="80"/>
    <col min="4613" max="4613" width="4.42578125" style="80" customWidth="1"/>
    <col min="4614" max="4614" width="6.28515625" style="80" customWidth="1"/>
    <col min="4615" max="4615" width="12.42578125" style="80" customWidth="1"/>
    <col min="4616" max="4616" width="12" style="80" customWidth="1"/>
    <col min="4617" max="4617" width="71.28515625" style="80" customWidth="1"/>
    <col min="4618" max="4618" width="6.7109375" style="80" customWidth="1"/>
    <col min="4619" max="4619" width="12.140625" style="80" customWidth="1"/>
    <col min="4620" max="4620" width="13.42578125" style="80" customWidth="1"/>
    <col min="4621" max="4621" width="17.85546875" style="80" customWidth="1"/>
    <col min="4622" max="4868" width="9.140625" style="80"/>
    <col min="4869" max="4869" width="4.42578125" style="80" customWidth="1"/>
    <col min="4870" max="4870" width="6.28515625" style="80" customWidth="1"/>
    <col min="4871" max="4871" width="12.42578125" style="80" customWidth="1"/>
    <col min="4872" max="4872" width="12" style="80" customWidth="1"/>
    <col min="4873" max="4873" width="71.28515625" style="80" customWidth="1"/>
    <col min="4874" max="4874" width="6.7109375" style="80" customWidth="1"/>
    <col min="4875" max="4875" width="12.140625" style="80" customWidth="1"/>
    <col min="4876" max="4876" width="13.42578125" style="80" customWidth="1"/>
    <col min="4877" max="4877" width="17.85546875" style="80" customWidth="1"/>
    <col min="4878" max="5124" width="9.140625" style="80"/>
    <col min="5125" max="5125" width="4.42578125" style="80" customWidth="1"/>
    <col min="5126" max="5126" width="6.28515625" style="80" customWidth="1"/>
    <col min="5127" max="5127" width="12.42578125" style="80" customWidth="1"/>
    <col min="5128" max="5128" width="12" style="80" customWidth="1"/>
    <col min="5129" max="5129" width="71.28515625" style="80" customWidth="1"/>
    <col min="5130" max="5130" width="6.7109375" style="80" customWidth="1"/>
    <col min="5131" max="5131" width="12.140625" style="80" customWidth="1"/>
    <col min="5132" max="5132" width="13.42578125" style="80" customWidth="1"/>
    <col min="5133" max="5133" width="17.85546875" style="80" customWidth="1"/>
    <col min="5134" max="5380" width="9.140625" style="80"/>
    <col min="5381" max="5381" width="4.42578125" style="80" customWidth="1"/>
    <col min="5382" max="5382" width="6.28515625" style="80" customWidth="1"/>
    <col min="5383" max="5383" width="12.42578125" style="80" customWidth="1"/>
    <col min="5384" max="5384" width="12" style="80" customWidth="1"/>
    <col min="5385" max="5385" width="71.28515625" style="80" customWidth="1"/>
    <col min="5386" max="5386" width="6.7109375" style="80" customWidth="1"/>
    <col min="5387" max="5387" width="12.140625" style="80" customWidth="1"/>
    <col min="5388" max="5388" width="13.42578125" style="80" customWidth="1"/>
    <col min="5389" max="5389" width="17.85546875" style="80" customWidth="1"/>
    <col min="5390" max="5636" width="9.140625" style="80"/>
    <col min="5637" max="5637" width="4.42578125" style="80" customWidth="1"/>
    <col min="5638" max="5638" width="6.28515625" style="80" customWidth="1"/>
    <col min="5639" max="5639" width="12.42578125" style="80" customWidth="1"/>
    <col min="5640" max="5640" width="12" style="80" customWidth="1"/>
    <col min="5641" max="5641" width="71.28515625" style="80" customWidth="1"/>
    <col min="5642" max="5642" width="6.7109375" style="80" customWidth="1"/>
    <col min="5643" max="5643" width="12.140625" style="80" customWidth="1"/>
    <col min="5644" max="5644" width="13.42578125" style="80" customWidth="1"/>
    <col min="5645" max="5645" width="17.85546875" style="80" customWidth="1"/>
    <col min="5646" max="5892" width="9.140625" style="80"/>
    <col min="5893" max="5893" width="4.42578125" style="80" customWidth="1"/>
    <col min="5894" max="5894" width="6.28515625" style="80" customWidth="1"/>
    <col min="5895" max="5895" width="12.42578125" style="80" customWidth="1"/>
    <col min="5896" max="5896" width="12" style="80" customWidth="1"/>
    <col min="5897" max="5897" width="71.28515625" style="80" customWidth="1"/>
    <col min="5898" max="5898" width="6.7109375" style="80" customWidth="1"/>
    <col min="5899" max="5899" width="12.140625" style="80" customWidth="1"/>
    <col min="5900" max="5900" width="13.42578125" style="80" customWidth="1"/>
    <col min="5901" max="5901" width="17.85546875" style="80" customWidth="1"/>
    <col min="5902" max="6148" width="9.140625" style="80"/>
    <col min="6149" max="6149" width="4.42578125" style="80" customWidth="1"/>
    <col min="6150" max="6150" width="6.28515625" style="80" customWidth="1"/>
    <col min="6151" max="6151" width="12.42578125" style="80" customWidth="1"/>
    <col min="6152" max="6152" width="12" style="80" customWidth="1"/>
    <col min="6153" max="6153" width="71.28515625" style="80" customWidth="1"/>
    <col min="6154" max="6154" width="6.7109375" style="80" customWidth="1"/>
    <col min="6155" max="6155" width="12.140625" style="80" customWidth="1"/>
    <col min="6156" max="6156" width="13.42578125" style="80" customWidth="1"/>
    <col min="6157" max="6157" width="17.85546875" style="80" customWidth="1"/>
    <col min="6158" max="6404" width="9.140625" style="80"/>
    <col min="6405" max="6405" width="4.42578125" style="80" customWidth="1"/>
    <col min="6406" max="6406" width="6.28515625" style="80" customWidth="1"/>
    <col min="6407" max="6407" width="12.42578125" style="80" customWidth="1"/>
    <col min="6408" max="6408" width="12" style="80" customWidth="1"/>
    <col min="6409" max="6409" width="71.28515625" style="80" customWidth="1"/>
    <col min="6410" max="6410" width="6.7109375" style="80" customWidth="1"/>
    <col min="6411" max="6411" width="12.140625" style="80" customWidth="1"/>
    <col min="6412" max="6412" width="13.42578125" style="80" customWidth="1"/>
    <col min="6413" max="6413" width="17.85546875" style="80" customWidth="1"/>
    <col min="6414" max="6660" width="9.140625" style="80"/>
    <col min="6661" max="6661" width="4.42578125" style="80" customWidth="1"/>
    <col min="6662" max="6662" width="6.28515625" style="80" customWidth="1"/>
    <col min="6663" max="6663" width="12.42578125" style="80" customWidth="1"/>
    <col min="6664" max="6664" width="12" style="80" customWidth="1"/>
    <col min="6665" max="6665" width="71.28515625" style="80" customWidth="1"/>
    <col min="6666" max="6666" width="6.7109375" style="80" customWidth="1"/>
    <col min="6667" max="6667" width="12.140625" style="80" customWidth="1"/>
    <col min="6668" max="6668" width="13.42578125" style="80" customWidth="1"/>
    <col min="6669" max="6669" width="17.85546875" style="80" customWidth="1"/>
    <col min="6670" max="6916" width="9.140625" style="80"/>
    <col min="6917" max="6917" width="4.42578125" style="80" customWidth="1"/>
    <col min="6918" max="6918" width="6.28515625" style="80" customWidth="1"/>
    <col min="6919" max="6919" width="12.42578125" style="80" customWidth="1"/>
    <col min="6920" max="6920" width="12" style="80" customWidth="1"/>
    <col min="6921" max="6921" width="71.28515625" style="80" customWidth="1"/>
    <col min="6922" max="6922" width="6.7109375" style="80" customWidth="1"/>
    <col min="6923" max="6923" width="12.140625" style="80" customWidth="1"/>
    <col min="6924" max="6924" width="13.42578125" style="80" customWidth="1"/>
    <col min="6925" max="6925" width="17.85546875" style="80" customWidth="1"/>
    <col min="6926" max="7172" width="9.140625" style="80"/>
    <col min="7173" max="7173" width="4.42578125" style="80" customWidth="1"/>
    <col min="7174" max="7174" width="6.28515625" style="80" customWidth="1"/>
    <col min="7175" max="7175" width="12.42578125" style="80" customWidth="1"/>
    <col min="7176" max="7176" width="12" style="80" customWidth="1"/>
    <col min="7177" max="7177" width="71.28515625" style="80" customWidth="1"/>
    <col min="7178" max="7178" width="6.7109375" style="80" customWidth="1"/>
    <col min="7179" max="7179" width="12.140625" style="80" customWidth="1"/>
    <col min="7180" max="7180" width="13.42578125" style="80" customWidth="1"/>
    <col min="7181" max="7181" width="17.85546875" style="80" customWidth="1"/>
    <col min="7182" max="7428" width="9.140625" style="80"/>
    <col min="7429" max="7429" width="4.42578125" style="80" customWidth="1"/>
    <col min="7430" max="7430" width="6.28515625" style="80" customWidth="1"/>
    <col min="7431" max="7431" width="12.42578125" style="80" customWidth="1"/>
    <col min="7432" max="7432" width="12" style="80" customWidth="1"/>
    <col min="7433" max="7433" width="71.28515625" style="80" customWidth="1"/>
    <col min="7434" max="7434" width="6.7109375" style="80" customWidth="1"/>
    <col min="7435" max="7435" width="12.140625" style="80" customWidth="1"/>
    <col min="7436" max="7436" width="13.42578125" style="80" customWidth="1"/>
    <col min="7437" max="7437" width="17.85546875" style="80" customWidth="1"/>
    <col min="7438" max="7684" width="9.140625" style="80"/>
    <col min="7685" max="7685" width="4.42578125" style="80" customWidth="1"/>
    <col min="7686" max="7686" width="6.28515625" style="80" customWidth="1"/>
    <col min="7687" max="7687" width="12.42578125" style="80" customWidth="1"/>
    <col min="7688" max="7688" width="12" style="80" customWidth="1"/>
    <col min="7689" max="7689" width="71.28515625" style="80" customWidth="1"/>
    <col min="7690" max="7690" width="6.7109375" style="80" customWidth="1"/>
    <col min="7691" max="7691" width="12.140625" style="80" customWidth="1"/>
    <col min="7692" max="7692" width="13.42578125" style="80" customWidth="1"/>
    <col min="7693" max="7693" width="17.85546875" style="80" customWidth="1"/>
    <col min="7694" max="7940" width="9.140625" style="80"/>
    <col min="7941" max="7941" width="4.42578125" style="80" customWidth="1"/>
    <col min="7942" max="7942" width="6.28515625" style="80" customWidth="1"/>
    <col min="7943" max="7943" width="12.42578125" style="80" customWidth="1"/>
    <col min="7944" max="7944" width="12" style="80" customWidth="1"/>
    <col min="7945" max="7945" width="71.28515625" style="80" customWidth="1"/>
    <col min="7946" max="7946" width="6.7109375" style="80" customWidth="1"/>
    <col min="7947" max="7947" width="12.140625" style="80" customWidth="1"/>
    <col min="7948" max="7948" width="13.42578125" style="80" customWidth="1"/>
    <col min="7949" max="7949" width="17.85546875" style="80" customWidth="1"/>
    <col min="7950" max="8196" width="9.140625" style="80"/>
    <col min="8197" max="8197" width="4.42578125" style="80" customWidth="1"/>
    <col min="8198" max="8198" width="6.28515625" style="80" customWidth="1"/>
    <col min="8199" max="8199" width="12.42578125" style="80" customWidth="1"/>
    <col min="8200" max="8200" width="12" style="80" customWidth="1"/>
    <col min="8201" max="8201" width="71.28515625" style="80" customWidth="1"/>
    <col min="8202" max="8202" width="6.7109375" style="80" customWidth="1"/>
    <col min="8203" max="8203" width="12.140625" style="80" customWidth="1"/>
    <col min="8204" max="8204" width="13.42578125" style="80" customWidth="1"/>
    <col min="8205" max="8205" width="17.85546875" style="80" customWidth="1"/>
    <col min="8206" max="8452" width="9.140625" style="80"/>
    <col min="8453" max="8453" width="4.42578125" style="80" customWidth="1"/>
    <col min="8454" max="8454" width="6.28515625" style="80" customWidth="1"/>
    <col min="8455" max="8455" width="12.42578125" style="80" customWidth="1"/>
    <col min="8456" max="8456" width="12" style="80" customWidth="1"/>
    <col min="8457" max="8457" width="71.28515625" style="80" customWidth="1"/>
    <col min="8458" max="8458" width="6.7109375" style="80" customWidth="1"/>
    <col min="8459" max="8459" width="12.140625" style="80" customWidth="1"/>
    <col min="8460" max="8460" width="13.42578125" style="80" customWidth="1"/>
    <col min="8461" max="8461" width="17.85546875" style="80" customWidth="1"/>
    <col min="8462" max="8708" width="9.140625" style="80"/>
    <col min="8709" max="8709" width="4.42578125" style="80" customWidth="1"/>
    <col min="8710" max="8710" width="6.28515625" style="80" customWidth="1"/>
    <col min="8711" max="8711" width="12.42578125" style="80" customWidth="1"/>
    <col min="8712" max="8712" width="12" style="80" customWidth="1"/>
    <col min="8713" max="8713" width="71.28515625" style="80" customWidth="1"/>
    <col min="8714" max="8714" width="6.7109375" style="80" customWidth="1"/>
    <col min="8715" max="8715" width="12.140625" style="80" customWidth="1"/>
    <col min="8716" max="8716" width="13.42578125" style="80" customWidth="1"/>
    <col min="8717" max="8717" width="17.85546875" style="80" customWidth="1"/>
    <col min="8718" max="8964" width="9.140625" style="80"/>
    <col min="8965" max="8965" width="4.42578125" style="80" customWidth="1"/>
    <col min="8966" max="8966" width="6.28515625" style="80" customWidth="1"/>
    <col min="8967" max="8967" width="12.42578125" style="80" customWidth="1"/>
    <col min="8968" max="8968" width="12" style="80" customWidth="1"/>
    <col min="8969" max="8969" width="71.28515625" style="80" customWidth="1"/>
    <col min="8970" max="8970" width="6.7109375" style="80" customWidth="1"/>
    <col min="8971" max="8971" width="12.140625" style="80" customWidth="1"/>
    <col min="8972" max="8972" width="13.42578125" style="80" customWidth="1"/>
    <col min="8973" max="8973" width="17.85546875" style="80" customWidth="1"/>
    <col min="8974" max="9220" width="9.140625" style="80"/>
    <col min="9221" max="9221" width="4.42578125" style="80" customWidth="1"/>
    <col min="9222" max="9222" width="6.28515625" style="80" customWidth="1"/>
    <col min="9223" max="9223" width="12.42578125" style="80" customWidth="1"/>
    <col min="9224" max="9224" width="12" style="80" customWidth="1"/>
    <col min="9225" max="9225" width="71.28515625" style="80" customWidth="1"/>
    <col min="9226" max="9226" width="6.7109375" style="80" customWidth="1"/>
    <col min="9227" max="9227" width="12.140625" style="80" customWidth="1"/>
    <col min="9228" max="9228" width="13.42578125" style="80" customWidth="1"/>
    <col min="9229" max="9229" width="17.85546875" style="80" customWidth="1"/>
    <col min="9230" max="9476" width="9.140625" style="80"/>
    <col min="9477" max="9477" width="4.42578125" style="80" customWidth="1"/>
    <col min="9478" max="9478" width="6.28515625" style="80" customWidth="1"/>
    <col min="9479" max="9479" width="12.42578125" style="80" customWidth="1"/>
    <col min="9480" max="9480" width="12" style="80" customWidth="1"/>
    <col min="9481" max="9481" width="71.28515625" style="80" customWidth="1"/>
    <col min="9482" max="9482" width="6.7109375" style="80" customWidth="1"/>
    <col min="9483" max="9483" width="12.140625" style="80" customWidth="1"/>
    <col min="9484" max="9484" width="13.42578125" style="80" customWidth="1"/>
    <col min="9485" max="9485" width="17.85546875" style="80" customWidth="1"/>
    <col min="9486" max="9732" width="9.140625" style="80"/>
    <col min="9733" max="9733" width="4.42578125" style="80" customWidth="1"/>
    <col min="9734" max="9734" width="6.28515625" style="80" customWidth="1"/>
    <col min="9735" max="9735" width="12.42578125" style="80" customWidth="1"/>
    <col min="9736" max="9736" width="12" style="80" customWidth="1"/>
    <col min="9737" max="9737" width="71.28515625" style="80" customWidth="1"/>
    <col min="9738" max="9738" width="6.7109375" style="80" customWidth="1"/>
    <col min="9739" max="9739" width="12.140625" style="80" customWidth="1"/>
    <col min="9740" max="9740" width="13.42578125" style="80" customWidth="1"/>
    <col min="9741" max="9741" width="17.85546875" style="80" customWidth="1"/>
    <col min="9742" max="9988" width="9.140625" style="80"/>
    <col min="9989" max="9989" width="4.42578125" style="80" customWidth="1"/>
    <col min="9990" max="9990" width="6.28515625" style="80" customWidth="1"/>
    <col min="9991" max="9991" width="12.42578125" style="80" customWidth="1"/>
    <col min="9992" max="9992" width="12" style="80" customWidth="1"/>
    <col min="9993" max="9993" width="71.28515625" style="80" customWidth="1"/>
    <col min="9994" max="9994" width="6.7109375" style="80" customWidth="1"/>
    <col min="9995" max="9995" width="12.140625" style="80" customWidth="1"/>
    <col min="9996" max="9996" width="13.42578125" style="80" customWidth="1"/>
    <col min="9997" max="9997" width="17.85546875" style="80" customWidth="1"/>
    <col min="9998" max="10244" width="9.140625" style="80"/>
    <col min="10245" max="10245" width="4.42578125" style="80" customWidth="1"/>
    <col min="10246" max="10246" width="6.28515625" style="80" customWidth="1"/>
    <col min="10247" max="10247" width="12.42578125" style="80" customWidth="1"/>
    <col min="10248" max="10248" width="12" style="80" customWidth="1"/>
    <col min="10249" max="10249" width="71.28515625" style="80" customWidth="1"/>
    <col min="10250" max="10250" width="6.7109375" style="80" customWidth="1"/>
    <col min="10251" max="10251" width="12.140625" style="80" customWidth="1"/>
    <col min="10252" max="10252" width="13.42578125" style="80" customWidth="1"/>
    <col min="10253" max="10253" width="17.85546875" style="80" customWidth="1"/>
    <col min="10254" max="10500" width="9.140625" style="80"/>
    <col min="10501" max="10501" width="4.42578125" style="80" customWidth="1"/>
    <col min="10502" max="10502" width="6.28515625" style="80" customWidth="1"/>
    <col min="10503" max="10503" width="12.42578125" style="80" customWidth="1"/>
    <col min="10504" max="10504" width="12" style="80" customWidth="1"/>
    <col min="10505" max="10505" width="71.28515625" style="80" customWidth="1"/>
    <col min="10506" max="10506" width="6.7109375" style="80" customWidth="1"/>
    <col min="10507" max="10507" width="12.140625" style="80" customWidth="1"/>
    <col min="10508" max="10508" width="13.42578125" style="80" customWidth="1"/>
    <col min="10509" max="10509" width="17.85546875" style="80" customWidth="1"/>
    <col min="10510" max="10756" width="9.140625" style="80"/>
    <col min="10757" max="10757" width="4.42578125" style="80" customWidth="1"/>
    <col min="10758" max="10758" width="6.28515625" style="80" customWidth="1"/>
    <col min="10759" max="10759" width="12.42578125" style="80" customWidth="1"/>
    <col min="10760" max="10760" width="12" style="80" customWidth="1"/>
    <col min="10761" max="10761" width="71.28515625" style="80" customWidth="1"/>
    <col min="10762" max="10762" width="6.7109375" style="80" customWidth="1"/>
    <col min="10763" max="10763" width="12.140625" style="80" customWidth="1"/>
    <col min="10764" max="10764" width="13.42578125" style="80" customWidth="1"/>
    <col min="10765" max="10765" width="17.85546875" style="80" customWidth="1"/>
    <col min="10766" max="11012" width="9.140625" style="80"/>
    <col min="11013" max="11013" width="4.42578125" style="80" customWidth="1"/>
    <col min="11014" max="11014" width="6.28515625" style="80" customWidth="1"/>
    <col min="11015" max="11015" width="12.42578125" style="80" customWidth="1"/>
    <col min="11016" max="11016" width="12" style="80" customWidth="1"/>
    <col min="11017" max="11017" width="71.28515625" style="80" customWidth="1"/>
    <col min="11018" max="11018" width="6.7109375" style="80" customWidth="1"/>
    <col min="11019" max="11019" width="12.140625" style="80" customWidth="1"/>
    <col min="11020" max="11020" width="13.42578125" style="80" customWidth="1"/>
    <col min="11021" max="11021" width="17.85546875" style="80" customWidth="1"/>
    <col min="11022" max="11268" width="9.140625" style="80"/>
    <col min="11269" max="11269" width="4.42578125" style="80" customWidth="1"/>
    <col min="11270" max="11270" width="6.28515625" style="80" customWidth="1"/>
    <col min="11271" max="11271" width="12.42578125" style="80" customWidth="1"/>
    <col min="11272" max="11272" width="12" style="80" customWidth="1"/>
    <col min="11273" max="11273" width="71.28515625" style="80" customWidth="1"/>
    <col min="11274" max="11274" width="6.7109375" style="80" customWidth="1"/>
    <col min="11275" max="11275" width="12.140625" style="80" customWidth="1"/>
    <col min="11276" max="11276" width="13.42578125" style="80" customWidth="1"/>
    <col min="11277" max="11277" width="17.85546875" style="80" customWidth="1"/>
    <col min="11278" max="11524" width="9.140625" style="80"/>
    <col min="11525" max="11525" width="4.42578125" style="80" customWidth="1"/>
    <col min="11526" max="11526" width="6.28515625" style="80" customWidth="1"/>
    <col min="11527" max="11527" width="12.42578125" style="80" customWidth="1"/>
    <col min="11528" max="11528" width="12" style="80" customWidth="1"/>
    <col min="11529" max="11529" width="71.28515625" style="80" customWidth="1"/>
    <col min="11530" max="11530" width="6.7109375" style="80" customWidth="1"/>
    <col min="11531" max="11531" width="12.140625" style="80" customWidth="1"/>
    <col min="11532" max="11532" width="13.42578125" style="80" customWidth="1"/>
    <col min="11533" max="11533" width="17.85546875" style="80" customWidth="1"/>
    <col min="11534" max="11780" width="9.140625" style="80"/>
    <col min="11781" max="11781" width="4.42578125" style="80" customWidth="1"/>
    <col min="11782" max="11782" width="6.28515625" style="80" customWidth="1"/>
    <col min="11783" max="11783" width="12.42578125" style="80" customWidth="1"/>
    <col min="11784" max="11784" width="12" style="80" customWidth="1"/>
    <col min="11785" max="11785" width="71.28515625" style="80" customWidth="1"/>
    <col min="11786" max="11786" width="6.7109375" style="80" customWidth="1"/>
    <col min="11787" max="11787" width="12.140625" style="80" customWidth="1"/>
    <col min="11788" max="11788" width="13.42578125" style="80" customWidth="1"/>
    <col min="11789" max="11789" width="17.85546875" style="80" customWidth="1"/>
    <col min="11790" max="12036" width="9.140625" style="80"/>
    <col min="12037" max="12037" width="4.42578125" style="80" customWidth="1"/>
    <col min="12038" max="12038" width="6.28515625" style="80" customWidth="1"/>
    <col min="12039" max="12039" width="12.42578125" style="80" customWidth="1"/>
    <col min="12040" max="12040" width="12" style="80" customWidth="1"/>
    <col min="12041" max="12041" width="71.28515625" style="80" customWidth="1"/>
    <col min="12042" max="12042" width="6.7109375" style="80" customWidth="1"/>
    <col min="12043" max="12043" width="12.140625" style="80" customWidth="1"/>
    <col min="12044" max="12044" width="13.42578125" style="80" customWidth="1"/>
    <col min="12045" max="12045" width="17.85546875" style="80" customWidth="1"/>
    <col min="12046" max="12292" width="9.140625" style="80"/>
    <col min="12293" max="12293" width="4.42578125" style="80" customWidth="1"/>
    <col min="12294" max="12294" width="6.28515625" style="80" customWidth="1"/>
    <col min="12295" max="12295" width="12.42578125" style="80" customWidth="1"/>
    <col min="12296" max="12296" width="12" style="80" customWidth="1"/>
    <col min="12297" max="12297" width="71.28515625" style="80" customWidth="1"/>
    <col min="12298" max="12298" width="6.7109375" style="80" customWidth="1"/>
    <col min="12299" max="12299" width="12.140625" style="80" customWidth="1"/>
    <col min="12300" max="12300" width="13.42578125" style="80" customWidth="1"/>
    <col min="12301" max="12301" width="17.85546875" style="80" customWidth="1"/>
    <col min="12302" max="12548" width="9.140625" style="80"/>
    <col min="12549" max="12549" width="4.42578125" style="80" customWidth="1"/>
    <col min="12550" max="12550" width="6.28515625" style="80" customWidth="1"/>
    <col min="12551" max="12551" width="12.42578125" style="80" customWidth="1"/>
    <col min="12552" max="12552" width="12" style="80" customWidth="1"/>
    <col min="12553" max="12553" width="71.28515625" style="80" customWidth="1"/>
    <col min="12554" max="12554" width="6.7109375" style="80" customWidth="1"/>
    <col min="12555" max="12555" width="12.140625" style="80" customWidth="1"/>
    <col min="12556" max="12556" width="13.42578125" style="80" customWidth="1"/>
    <col min="12557" max="12557" width="17.85546875" style="80" customWidth="1"/>
    <col min="12558" max="12804" width="9.140625" style="80"/>
    <col min="12805" max="12805" width="4.42578125" style="80" customWidth="1"/>
    <col min="12806" max="12806" width="6.28515625" style="80" customWidth="1"/>
    <col min="12807" max="12807" width="12.42578125" style="80" customWidth="1"/>
    <col min="12808" max="12808" width="12" style="80" customWidth="1"/>
    <col min="12809" max="12809" width="71.28515625" style="80" customWidth="1"/>
    <col min="12810" max="12810" width="6.7109375" style="80" customWidth="1"/>
    <col min="12811" max="12811" width="12.140625" style="80" customWidth="1"/>
    <col min="12812" max="12812" width="13.42578125" style="80" customWidth="1"/>
    <col min="12813" max="12813" width="17.85546875" style="80" customWidth="1"/>
    <col min="12814" max="13060" width="9.140625" style="80"/>
    <col min="13061" max="13061" width="4.42578125" style="80" customWidth="1"/>
    <col min="13062" max="13062" width="6.28515625" style="80" customWidth="1"/>
    <col min="13063" max="13063" width="12.42578125" style="80" customWidth="1"/>
    <col min="13064" max="13064" width="12" style="80" customWidth="1"/>
    <col min="13065" max="13065" width="71.28515625" style="80" customWidth="1"/>
    <col min="13066" max="13066" width="6.7109375" style="80" customWidth="1"/>
    <col min="13067" max="13067" width="12.140625" style="80" customWidth="1"/>
    <col min="13068" max="13068" width="13.42578125" style="80" customWidth="1"/>
    <col min="13069" max="13069" width="17.85546875" style="80" customWidth="1"/>
    <col min="13070" max="13316" width="9.140625" style="80"/>
    <col min="13317" max="13317" width="4.42578125" style="80" customWidth="1"/>
    <col min="13318" max="13318" width="6.28515625" style="80" customWidth="1"/>
    <col min="13319" max="13319" width="12.42578125" style="80" customWidth="1"/>
    <col min="13320" max="13320" width="12" style="80" customWidth="1"/>
    <col min="13321" max="13321" width="71.28515625" style="80" customWidth="1"/>
    <col min="13322" max="13322" width="6.7109375" style="80" customWidth="1"/>
    <col min="13323" max="13323" width="12.140625" style="80" customWidth="1"/>
    <col min="13324" max="13324" width="13.42578125" style="80" customWidth="1"/>
    <col min="13325" max="13325" width="17.85546875" style="80" customWidth="1"/>
    <col min="13326" max="13572" width="9.140625" style="80"/>
    <col min="13573" max="13573" width="4.42578125" style="80" customWidth="1"/>
    <col min="13574" max="13574" width="6.28515625" style="80" customWidth="1"/>
    <col min="13575" max="13575" width="12.42578125" style="80" customWidth="1"/>
    <col min="13576" max="13576" width="12" style="80" customWidth="1"/>
    <col min="13577" max="13577" width="71.28515625" style="80" customWidth="1"/>
    <col min="13578" max="13578" width="6.7109375" style="80" customWidth="1"/>
    <col min="13579" max="13579" width="12.140625" style="80" customWidth="1"/>
    <col min="13580" max="13580" width="13.42578125" style="80" customWidth="1"/>
    <col min="13581" max="13581" width="17.85546875" style="80" customWidth="1"/>
    <col min="13582" max="13828" width="9.140625" style="80"/>
    <col min="13829" max="13829" width="4.42578125" style="80" customWidth="1"/>
    <col min="13830" max="13830" width="6.28515625" style="80" customWidth="1"/>
    <col min="13831" max="13831" width="12.42578125" style="80" customWidth="1"/>
    <col min="13832" max="13832" width="12" style="80" customWidth="1"/>
    <col min="13833" max="13833" width="71.28515625" style="80" customWidth="1"/>
    <col min="13834" max="13834" width="6.7109375" style="80" customWidth="1"/>
    <col min="13835" max="13835" width="12.140625" style="80" customWidth="1"/>
    <col min="13836" max="13836" width="13.42578125" style="80" customWidth="1"/>
    <col min="13837" max="13837" width="17.85546875" style="80" customWidth="1"/>
    <col min="13838" max="14084" width="9.140625" style="80"/>
    <col min="14085" max="14085" width="4.42578125" style="80" customWidth="1"/>
    <col min="14086" max="14086" width="6.28515625" style="80" customWidth="1"/>
    <col min="14087" max="14087" width="12.42578125" style="80" customWidth="1"/>
    <col min="14088" max="14088" width="12" style="80" customWidth="1"/>
    <col min="14089" max="14089" width="71.28515625" style="80" customWidth="1"/>
    <col min="14090" max="14090" width="6.7109375" style="80" customWidth="1"/>
    <col min="14091" max="14091" width="12.140625" style="80" customWidth="1"/>
    <col min="14092" max="14092" width="13.42578125" style="80" customWidth="1"/>
    <col min="14093" max="14093" width="17.85546875" style="80" customWidth="1"/>
    <col min="14094" max="14340" width="9.140625" style="80"/>
    <col min="14341" max="14341" width="4.42578125" style="80" customWidth="1"/>
    <col min="14342" max="14342" width="6.28515625" style="80" customWidth="1"/>
    <col min="14343" max="14343" width="12.42578125" style="80" customWidth="1"/>
    <col min="14344" max="14344" width="12" style="80" customWidth="1"/>
    <col min="14345" max="14345" width="71.28515625" style="80" customWidth="1"/>
    <col min="14346" max="14346" width="6.7109375" style="80" customWidth="1"/>
    <col min="14347" max="14347" width="12.140625" style="80" customWidth="1"/>
    <col min="14348" max="14348" width="13.42578125" style="80" customWidth="1"/>
    <col min="14349" max="14349" width="17.85546875" style="80" customWidth="1"/>
    <col min="14350" max="14596" width="9.140625" style="80"/>
    <col min="14597" max="14597" width="4.42578125" style="80" customWidth="1"/>
    <col min="14598" max="14598" width="6.28515625" style="80" customWidth="1"/>
    <col min="14599" max="14599" width="12.42578125" style="80" customWidth="1"/>
    <col min="14600" max="14600" width="12" style="80" customWidth="1"/>
    <col min="14601" max="14601" width="71.28515625" style="80" customWidth="1"/>
    <col min="14602" max="14602" width="6.7109375" style="80" customWidth="1"/>
    <col min="14603" max="14603" width="12.140625" style="80" customWidth="1"/>
    <col min="14604" max="14604" width="13.42578125" style="80" customWidth="1"/>
    <col min="14605" max="14605" width="17.85546875" style="80" customWidth="1"/>
    <col min="14606" max="14852" width="9.140625" style="80"/>
    <col min="14853" max="14853" width="4.42578125" style="80" customWidth="1"/>
    <col min="14854" max="14854" width="6.28515625" style="80" customWidth="1"/>
    <col min="14855" max="14855" width="12.42578125" style="80" customWidth="1"/>
    <col min="14856" max="14856" width="12" style="80" customWidth="1"/>
    <col min="14857" max="14857" width="71.28515625" style="80" customWidth="1"/>
    <col min="14858" max="14858" width="6.7109375" style="80" customWidth="1"/>
    <col min="14859" max="14859" width="12.140625" style="80" customWidth="1"/>
    <col min="14860" max="14860" width="13.42578125" style="80" customWidth="1"/>
    <col min="14861" max="14861" width="17.85546875" style="80" customWidth="1"/>
    <col min="14862" max="15108" width="9.140625" style="80"/>
    <col min="15109" max="15109" width="4.42578125" style="80" customWidth="1"/>
    <col min="15110" max="15110" width="6.28515625" style="80" customWidth="1"/>
    <col min="15111" max="15111" width="12.42578125" style="80" customWidth="1"/>
    <col min="15112" max="15112" width="12" style="80" customWidth="1"/>
    <col min="15113" max="15113" width="71.28515625" style="80" customWidth="1"/>
    <col min="15114" max="15114" width="6.7109375" style="80" customWidth="1"/>
    <col min="15115" max="15115" width="12.140625" style="80" customWidth="1"/>
    <col min="15116" max="15116" width="13.42578125" style="80" customWidth="1"/>
    <col min="15117" max="15117" width="17.85546875" style="80" customWidth="1"/>
    <col min="15118" max="15364" width="9.140625" style="80"/>
    <col min="15365" max="15365" width="4.42578125" style="80" customWidth="1"/>
    <col min="15366" max="15366" width="6.28515625" style="80" customWidth="1"/>
    <col min="15367" max="15367" width="12.42578125" style="80" customWidth="1"/>
    <col min="15368" max="15368" width="12" style="80" customWidth="1"/>
    <col min="15369" max="15369" width="71.28515625" style="80" customWidth="1"/>
    <col min="15370" max="15370" width="6.7109375" style="80" customWidth="1"/>
    <col min="15371" max="15371" width="12.140625" style="80" customWidth="1"/>
    <col min="15372" max="15372" width="13.42578125" style="80" customWidth="1"/>
    <col min="15373" max="15373" width="17.85546875" style="80" customWidth="1"/>
    <col min="15374" max="15620" width="9.140625" style="80"/>
    <col min="15621" max="15621" width="4.42578125" style="80" customWidth="1"/>
    <col min="15622" max="15622" width="6.28515625" style="80" customWidth="1"/>
    <col min="15623" max="15623" width="12.42578125" style="80" customWidth="1"/>
    <col min="15624" max="15624" width="12" style="80" customWidth="1"/>
    <col min="15625" max="15625" width="71.28515625" style="80" customWidth="1"/>
    <col min="15626" max="15626" width="6.7109375" style="80" customWidth="1"/>
    <col min="15627" max="15627" width="12.140625" style="80" customWidth="1"/>
    <col min="15628" max="15628" width="13.42578125" style="80" customWidth="1"/>
    <col min="15629" max="15629" width="17.85546875" style="80" customWidth="1"/>
    <col min="15630" max="15876" width="9.140625" style="80"/>
    <col min="15877" max="15877" width="4.42578125" style="80" customWidth="1"/>
    <col min="15878" max="15878" width="6.28515625" style="80" customWidth="1"/>
    <col min="15879" max="15879" width="12.42578125" style="80" customWidth="1"/>
    <col min="15880" max="15880" width="12" style="80" customWidth="1"/>
    <col min="15881" max="15881" width="71.28515625" style="80" customWidth="1"/>
    <col min="15882" max="15882" width="6.7109375" style="80" customWidth="1"/>
    <col min="15883" max="15883" width="12.140625" style="80" customWidth="1"/>
    <col min="15884" max="15884" width="13.42578125" style="80" customWidth="1"/>
    <col min="15885" max="15885" width="17.85546875" style="80" customWidth="1"/>
    <col min="15886" max="16132" width="9.140625" style="80"/>
    <col min="16133" max="16133" width="4.42578125" style="80" customWidth="1"/>
    <col min="16134" max="16134" width="6.28515625" style="80" customWidth="1"/>
    <col min="16135" max="16135" width="12.42578125" style="80" customWidth="1"/>
    <col min="16136" max="16136" width="12" style="80" customWidth="1"/>
    <col min="16137" max="16137" width="71.28515625" style="80" customWidth="1"/>
    <col min="16138" max="16138" width="6.7109375" style="80" customWidth="1"/>
    <col min="16139" max="16139" width="12.140625" style="80" customWidth="1"/>
    <col min="16140" max="16140" width="13.42578125" style="80" customWidth="1"/>
    <col min="16141" max="16141" width="17.85546875" style="80" customWidth="1"/>
    <col min="16142" max="16384" width="9.140625" style="80"/>
  </cols>
  <sheetData>
    <row r="1" spans="1:30" ht="18.75">
      <c r="A1" s="387"/>
      <c r="B1" s="387"/>
      <c r="C1" s="387"/>
      <c r="D1" s="388" t="s">
        <v>706</v>
      </c>
      <c r="E1" s="387"/>
      <c r="F1" s="389"/>
      <c r="G1" s="389"/>
      <c r="H1" s="389"/>
      <c r="I1" s="389"/>
      <c r="J1" s="389"/>
      <c r="K1" s="289"/>
    </row>
    <row r="2" spans="1:30" ht="18.75">
      <c r="A2" s="387"/>
      <c r="B2" s="387"/>
      <c r="C2" s="387"/>
      <c r="D2" s="388" t="s">
        <v>707</v>
      </c>
      <c r="E2" s="387"/>
      <c r="F2" s="389"/>
      <c r="G2" s="389"/>
      <c r="H2" s="389"/>
      <c r="I2" s="389"/>
      <c r="J2" s="389"/>
      <c r="K2" s="289"/>
    </row>
    <row r="3" spans="1:30" ht="18.75">
      <c r="A3" s="387"/>
      <c r="B3" s="387"/>
      <c r="C3" s="387"/>
      <c r="D3" s="388" t="s">
        <v>708</v>
      </c>
      <c r="E3" s="387"/>
      <c r="F3" s="389"/>
      <c r="G3" s="544" t="s">
        <v>5128</v>
      </c>
      <c r="H3" s="544"/>
      <c r="I3" s="544"/>
      <c r="J3" s="389"/>
      <c r="K3" s="289"/>
    </row>
    <row r="4" spans="1:30" ht="18.75">
      <c r="A4" s="387"/>
      <c r="B4" s="387"/>
      <c r="C4" s="387"/>
      <c r="D4" s="388" t="s">
        <v>710</v>
      </c>
      <c r="E4" s="387"/>
      <c r="F4" s="389"/>
      <c r="G4" s="544"/>
      <c r="H4" s="544"/>
      <c r="I4" s="544"/>
      <c r="J4" s="389"/>
      <c r="K4" s="289"/>
    </row>
    <row r="5" spans="1:3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3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30" ht="15.75">
      <c r="A7" s="564"/>
      <c r="B7" s="564"/>
      <c r="C7" s="564"/>
      <c r="D7" s="564"/>
      <c r="E7" s="564"/>
      <c r="F7" s="564"/>
      <c r="G7" s="564"/>
      <c r="H7" s="564"/>
      <c r="I7" s="564"/>
      <c r="J7" s="564"/>
      <c r="K7" s="564"/>
      <c r="L7" s="386"/>
      <c r="M7" s="386"/>
      <c r="N7" s="386"/>
      <c r="O7" s="386"/>
    </row>
    <row r="8" spans="1:30" ht="15.75">
      <c r="A8" s="564" t="s">
        <v>711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386"/>
      <c r="M8" s="386"/>
      <c r="N8" s="386"/>
      <c r="O8" s="386"/>
      <c r="R8" s="83"/>
    </row>
    <row r="9" spans="1:30" ht="15.75">
      <c r="A9" s="386"/>
      <c r="B9" s="11"/>
      <c r="C9" s="11"/>
      <c r="D9" s="118"/>
      <c r="E9" s="390"/>
      <c r="F9" s="549" t="s">
        <v>0</v>
      </c>
      <c r="G9" s="549"/>
      <c r="H9" s="549"/>
      <c r="I9" s="549"/>
      <c r="J9" s="549"/>
      <c r="K9" s="549"/>
      <c r="L9" s="383"/>
      <c r="M9" s="383"/>
      <c r="N9" s="383"/>
      <c r="O9" s="383"/>
    </row>
    <row r="10" spans="1:30" ht="15.75">
      <c r="A10" s="166" t="str">
        <f>'[3]Projeto padrão 220V'!A10</f>
        <v>MUNICÍPIO: MATINA - BAHIA</v>
      </c>
      <c r="B10" s="166"/>
      <c r="C10" s="11"/>
      <c r="D10" s="118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</row>
    <row r="11" spans="1:30" ht="15.75">
      <c r="A11" s="168" t="s">
        <v>5151</v>
      </c>
      <c r="B11" s="168"/>
      <c r="C11" s="391"/>
      <c r="D11" s="391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</row>
    <row r="12" spans="1:30" ht="15.75">
      <c r="A12" s="11"/>
      <c r="B12" s="11"/>
      <c r="C12" s="11"/>
      <c r="D12" s="384"/>
      <c r="E12" s="10"/>
      <c r="F12" s="13"/>
      <c r="G12" s="13"/>
      <c r="H12" s="609" t="s">
        <v>5152</v>
      </c>
      <c r="I12" s="609"/>
      <c r="J12" s="14"/>
      <c r="K12" s="14">
        <f>K248</f>
        <v>472517.10029368184</v>
      </c>
      <c r="L12" s="14">
        <f>M250</f>
        <v>33954.774165999996</v>
      </c>
      <c r="M12" s="609" t="str">
        <f>'Med escola 220V'!P12</f>
        <v>Periodo da medição: 19/10/2019 a 29/05/2020</v>
      </c>
      <c r="N12" s="609"/>
      <c r="O12" s="609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</row>
    <row r="13" spans="1:30">
      <c r="A13" s="11"/>
      <c r="B13" s="11"/>
      <c r="C13" s="11"/>
      <c r="D13" s="12"/>
      <c r="E13" s="10"/>
      <c r="F13" s="13"/>
      <c r="G13" s="13"/>
      <c r="H13" s="13"/>
      <c r="I13" s="13"/>
      <c r="J13" s="14"/>
      <c r="K13" s="14"/>
      <c r="L13" s="14"/>
      <c r="M13" s="14"/>
      <c r="N13" s="14"/>
      <c r="O13" s="14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</row>
    <row r="14" spans="1:30" ht="25.5">
      <c r="A14" s="253" t="s">
        <v>2</v>
      </c>
      <c r="B14" s="253" t="s">
        <v>3</v>
      </c>
      <c r="C14" s="253" t="s">
        <v>4</v>
      </c>
      <c r="D14" s="254" t="s">
        <v>5</v>
      </c>
      <c r="E14" s="253" t="s">
        <v>6</v>
      </c>
      <c r="F14" s="255" t="s">
        <v>7</v>
      </c>
      <c r="G14" s="370" t="s">
        <v>5122</v>
      </c>
      <c r="H14" s="370" t="s">
        <v>5129</v>
      </c>
      <c r="I14" s="370" t="s">
        <v>4407</v>
      </c>
      <c r="J14" s="264" t="s">
        <v>8</v>
      </c>
      <c r="K14" s="264" t="s">
        <v>9</v>
      </c>
      <c r="L14" s="370" t="s">
        <v>5124</v>
      </c>
      <c r="M14" s="255" t="s">
        <v>5130</v>
      </c>
      <c r="N14" s="370" t="s">
        <v>5126</v>
      </c>
      <c r="O14" s="370" t="s">
        <v>5127</v>
      </c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</row>
    <row r="15" spans="1:30">
      <c r="A15" s="385"/>
      <c r="B15" s="385"/>
      <c r="C15" s="385"/>
      <c r="D15" s="156"/>
      <c r="E15" s="84"/>
      <c r="F15" s="157"/>
      <c r="G15" s="157"/>
      <c r="H15" s="157"/>
      <c r="I15" s="341">
        <v>0.14000000000000001</v>
      </c>
      <c r="J15" s="265"/>
      <c r="K15" s="277"/>
      <c r="L15" s="97"/>
      <c r="M15" s="97"/>
      <c r="N15" s="97"/>
      <c r="O15" s="97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</row>
    <row r="16" spans="1:30" s="412" customFormat="1" ht="15.75">
      <c r="A16" s="421" t="s">
        <v>10</v>
      </c>
      <c r="B16" s="421"/>
      <c r="C16" s="421"/>
      <c r="D16" s="422" t="s">
        <v>11</v>
      </c>
      <c r="E16" s="421"/>
      <c r="F16" s="423"/>
      <c r="G16" s="423"/>
      <c r="H16" s="423"/>
      <c r="I16" s="423"/>
      <c r="J16" s="424"/>
      <c r="K16" s="425">
        <f>K19</f>
        <v>2227.018</v>
      </c>
      <c r="L16" s="426">
        <f>L19</f>
        <v>1915.2354800000001</v>
      </c>
      <c r="M16" s="427">
        <f>SUM(M17:M18)</f>
        <v>1821.46</v>
      </c>
      <c r="N16" s="259">
        <f>SUM(N17:N18)</f>
        <v>1821.46</v>
      </c>
      <c r="O16" s="395"/>
      <c r="P16" s="80"/>
      <c r="Q16" s="80"/>
      <c r="R16" s="80"/>
    </row>
    <row r="17" spans="1:30">
      <c r="A17" s="84" t="s">
        <v>12</v>
      </c>
      <c r="B17" s="17" t="s">
        <v>20</v>
      </c>
      <c r="C17" s="85" t="s">
        <v>14</v>
      </c>
      <c r="D17" s="30" t="s">
        <v>21</v>
      </c>
      <c r="E17" s="84" t="s">
        <v>16</v>
      </c>
      <c r="F17" s="87">
        <v>516.58000000000004</v>
      </c>
      <c r="G17" s="95">
        <v>516.58000000000004</v>
      </c>
      <c r="H17" s="87">
        <f>G17</f>
        <v>516.58000000000004</v>
      </c>
      <c r="I17" s="87">
        <f>J17-J17*$I$15</f>
        <v>3.5259999999999998</v>
      </c>
      <c r="J17" s="267">
        <v>4.0999999999999996</v>
      </c>
      <c r="K17" s="281">
        <f>F17*J17</f>
        <v>2117.9780000000001</v>
      </c>
      <c r="L17" s="158">
        <f>F17*I17</f>
        <v>1821.46108</v>
      </c>
      <c r="M17" s="158">
        <f>ROUND(G17*I17,2)</f>
        <v>1821.46</v>
      </c>
      <c r="N17" s="158">
        <f>ROUND(H17*I17,2)</f>
        <v>1821.46</v>
      </c>
      <c r="O17" s="392">
        <f>N17/L17</f>
        <v>0.99999940706940604</v>
      </c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</row>
    <row r="18" spans="1:30">
      <c r="A18" s="84" t="s">
        <v>17</v>
      </c>
      <c r="B18" s="85" t="s">
        <v>29</v>
      </c>
      <c r="C18" s="85" t="s">
        <v>30</v>
      </c>
      <c r="D18" s="30" t="s">
        <v>31</v>
      </c>
      <c r="E18" s="85" t="s">
        <v>1</v>
      </c>
      <c r="F18" s="87">
        <v>2</v>
      </c>
      <c r="G18" s="95"/>
      <c r="H18" s="87">
        <f>G18</f>
        <v>0</v>
      </c>
      <c r="I18" s="87">
        <f>J18-J18*$I$15</f>
        <v>46.8872</v>
      </c>
      <c r="J18" s="265">
        <v>54.52</v>
      </c>
      <c r="K18" s="281">
        <f>F18*J18</f>
        <v>109.04</v>
      </c>
      <c r="L18" s="158">
        <f>F18*I18</f>
        <v>93.7744</v>
      </c>
      <c r="M18" s="158">
        <f>ROUND(G18*I18,2)</f>
        <v>0</v>
      </c>
      <c r="N18" s="158">
        <f>ROUND(H18*I18,2)</f>
        <v>0</v>
      </c>
      <c r="O18" s="392">
        <f>N18/L18</f>
        <v>0</v>
      </c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</row>
    <row r="19" spans="1:30">
      <c r="A19" s="561" t="s">
        <v>35</v>
      </c>
      <c r="B19" s="561"/>
      <c r="C19" s="561"/>
      <c r="D19" s="561"/>
      <c r="E19" s="561"/>
      <c r="F19" s="561"/>
      <c r="G19" s="561"/>
      <c r="H19" s="561"/>
      <c r="I19" s="561"/>
      <c r="J19" s="561"/>
      <c r="K19" s="282">
        <f>SUM(K17:K18)</f>
        <v>2227.018</v>
      </c>
      <c r="L19" s="19">
        <f>SUM(L17:L18)</f>
        <v>1915.2354800000001</v>
      </c>
      <c r="M19" s="19">
        <f>SUM(M17:M18)</f>
        <v>1821.46</v>
      </c>
      <c r="N19" s="19">
        <f>SUM(N17:N18)</f>
        <v>1821.46</v>
      </c>
      <c r="O19" s="394">
        <f>N19/L19</f>
        <v>0.95103710171451084</v>
      </c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</row>
    <row r="20" spans="1:30">
      <c r="A20" s="30"/>
      <c r="B20" s="30"/>
      <c r="C20" s="30"/>
      <c r="D20" s="30"/>
      <c r="E20" s="84"/>
      <c r="F20" s="158"/>
      <c r="G20" s="158"/>
      <c r="H20" s="158"/>
      <c r="I20" s="158"/>
      <c r="J20" s="267"/>
      <c r="K20" s="281"/>
      <c r="L20" s="158"/>
      <c r="M20" s="158"/>
      <c r="N20" s="158"/>
      <c r="O20" s="158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</row>
    <row r="21" spans="1:30" s="412" customFormat="1" ht="15.75">
      <c r="A21" s="421" t="s">
        <v>36</v>
      </c>
      <c r="B21" s="421"/>
      <c r="C21" s="421"/>
      <c r="D21" s="422" t="s">
        <v>37</v>
      </c>
      <c r="E21" s="421"/>
      <c r="F21" s="423"/>
      <c r="G21" s="423"/>
      <c r="H21" s="423"/>
      <c r="I21" s="423"/>
      <c r="J21" s="424"/>
      <c r="K21" s="425">
        <f>K26</f>
        <v>6574.9313314999999</v>
      </c>
      <c r="L21" s="426">
        <f>L26</f>
        <v>5654.4409450899984</v>
      </c>
      <c r="M21" s="427">
        <f>SUM(M22:M25)</f>
        <v>2564.7399999999998</v>
      </c>
      <c r="N21" s="259">
        <f>SUM(N22:N25)</f>
        <v>2564.7399999999998</v>
      </c>
      <c r="O21" s="395"/>
      <c r="P21" s="80"/>
      <c r="Q21" s="80"/>
      <c r="R21" s="80"/>
    </row>
    <row r="22" spans="1:30" s="93" customFormat="1" ht="25.5">
      <c r="A22" s="91" t="s">
        <v>38</v>
      </c>
      <c r="B22" s="17">
        <v>94319</v>
      </c>
      <c r="C22" s="92" t="s">
        <v>14</v>
      </c>
      <c r="D22" s="30" t="s">
        <v>39</v>
      </c>
      <c r="E22" s="92" t="s">
        <v>40</v>
      </c>
      <c r="F22" s="87">
        <v>93.921999999999997</v>
      </c>
      <c r="G22" s="95">
        <f>F22*0.25</f>
        <v>23.480499999999999</v>
      </c>
      <c r="H22" s="87">
        <f>G22</f>
        <v>23.480499999999999</v>
      </c>
      <c r="I22" s="87">
        <f>J22-J22*$I$15</f>
        <v>28.999199999999998</v>
      </c>
      <c r="J22" s="267">
        <v>33.72</v>
      </c>
      <c r="K22" s="281">
        <f>F22*J22</f>
        <v>3167.0498399999997</v>
      </c>
      <c r="L22" s="158">
        <f t="shared" ref="L22:L25" si="0">F22*I22</f>
        <v>2723.6628623999995</v>
      </c>
      <c r="M22" s="158">
        <f t="shared" ref="M22:M25" si="1">ROUND(G22*I22,2)</f>
        <v>680.92</v>
      </c>
      <c r="N22" s="158">
        <f t="shared" ref="N22:N25" si="2">ROUND(H22*I22,2)</f>
        <v>680.92</v>
      </c>
      <c r="O22" s="392">
        <f t="shared" ref="O22:O25" si="3">N22/L22</f>
        <v>0.25000157302875448</v>
      </c>
    </row>
    <row r="23" spans="1:30" s="93" customFormat="1" ht="25.5">
      <c r="A23" s="91" t="s">
        <v>41</v>
      </c>
      <c r="B23" s="17">
        <v>93358</v>
      </c>
      <c r="C23" s="92" t="s">
        <v>14</v>
      </c>
      <c r="D23" s="30" t="s">
        <v>42</v>
      </c>
      <c r="E23" s="92" t="s">
        <v>40</v>
      </c>
      <c r="F23" s="87">
        <v>32.940174999999996</v>
      </c>
      <c r="G23" s="95">
        <v>32.94</v>
      </c>
      <c r="H23" s="87">
        <f t="shared" ref="H23:H25" si="4">G23</f>
        <v>32.94</v>
      </c>
      <c r="I23" s="87">
        <f>J23-J23*$I$15</f>
        <v>46.594799999999999</v>
      </c>
      <c r="J23" s="267">
        <v>54.18</v>
      </c>
      <c r="K23" s="281">
        <f>F23*J23</f>
        <v>1784.6986814999998</v>
      </c>
      <c r="L23" s="158">
        <f t="shared" si="0"/>
        <v>1534.8408660899997</v>
      </c>
      <c r="M23" s="158">
        <f t="shared" si="1"/>
        <v>1534.83</v>
      </c>
      <c r="N23" s="158">
        <f t="shared" si="2"/>
        <v>1534.83</v>
      </c>
      <c r="O23" s="392">
        <f t="shared" si="3"/>
        <v>0.99999292038006027</v>
      </c>
    </row>
    <row r="24" spans="1:30" s="93" customFormat="1">
      <c r="A24" s="91" t="s">
        <v>43</v>
      </c>
      <c r="B24" s="17">
        <v>93382</v>
      </c>
      <c r="C24" s="92" t="s">
        <v>14</v>
      </c>
      <c r="D24" s="30" t="s">
        <v>44</v>
      </c>
      <c r="E24" s="92" t="s">
        <v>16</v>
      </c>
      <c r="F24" s="87">
        <v>42.147499999999994</v>
      </c>
      <c r="G24" s="95">
        <f>F24*0.25</f>
        <v>10.536874999999998</v>
      </c>
      <c r="H24" s="87">
        <f t="shared" si="4"/>
        <v>10.536874999999998</v>
      </c>
      <c r="I24" s="87">
        <f>J24-J24*$I$15</f>
        <v>20.313200000000002</v>
      </c>
      <c r="J24" s="267">
        <v>23.62</v>
      </c>
      <c r="K24" s="281">
        <f>F24*J24</f>
        <v>995.5239499999999</v>
      </c>
      <c r="L24" s="158">
        <f t="shared" si="0"/>
        <v>856.15059699999995</v>
      </c>
      <c r="M24" s="158">
        <f t="shared" si="1"/>
        <v>214.04</v>
      </c>
      <c r="N24" s="158">
        <f t="shared" si="2"/>
        <v>214.04</v>
      </c>
      <c r="O24" s="392">
        <f t="shared" si="3"/>
        <v>0.25000274572021353</v>
      </c>
    </row>
    <row r="25" spans="1:30" s="93" customFormat="1">
      <c r="A25" s="91" t="s">
        <v>45</v>
      </c>
      <c r="B25" s="17">
        <v>96995</v>
      </c>
      <c r="C25" s="92" t="s">
        <v>14</v>
      </c>
      <c r="D25" s="30" t="s">
        <v>46</v>
      </c>
      <c r="E25" s="92" t="s">
        <v>40</v>
      </c>
      <c r="F25" s="87">
        <v>19.100999999999999</v>
      </c>
      <c r="G25" s="95">
        <f>F25*0.25</f>
        <v>4.7752499999999998</v>
      </c>
      <c r="H25" s="87">
        <f t="shared" si="4"/>
        <v>4.7752499999999998</v>
      </c>
      <c r="I25" s="87">
        <f>J25-J25*$I$15</f>
        <v>28.259599999999999</v>
      </c>
      <c r="J25" s="267">
        <v>32.86</v>
      </c>
      <c r="K25" s="281">
        <f>F25*J25</f>
        <v>627.65886</v>
      </c>
      <c r="L25" s="158">
        <f t="shared" si="0"/>
        <v>539.78661959999999</v>
      </c>
      <c r="M25" s="158">
        <f t="shared" si="1"/>
        <v>134.94999999999999</v>
      </c>
      <c r="N25" s="158">
        <f t="shared" si="2"/>
        <v>134.94999999999999</v>
      </c>
      <c r="O25" s="392">
        <f t="shared" si="3"/>
        <v>0.25000619707839827</v>
      </c>
    </row>
    <row r="26" spans="1:30">
      <c r="A26" s="561" t="s">
        <v>47</v>
      </c>
      <c r="B26" s="561"/>
      <c r="C26" s="561"/>
      <c r="D26" s="561"/>
      <c r="E26" s="561"/>
      <c r="F26" s="561"/>
      <c r="G26" s="561"/>
      <c r="H26" s="561"/>
      <c r="I26" s="561"/>
      <c r="J26" s="561"/>
      <c r="K26" s="282">
        <f>SUM(K22:K25)</f>
        <v>6574.9313314999999</v>
      </c>
      <c r="L26" s="19">
        <f>SUM(L22:L25)</f>
        <v>5654.4409450899984</v>
      </c>
      <c r="M26" s="19">
        <f>SUM(M22:M25)</f>
        <v>2564.7399999999998</v>
      </c>
      <c r="N26" s="19">
        <f>SUM(N22:N25)</f>
        <v>2564.7399999999998</v>
      </c>
      <c r="O26" s="394">
        <f>N26/L26</f>
        <v>0.45357976587005955</v>
      </c>
    </row>
    <row r="27" spans="1:30">
      <c r="A27" s="30"/>
      <c r="B27" s="30"/>
      <c r="C27" s="30"/>
      <c r="D27" s="30"/>
      <c r="E27" s="84"/>
      <c r="F27" s="158"/>
      <c r="G27" s="158"/>
      <c r="H27" s="158"/>
      <c r="I27" s="158"/>
      <c r="J27" s="267"/>
      <c r="K27" s="281"/>
      <c r="L27" s="158"/>
      <c r="M27" s="158"/>
      <c r="N27" s="158"/>
      <c r="O27" s="158"/>
    </row>
    <row r="28" spans="1:30" s="412" customFormat="1" ht="15.75">
      <c r="A28" s="421" t="s">
        <v>48</v>
      </c>
      <c r="B28" s="421"/>
      <c r="C28" s="421"/>
      <c r="D28" s="422" t="s">
        <v>49</v>
      </c>
      <c r="E28" s="421"/>
      <c r="F28" s="423"/>
      <c r="G28" s="423"/>
      <c r="H28" s="423"/>
      <c r="I28" s="423"/>
      <c r="J28" s="424"/>
      <c r="K28" s="425">
        <f>K41</f>
        <v>45991.383045454553</v>
      </c>
      <c r="L28" s="426">
        <f>L41</f>
        <v>39552.589419090902</v>
      </c>
      <c r="M28" s="427">
        <f>SUM(M30:M40)</f>
        <v>10724.89</v>
      </c>
      <c r="N28" s="259">
        <f>SUM(N29:N40)</f>
        <v>10724.89</v>
      </c>
      <c r="O28" s="395"/>
      <c r="P28" s="80"/>
      <c r="Q28" s="80"/>
      <c r="R28" s="80"/>
    </row>
    <row r="29" spans="1:30">
      <c r="A29" s="38"/>
      <c r="B29" s="38"/>
      <c r="C29" s="38"/>
      <c r="D29" s="21" t="s">
        <v>50</v>
      </c>
      <c r="E29" s="94"/>
      <c r="F29" s="88"/>
      <c r="G29" s="88"/>
      <c r="H29" s="88"/>
      <c r="I29" s="88"/>
      <c r="J29" s="265"/>
      <c r="K29" s="280"/>
      <c r="L29" s="22"/>
      <c r="M29" s="22"/>
      <c r="N29" s="22"/>
      <c r="O29" s="22"/>
    </row>
    <row r="30" spans="1:30" ht="25.5">
      <c r="A30" s="85" t="s">
        <v>51</v>
      </c>
      <c r="B30" s="17">
        <v>98228</v>
      </c>
      <c r="C30" s="92" t="s">
        <v>14</v>
      </c>
      <c r="D30" s="30" t="s">
        <v>52</v>
      </c>
      <c r="E30" s="92" t="s">
        <v>53</v>
      </c>
      <c r="F30" s="95">
        <v>234.5</v>
      </c>
      <c r="G30" s="95">
        <f t="shared" ref="G30:G35" si="5">F30*0.2</f>
        <v>46.900000000000006</v>
      </c>
      <c r="H30" s="87">
        <f>G30</f>
        <v>46.900000000000006</v>
      </c>
      <c r="I30" s="87">
        <f t="shared" ref="I30:I35" si="6">J30-J30*$I$15</f>
        <v>39.000999999999998</v>
      </c>
      <c r="J30" s="267">
        <v>45.35</v>
      </c>
      <c r="K30" s="281">
        <f>F30*J30</f>
        <v>10634.575000000001</v>
      </c>
      <c r="L30" s="158">
        <f>F30*I30</f>
        <v>9145.7344999999987</v>
      </c>
      <c r="M30" s="158">
        <f t="shared" ref="M30:M40" si="7">ROUND(G30*I30,2)</f>
        <v>1829.15</v>
      </c>
      <c r="N30" s="158">
        <f t="shared" ref="N30:N35" si="8">ROUND(H30*I30,2)</f>
        <v>1829.15</v>
      </c>
      <c r="O30" s="392">
        <f t="shared" ref="O30:O40" si="9">N30/L30</f>
        <v>0.20000033895582695</v>
      </c>
    </row>
    <row r="31" spans="1:30">
      <c r="A31" s="85" t="s">
        <v>54</v>
      </c>
      <c r="B31" s="17">
        <v>96619</v>
      </c>
      <c r="C31" s="92" t="s">
        <v>14</v>
      </c>
      <c r="D31" s="30" t="s">
        <v>55</v>
      </c>
      <c r="E31" s="85" t="s">
        <v>16</v>
      </c>
      <c r="F31" s="88">
        <v>24.009999999999998</v>
      </c>
      <c r="G31" s="95">
        <f t="shared" si="5"/>
        <v>4.8019999999999996</v>
      </c>
      <c r="H31" s="88">
        <f>G31</f>
        <v>4.8019999999999996</v>
      </c>
      <c r="I31" s="87">
        <f t="shared" si="6"/>
        <v>18.876999999999999</v>
      </c>
      <c r="J31" s="267">
        <v>21.95</v>
      </c>
      <c r="K31" s="281">
        <f t="shared" ref="K31:K40" si="10">F31*J31</f>
        <v>527.01949999999999</v>
      </c>
      <c r="L31" s="158">
        <f t="shared" ref="L31:L35" si="11">F31*I31</f>
        <v>453.23676999999992</v>
      </c>
      <c r="M31" s="158">
        <f t="shared" si="7"/>
        <v>90.65</v>
      </c>
      <c r="N31" s="158">
        <f t="shared" si="8"/>
        <v>90.65</v>
      </c>
      <c r="O31" s="392">
        <f t="shared" si="9"/>
        <v>0.20000583800824462</v>
      </c>
    </row>
    <row r="32" spans="1:30">
      <c r="A32" s="85" t="s">
        <v>56</v>
      </c>
      <c r="B32" s="17">
        <v>96535</v>
      </c>
      <c r="C32" s="92" t="s">
        <v>14</v>
      </c>
      <c r="D32" s="30" t="s">
        <v>57</v>
      </c>
      <c r="E32" s="85" t="s">
        <v>16</v>
      </c>
      <c r="F32" s="88">
        <v>43.75</v>
      </c>
      <c r="G32" s="95">
        <f t="shared" si="5"/>
        <v>8.75</v>
      </c>
      <c r="H32" s="88">
        <f t="shared" ref="H32:H40" si="12">G32</f>
        <v>8.75</v>
      </c>
      <c r="I32" s="87">
        <f t="shared" si="6"/>
        <v>76.625999999999991</v>
      </c>
      <c r="J32" s="267">
        <v>89.1</v>
      </c>
      <c r="K32" s="281">
        <f t="shared" si="10"/>
        <v>3898.1249999999995</v>
      </c>
      <c r="L32" s="158">
        <f t="shared" si="11"/>
        <v>3352.3874999999994</v>
      </c>
      <c r="M32" s="158">
        <f t="shared" si="7"/>
        <v>670.48</v>
      </c>
      <c r="N32" s="158">
        <f t="shared" si="8"/>
        <v>670.48</v>
      </c>
      <c r="O32" s="392">
        <f t="shared" si="9"/>
        <v>0.20000074573717988</v>
      </c>
    </row>
    <row r="33" spans="1:18" ht="25.5">
      <c r="A33" s="85" t="s">
        <v>58</v>
      </c>
      <c r="B33" s="17">
        <v>96544</v>
      </c>
      <c r="C33" s="92" t="s">
        <v>14</v>
      </c>
      <c r="D33" s="30" t="s">
        <v>59</v>
      </c>
      <c r="E33" s="85" t="s">
        <v>60</v>
      </c>
      <c r="F33" s="88">
        <v>462.07272727272726</v>
      </c>
      <c r="G33" s="95">
        <f>F33*0.5</f>
        <v>231.03636363636363</v>
      </c>
      <c r="H33" s="88">
        <f t="shared" si="12"/>
        <v>231.03636363636363</v>
      </c>
      <c r="I33" s="87">
        <f t="shared" si="6"/>
        <v>6.88</v>
      </c>
      <c r="J33" s="267">
        <v>8</v>
      </c>
      <c r="K33" s="281">
        <f t="shared" si="10"/>
        <v>3696.5818181818181</v>
      </c>
      <c r="L33" s="158">
        <f t="shared" si="11"/>
        <v>3179.0603636363635</v>
      </c>
      <c r="M33" s="158">
        <f t="shared" si="7"/>
        <v>1589.53</v>
      </c>
      <c r="N33" s="158">
        <f t="shared" si="8"/>
        <v>1589.53</v>
      </c>
      <c r="O33" s="392">
        <f t="shared" si="9"/>
        <v>0.49999994280757176</v>
      </c>
    </row>
    <row r="34" spans="1:18" ht="25.5">
      <c r="A34" s="85" t="s">
        <v>61</v>
      </c>
      <c r="B34" s="17">
        <v>96543</v>
      </c>
      <c r="C34" s="92" t="s">
        <v>14</v>
      </c>
      <c r="D34" s="30" t="s">
        <v>62</v>
      </c>
      <c r="E34" s="85" t="s">
        <v>60</v>
      </c>
      <c r="F34" s="88">
        <v>64.163636363636371</v>
      </c>
      <c r="G34" s="95">
        <f>F34*0.5</f>
        <v>32.081818181818186</v>
      </c>
      <c r="H34" s="88">
        <f t="shared" si="12"/>
        <v>32.081818181818186</v>
      </c>
      <c r="I34" s="87">
        <f t="shared" si="6"/>
        <v>9.5288000000000004</v>
      </c>
      <c r="J34" s="267">
        <v>11.08</v>
      </c>
      <c r="K34" s="281">
        <f t="shared" si="10"/>
        <v>710.93309090909099</v>
      </c>
      <c r="L34" s="158">
        <f t="shared" si="11"/>
        <v>611.40245818181825</v>
      </c>
      <c r="M34" s="158">
        <f t="shared" si="7"/>
        <v>305.7</v>
      </c>
      <c r="N34" s="158">
        <f t="shared" si="8"/>
        <v>305.7</v>
      </c>
      <c r="O34" s="392">
        <f t="shared" si="9"/>
        <v>0.49999798971873161</v>
      </c>
    </row>
    <row r="35" spans="1:18" ht="25.5">
      <c r="A35" s="85" t="s">
        <v>63</v>
      </c>
      <c r="B35" s="17">
        <v>94971</v>
      </c>
      <c r="C35" s="92" t="s">
        <v>14</v>
      </c>
      <c r="D35" s="30" t="s">
        <v>64</v>
      </c>
      <c r="E35" s="85" t="s">
        <v>40</v>
      </c>
      <c r="F35" s="88">
        <v>6.36</v>
      </c>
      <c r="G35" s="95">
        <f t="shared" si="5"/>
        <v>1.2720000000000002</v>
      </c>
      <c r="H35" s="88">
        <f t="shared" si="12"/>
        <v>1.2720000000000002</v>
      </c>
      <c r="I35" s="87">
        <f t="shared" si="6"/>
        <v>286.12199999999996</v>
      </c>
      <c r="J35" s="267">
        <v>332.7</v>
      </c>
      <c r="K35" s="281">
        <f t="shared" si="10"/>
        <v>2115.9720000000002</v>
      </c>
      <c r="L35" s="158">
        <f t="shared" si="11"/>
        <v>1819.7359199999999</v>
      </c>
      <c r="M35" s="158">
        <f t="shared" si="7"/>
        <v>363.95</v>
      </c>
      <c r="N35" s="158">
        <f t="shared" si="8"/>
        <v>363.95</v>
      </c>
      <c r="O35" s="392">
        <f t="shared" si="9"/>
        <v>0.20000154747728452</v>
      </c>
    </row>
    <row r="36" spans="1:18">
      <c r="A36" s="38"/>
      <c r="B36" s="20"/>
      <c r="C36" s="20"/>
      <c r="D36" s="21" t="s">
        <v>65</v>
      </c>
      <c r="E36" s="94"/>
      <c r="F36" s="88"/>
      <c r="G36" s="95"/>
      <c r="H36" s="88"/>
      <c r="I36" s="88"/>
      <c r="J36" s="267"/>
      <c r="K36" s="281"/>
      <c r="L36" s="158"/>
      <c r="M36" s="158"/>
      <c r="N36" s="158"/>
      <c r="O36" s="392"/>
    </row>
    <row r="37" spans="1:18">
      <c r="A37" s="96" t="s">
        <v>66</v>
      </c>
      <c r="B37" s="17">
        <v>96535</v>
      </c>
      <c r="C37" s="92" t="s">
        <v>14</v>
      </c>
      <c r="D37" s="30" t="s">
        <v>57</v>
      </c>
      <c r="E37" s="85" t="s">
        <v>16</v>
      </c>
      <c r="F37" s="88">
        <v>165.32</v>
      </c>
      <c r="G37" s="95">
        <f>F37*0.2</f>
        <v>33.064</v>
      </c>
      <c r="H37" s="88">
        <f t="shared" si="12"/>
        <v>33.064</v>
      </c>
      <c r="I37" s="87">
        <f>J37-J37*$I$15</f>
        <v>76.625999999999991</v>
      </c>
      <c r="J37" s="267">
        <v>89.1</v>
      </c>
      <c r="K37" s="281">
        <f t="shared" si="10"/>
        <v>14730.011999999999</v>
      </c>
      <c r="L37" s="158">
        <f>F37*I37</f>
        <v>12667.810319999999</v>
      </c>
      <c r="M37" s="158">
        <f t="shared" si="7"/>
        <v>2533.56</v>
      </c>
      <c r="N37" s="158">
        <f t="shared" ref="N37:N40" si="13">ROUND(H37*I37,2)</f>
        <v>2533.56</v>
      </c>
      <c r="O37" s="392">
        <f t="shared" si="9"/>
        <v>0.19999983706734253</v>
      </c>
    </row>
    <row r="38" spans="1:18" ht="25.5">
      <c r="A38" s="96" t="s">
        <v>67</v>
      </c>
      <c r="B38" s="17">
        <v>96544</v>
      </c>
      <c r="C38" s="92" t="s">
        <v>14</v>
      </c>
      <c r="D38" s="30" t="s">
        <v>59</v>
      </c>
      <c r="E38" s="85" t="s">
        <v>60</v>
      </c>
      <c r="F38" s="88">
        <v>514.87272727272727</v>
      </c>
      <c r="G38" s="95">
        <f>F38*0.5</f>
        <v>257.43636363636364</v>
      </c>
      <c r="H38" s="88">
        <f t="shared" si="12"/>
        <v>257.43636363636364</v>
      </c>
      <c r="I38" s="87">
        <f>J38-J38*$I$15</f>
        <v>6.88</v>
      </c>
      <c r="J38" s="267">
        <v>8</v>
      </c>
      <c r="K38" s="281">
        <f t="shared" si="10"/>
        <v>4118.9818181818182</v>
      </c>
      <c r="L38" s="158">
        <f>F38*I38</f>
        <v>3542.3243636363636</v>
      </c>
      <c r="M38" s="158">
        <f t="shared" si="7"/>
        <v>1771.16</v>
      </c>
      <c r="N38" s="158">
        <f t="shared" si="13"/>
        <v>1771.16</v>
      </c>
      <c r="O38" s="392">
        <f t="shared" si="9"/>
        <v>0.49999938407159883</v>
      </c>
    </row>
    <row r="39" spans="1:18" ht="25.5">
      <c r="A39" s="96" t="s">
        <v>68</v>
      </c>
      <c r="B39" s="17">
        <v>96543</v>
      </c>
      <c r="C39" s="92" t="s">
        <v>14</v>
      </c>
      <c r="D39" s="30" t="s">
        <v>62</v>
      </c>
      <c r="E39" s="85" t="s">
        <v>60</v>
      </c>
      <c r="F39" s="88">
        <v>214.97272727272724</v>
      </c>
      <c r="G39" s="95">
        <f>F39*0.5</f>
        <v>107.48636363636362</v>
      </c>
      <c r="H39" s="88">
        <f t="shared" si="12"/>
        <v>107.48636363636362</v>
      </c>
      <c r="I39" s="87">
        <f>J39-J39*$I$15</f>
        <v>9.5288000000000004</v>
      </c>
      <c r="J39" s="267">
        <v>11.08</v>
      </c>
      <c r="K39" s="281">
        <f t="shared" si="10"/>
        <v>2381.8978181818179</v>
      </c>
      <c r="L39" s="158">
        <f>F39*I39</f>
        <v>2048.4321236363635</v>
      </c>
      <c r="M39" s="158">
        <f t="shared" si="7"/>
        <v>1024.22</v>
      </c>
      <c r="N39" s="158">
        <f t="shared" si="13"/>
        <v>1024.22</v>
      </c>
      <c r="O39" s="392">
        <f t="shared" si="9"/>
        <v>0.50000192253469022</v>
      </c>
    </row>
    <row r="40" spans="1:18" ht="25.5">
      <c r="A40" s="96" t="s">
        <v>69</v>
      </c>
      <c r="B40" s="17">
        <v>94971</v>
      </c>
      <c r="C40" s="92" t="s">
        <v>14</v>
      </c>
      <c r="D40" s="30" t="s">
        <v>64</v>
      </c>
      <c r="E40" s="85" t="s">
        <v>40</v>
      </c>
      <c r="F40" s="88">
        <v>9.5500000000000007</v>
      </c>
      <c r="G40" s="95">
        <f>F40*0.2</f>
        <v>1.9100000000000001</v>
      </c>
      <c r="H40" s="88">
        <f t="shared" si="12"/>
        <v>1.9100000000000001</v>
      </c>
      <c r="I40" s="87">
        <f>J40-J40*$I$15</f>
        <v>286.12199999999996</v>
      </c>
      <c r="J40" s="267">
        <v>332.7</v>
      </c>
      <c r="K40" s="281">
        <f t="shared" si="10"/>
        <v>3177.2850000000003</v>
      </c>
      <c r="L40" s="158">
        <f>F40*I40</f>
        <v>2732.4650999999999</v>
      </c>
      <c r="M40" s="158">
        <f t="shared" si="7"/>
        <v>546.49</v>
      </c>
      <c r="N40" s="158">
        <f t="shared" si="13"/>
        <v>546.49</v>
      </c>
      <c r="O40" s="392">
        <f t="shared" si="9"/>
        <v>0.19999889477087923</v>
      </c>
    </row>
    <row r="41" spans="1:18">
      <c r="A41" s="561" t="s">
        <v>78</v>
      </c>
      <c r="B41" s="561"/>
      <c r="C41" s="561"/>
      <c r="D41" s="561"/>
      <c r="E41" s="561"/>
      <c r="F41" s="561"/>
      <c r="G41" s="561"/>
      <c r="H41" s="561"/>
      <c r="I41" s="561"/>
      <c r="J41" s="561"/>
      <c r="K41" s="282">
        <f>SUM(K30:K40)</f>
        <v>45991.383045454553</v>
      </c>
      <c r="L41" s="19">
        <f>SUM(L30:L40)</f>
        <v>39552.589419090902</v>
      </c>
      <c r="M41" s="19">
        <f t="shared" ref="M41:N41" si="14">SUM(M30:M40)</f>
        <v>10724.89</v>
      </c>
      <c r="N41" s="19">
        <f t="shared" si="14"/>
        <v>10724.89</v>
      </c>
      <c r="O41" s="394">
        <f>N41/L41</f>
        <v>0.27115519255544374</v>
      </c>
    </row>
    <row r="42" spans="1:18">
      <c r="A42" s="30"/>
      <c r="B42" s="30"/>
      <c r="C42" s="30"/>
      <c r="D42" s="30"/>
      <c r="E42" s="84"/>
      <c r="F42" s="158"/>
      <c r="G42" s="158"/>
      <c r="H42" s="158"/>
      <c r="I42" s="158"/>
      <c r="J42" s="267"/>
      <c r="K42" s="281"/>
      <c r="L42" s="158"/>
      <c r="M42" s="158"/>
      <c r="N42" s="158"/>
      <c r="O42" s="158"/>
    </row>
    <row r="43" spans="1:18" s="412" customFormat="1" ht="15.75">
      <c r="A43" s="421" t="s">
        <v>79</v>
      </c>
      <c r="B43" s="421"/>
      <c r="C43" s="421"/>
      <c r="D43" s="422" t="s">
        <v>80</v>
      </c>
      <c r="E43" s="421"/>
      <c r="F43" s="423"/>
      <c r="G43" s="423"/>
      <c r="H43" s="423"/>
      <c r="I43" s="423"/>
      <c r="J43" s="424"/>
      <c r="K43" s="425">
        <f>K64</f>
        <v>38831.519816727268</v>
      </c>
      <c r="L43" s="426">
        <f>L64</f>
        <v>33395.107042385454</v>
      </c>
      <c r="M43" s="427">
        <f>SUM(M45:M63)</f>
        <v>9921.0499999999993</v>
      </c>
      <c r="N43" s="259">
        <f>SUM(N45:N63)</f>
        <v>9921.0499999999993</v>
      </c>
      <c r="O43" s="395"/>
      <c r="P43" s="80"/>
      <c r="Q43" s="80"/>
      <c r="R43" s="80"/>
    </row>
    <row r="44" spans="1:18" s="93" customFormat="1">
      <c r="A44" s="97"/>
      <c r="B44" s="38"/>
      <c r="C44" s="38"/>
      <c r="D44" s="21" t="s">
        <v>81</v>
      </c>
      <c r="E44" s="94"/>
      <c r="F44" s="88"/>
      <c r="G44" s="88"/>
      <c r="H44" s="88"/>
      <c r="I44" s="88"/>
      <c r="J44" s="265"/>
      <c r="K44" s="283"/>
      <c r="L44" s="94"/>
      <c r="M44" s="94"/>
      <c r="N44" s="94"/>
      <c r="O44" s="94"/>
      <c r="P44" s="80"/>
      <c r="Q44" s="80"/>
      <c r="R44" s="80"/>
    </row>
    <row r="45" spans="1:18" s="93" customFormat="1" ht="25.5">
      <c r="A45" s="91" t="s">
        <v>82</v>
      </c>
      <c r="B45" s="85">
        <v>92460</v>
      </c>
      <c r="C45" s="92" t="s">
        <v>14</v>
      </c>
      <c r="D45" s="98" t="s">
        <v>83</v>
      </c>
      <c r="E45" s="85" t="s">
        <v>16</v>
      </c>
      <c r="F45" s="95">
        <v>39.340000000000003</v>
      </c>
      <c r="G45" s="95">
        <f>F45*0.7</f>
        <v>27.538</v>
      </c>
      <c r="H45" s="88">
        <f>G45</f>
        <v>27.538</v>
      </c>
      <c r="I45" s="87">
        <f>J45-J45*$I$15</f>
        <v>58.411200000000001</v>
      </c>
      <c r="J45" s="267">
        <v>67.92</v>
      </c>
      <c r="K45" s="281">
        <f>F45*J45</f>
        <v>2671.9728000000005</v>
      </c>
      <c r="L45" s="158">
        <f>F45*I45</f>
        <v>2297.896608</v>
      </c>
      <c r="M45" s="158">
        <f t="shared" ref="M45:M63" si="15">ROUND(G45*I45,2)</f>
        <v>1608.53</v>
      </c>
      <c r="N45" s="158">
        <f t="shared" ref="N45:N63" si="16">ROUND(H45*I45,2)</f>
        <v>1608.53</v>
      </c>
      <c r="O45" s="392">
        <f t="shared" ref="O45:O63" si="17">N45/L45</f>
        <v>0.70000103329279117</v>
      </c>
      <c r="P45" s="80"/>
      <c r="Q45" s="80"/>
      <c r="R45" s="80"/>
    </row>
    <row r="46" spans="1:18" s="93" customFormat="1" ht="25.5">
      <c r="A46" s="91" t="s">
        <v>84</v>
      </c>
      <c r="B46" s="17">
        <v>92776</v>
      </c>
      <c r="C46" s="92" t="s">
        <v>14</v>
      </c>
      <c r="D46" s="30" t="s">
        <v>85</v>
      </c>
      <c r="E46" s="85" t="s">
        <v>60</v>
      </c>
      <c r="F46" s="95">
        <v>79.636363636363626</v>
      </c>
      <c r="G46" s="95">
        <f>F46*0.7</f>
        <v>55.745454545454535</v>
      </c>
      <c r="H46" s="88">
        <f t="shared" ref="H46:H63" si="18">G46</f>
        <v>55.745454545454535</v>
      </c>
      <c r="I46" s="87">
        <f>J46-J46*$I$15</f>
        <v>6.5359999999999996</v>
      </c>
      <c r="J46" s="267">
        <v>7.6</v>
      </c>
      <c r="K46" s="281">
        <f t="shared" ref="K46:K63" si="19">F46*J46</f>
        <v>605.23636363636354</v>
      </c>
      <c r="L46" s="158">
        <f>F46*I46</f>
        <v>520.50327272727259</v>
      </c>
      <c r="M46" s="158">
        <f t="shared" si="15"/>
        <v>364.35</v>
      </c>
      <c r="N46" s="158">
        <f t="shared" si="16"/>
        <v>364.35</v>
      </c>
      <c r="O46" s="392">
        <f t="shared" si="17"/>
        <v>0.69999559866534788</v>
      </c>
      <c r="P46" s="80"/>
      <c r="Q46" s="80"/>
      <c r="R46" s="80"/>
    </row>
    <row r="47" spans="1:18" s="93" customFormat="1" ht="25.5">
      <c r="A47" s="91" t="s">
        <v>86</v>
      </c>
      <c r="B47" s="17">
        <v>92775</v>
      </c>
      <c r="C47" s="92" t="s">
        <v>14</v>
      </c>
      <c r="D47" s="30" t="s">
        <v>87</v>
      </c>
      <c r="E47" s="85" t="s">
        <v>60</v>
      </c>
      <c r="F47" s="88">
        <v>36.636363636363633</v>
      </c>
      <c r="G47" s="95">
        <f>F47*0.7</f>
        <v>25.645454545454541</v>
      </c>
      <c r="H47" s="88">
        <f t="shared" si="18"/>
        <v>25.645454545454541</v>
      </c>
      <c r="I47" s="87">
        <f>J47-J47*$I$15</f>
        <v>9.5890000000000004</v>
      </c>
      <c r="J47" s="267">
        <v>11.15</v>
      </c>
      <c r="K47" s="281">
        <f t="shared" si="19"/>
        <v>408.49545454545455</v>
      </c>
      <c r="L47" s="158">
        <f>F47*I47</f>
        <v>351.30609090909087</v>
      </c>
      <c r="M47" s="158">
        <f t="shared" si="15"/>
        <v>245.91</v>
      </c>
      <c r="N47" s="158">
        <f t="shared" si="16"/>
        <v>245.91</v>
      </c>
      <c r="O47" s="392">
        <f t="shared" si="17"/>
        <v>0.69998786347155961</v>
      </c>
      <c r="P47" s="80"/>
      <c r="Q47" s="80"/>
      <c r="R47" s="80"/>
    </row>
    <row r="48" spans="1:18" s="93" customFormat="1" ht="25.5">
      <c r="A48" s="91" t="s">
        <v>88</v>
      </c>
      <c r="B48" s="17">
        <v>94971</v>
      </c>
      <c r="C48" s="92" t="s">
        <v>14</v>
      </c>
      <c r="D48" s="30" t="s">
        <v>64</v>
      </c>
      <c r="E48" s="85" t="s">
        <v>40</v>
      </c>
      <c r="F48" s="88">
        <v>2.12</v>
      </c>
      <c r="G48" s="95">
        <f>F48*0.7</f>
        <v>1.484</v>
      </c>
      <c r="H48" s="88">
        <f t="shared" si="18"/>
        <v>1.484</v>
      </c>
      <c r="I48" s="87">
        <f>J48-J48*$I$15</f>
        <v>286.12199999999996</v>
      </c>
      <c r="J48" s="267">
        <v>332.7</v>
      </c>
      <c r="K48" s="281">
        <f t="shared" si="19"/>
        <v>705.32399999999996</v>
      </c>
      <c r="L48" s="158">
        <f>F48*I48</f>
        <v>606.57863999999995</v>
      </c>
      <c r="M48" s="158">
        <f t="shared" si="15"/>
        <v>424.61</v>
      </c>
      <c r="N48" s="158">
        <f t="shared" si="16"/>
        <v>424.61</v>
      </c>
      <c r="O48" s="392">
        <f t="shared" si="17"/>
        <v>0.70000816382192432</v>
      </c>
      <c r="P48" s="80"/>
      <c r="Q48" s="80"/>
      <c r="R48" s="80"/>
    </row>
    <row r="49" spans="1:18" s="93" customFormat="1">
      <c r="A49" s="91"/>
      <c r="B49" s="20"/>
      <c r="C49" s="20"/>
      <c r="D49" s="21" t="s">
        <v>89</v>
      </c>
      <c r="E49" s="94"/>
      <c r="F49" s="88"/>
      <c r="G49" s="95"/>
      <c r="H49" s="88"/>
      <c r="I49" s="88"/>
      <c r="J49" s="267"/>
      <c r="K49" s="281"/>
      <c r="L49" s="158"/>
      <c r="M49" s="158"/>
      <c r="N49" s="158"/>
      <c r="O49" s="392"/>
      <c r="P49" s="80"/>
      <c r="Q49" s="80"/>
      <c r="R49" s="80"/>
    </row>
    <row r="50" spans="1:18" s="93" customFormat="1" ht="25.5">
      <c r="A50" s="91" t="s">
        <v>90</v>
      </c>
      <c r="B50" s="85">
        <v>92460</v>
      </c>
      <c r="C50" s="92" t="s">
        <v>14</v>
      </c>
      <c r="D50" s="98" t="s">
        <v>83</v>
      </c>
      <c r="E50" s="85" t="s">
        <v>16</v>
      </c>
      <c r="F50" s="88">
        <v>44.269999999999996</v>
      </c>
      <c r="G50" s="95">
        <f>F50*1</f>
        <v>44.269999999999996</v>
      </c>
      <c r="H50" s="88">
        <f t="shared" si="18"/>
        <v>44.269999999999996</v>
      </c>
      <c r="I50" s="87">
        <f>J50-J50*$I$15</f>
        <v>58.411200000000001</v>
      </c>
      <c r="J50" s="267">
        <v>67.92</v>
      </c>
      <c r="K50" s="281">
        <f t="shared" si="19"/>
        <v>3006.8183999999997</v>
      </c>
      <c r="L50" s="158">
        <f>F50*I50</f>
        <v>2585.863824</v>
      </c>
      <c r="M50" s="158">
        <f t="shared" si="15"/>
        <v>2585.86</v>
      </c>
      <c r="N50" s="158">
        <f t="shared" si="16"/>
        <v>2585.86</v>
      </c>
      <c r="O50" s="392">
        <f t="shared" si="17"/>
        <v>0.99999852119049559</v>
      </c>
      <c r="P50" s="80"/>
      <c r="Q50" s="80"/>
      <c r="R50" s="80"/>
    </row>
    <row r="51" spans="1:18" s="93" customFormat="1" ht="25.5">
      <c r="A51" s="91" t="s">
        <v>91</v>
      </c>
      <c r="B51" s="17">
        <v>92776</v>
      </c>
      <c r="C51" s="92" t="s">
        <v>14</v>
      </c>
      <c r="D51" s="30" t="s">
        <v>85</v>
      </c>
      <c r="E51" s="85" t="s">
        <v>60</v>
      </c>
      <c r="F51" s="88">
        <v>127.72727272727272</v>
      </c>
      <c r="G51" s="95">
        <f>F51*1</f>
        <v>127.72727272727272</v>
      </c>
      <c r="H51" s="88">
        <f t="shared" si="18"/>
        <v>127.72727272727272</v>
      </c>
      <c r="I51" s="87">
        <f>J51-J51*$I$15</f>
        <v>6.5359999999999996</v>
      </c>
      <c r="J51" s="267">
        <v>7.6</v>
      </c>
      <c r="K51" s="281">
        <f t="shared" si="19"/>
        <v>970.72727272727263</v>
      </c>
      <c r="L51" s="158">
        <f>F51*I51</f>
        <v>834.82545454545448</v>
      </c>
      <c r="M51" s="158">
        <f t="shared" si="15"/>
        <v>834.83</v>
      </c>
      <c r="N51" s="158">
        <f t="shared" si="16"/>
        <v>834.83</v>
      </c>
      <c r="O51" s="392">
        <f t="shared" si="17"/>
        <v>1.0000054447962994</v>
      </c>
      <c r="P51" s="80"/>
      <c r="Q51" s="80"/>
      <c r="R51" s="80"/>
    </row>
    <row r="52" spans="1:18" s="93" customFormat="1" ht="25.5">
      <c r="A52" s="91" t="s">
        <v>92</v>
      </c>
      <c r="B52" s="17">
        <v>96543</v>
      </c>
      <c r="C52" s="92" t="s">
        <v>14</v>
      </c>
      <c r="D52" s="30" t="s">
        <v>62</v>
      </c>
      <c r="E52" s="85" t="s">
        <v>60</v>
      </c>
      <c r="F52" s="88">
        <v>48.999999999999993</v>
      </c>
      <c r="G52" s="95">
        <f>F52*1</f>
        <v>48.999999999999993</v>
      </c>
      <c r="H52" s="88">
        <f t="shared" si="18"/>
        <v>48.999999999999993</v>
      </c>
      <c r="I52" s="87">
        <f>J52-J52*$I$15</f>
        <v>9.5890000000000004</v>
      </c>
      <c r="J52" s="267">
        <v>11.15</v>
      </c>
      <c r="K52" s="281">
        <f t="shared" si="19"/>
        <v>546.34999999999991</v>
      </c>
      <c r="L52" s="158">
        <f>F52*I52</f>
        <v>469.86099999999993</v>
      </c>
      <c r="M52" s="158">
        <f t="shared" si="15"/>
        <v>469.86</v>
      </c>
      <c r="N52" s="158">
        <f t="shared" si="16"/>
        <v>469.86</v>
      </c>
      <c r="O52" s="392">
        <f t="shared" si="17"/>
        <v>0.99999787171099552</v>
      </c>
      <c r="P52" s="80"/>
      <c r="Q52" s="80"/>
      <c r="R52" s="80"/>
    </row>
    <row r="53" spans="1:18" s="93" customFormat="1" ht="25.5">
      <c r="A53" s="91" t="s">
        <v>93</v>
      </c>
      <c r="B53" s="17">
        <v>94971</v>
      </c>
      <c r="C53" s="92" t="s">
        <v>14</v>
      </c>
      <c r="D53" s="30" t="s">
        <v>64</v>
      </c>
      <c r="E53" s="85" t="s">
        <v>40</v>
      </c>
      <c r="F53" s="88">
        <v>2.12</v>
      </c>
      <c r="G53" s="95">
        <f>F53*1</f>
        <v>2.12</v>
      </c>
      <c r="H53" s="88">
        <f t="shared" si="18"/>
        <v>2.12</v>
      </c>
      <c r="I53" s="87">
        <f>J53-J53*$I$15</f>
        <v>286.12199999999996</v>
      </c>
      <c r="J53" s="267">
        <v>332.7</v>
      </c>
      <c r="K53" s="281">
        <f t="shared" si="19"/>
        <v>705.32399999999996</v>
      </c>
      <c r="L53" s="158">
        <f>F53*I53</f>
        <v>606.57863999999995</v>
      </c>
      <c r="M53" s="158">
        <f t="shared" si="15"/>
        <v>606.58000000000004</v>
      </c>
      <c r="N53" s="158">
        <f t="shared" si="16"/>
        <v>606.58000000000004</v>
      </c>
      <c r="O53" s="392">
        <f t="shared" si="17"/>
        <v>1.0000022420835657</v>
      </c>
      <c r="P53" s="80"/>
      <c r="Q53" s="80"/>
      <c r="R53" s="80"/>
    </row>
    <row r="54" spans="1:18" s="93" customFormat="1">
      <c r="A54" s="91" t="s">
        <v>94</v>
      </c>
      <c r="B54" s="17" t="s">
        <v>95</v>
      </c>
      <c r="C54" s="92" t="s">
        <v>14</v>
      </c>
      <c r="D54" s="98" t="s">
        <v>96</v>
      </c>
      <c r="E54" s="85" t="s">
        <v>16</v>
      </c>
      <c r="F54" s="88">
        <v>51.93</v>
      </c>
      <c r="G54" s="95">
        <f>F54*1</f>
        <v>51.93</v>
      </c>
      <c r="H54" s="88">
        <f t="shared" si="18"/>
        <v>51.93</v>
      </c>
      <c r="I54" s="87">
        <f>J54-J54*$I$15</f>
        <v>53.543599999999998</v>
      </c>
      <c r="J54" s="267">
        <v>62.26</v>
      </c>
      <c r="K54" s="281">
        <f t="shared" si="19"/>
        <v>3233.1617999999999</v>
      </c>
      <c r="L54" s="158">
        <f>F54*I54</f>
        <v>2780.5191479999999</v>
      </c>
      <c r="M54" s="158">
        <f t="shared" si="15"/>
        <v>2780.52</v>
      </c>
      <c r="N54" s="158">
        <f t="shared" si="16"/>
        <v>2780.52</v>
      </c>
      <c r="O54" s="392">
        <f t="shared" si="17"/>
        <v>1.0000003064175986</v>
      </c>
      <c r="P54" s="80"/>
      <c r="Q54" s="80"/>
      <c r="R54" s="80"/>
    </row>
    <row r="55" spans="1:18" s="93" customFormat="1">
      <c r="A55" s="91"/>
      <c r="B55" s="85"/>
      <c r="C55" s="92"/>
      <c r="D55" s="21" t="s">
        <v>627</v>
      </c>
      <c r="E55" s="85"/>
      <c r="F55" s="88"/>
      <c r="G55" s="95"/>
      <c r="H55" s="88"/>
      <c r="I55" s="88"/>
      <c r="J55" s="267"/>
      <c r="K55" s="281"/>
      <c r="L55" s="158"/>
      <c r="M55" s="158"/>
      <c r="N55" s="158"/>
      <c r="O55" s="392"/>
      <c r="P55" s="80"/>
      <c r="Q55" s="80"/>
      <c r="R55" s="80"/>
    </row>
    <row r="56" spans="1:18" s="93" customFormat="1" ht="25.5">
      <c r="A56" s="91" t="s">
        <v>628</v>
      </c>
      <c r="B56" s="85">
        <v>92460</v>
      </c>
      <c r="C56" s="92" t="s">
        <v>14</v>
      </c>
      <c r="D56" s="98" t="s">
        <v>83</v>
      </c>
      <c r="E56" s="85" t="s">
        <v>16</v>
      </c>
      <c r="F56" s="88">
        <v>59.24</v>
      </c>
      <c r="G56" s="95"/>
      <c r="H56" s="88">
        <f t="shared" si="18"/>
        <v>0</v>
      </c>
      <c r="I56" s="87">
        <f>J56-J56*$I$15</f>
        <v>58.411200000000001</v>
      </c>
      <c r="J56" s="267">
        <v>67.92</v>
      </c>
      <c r="K56" s="281">
        <f t="shared" si="19"/>
        <v>4023.5808000000002</v>
      </c>
      <c r="L56" s="158">
        <f>F56*I56</f>
        <v>3460.2794880000001</v>
      </c>
      <c r="M56" s="158">
        <f t="shared" si="15"/>
        <v>0</v>
      </c>
      <c r="N56" s="158">
        <f t="shared" si="16"/>
        <v>0</v>
      </c>
      <c r="O56" s="392">
        <f t="shared" si="17"/>
        <v>0</v>
      </c>
      <c r="P56" s="80"/>
      <c r="Q56" s="80"/>
      <c r="R56" s="80"/>
    </row>
    <row r="57" spans="1:18" s="93" customFormat="1" ht="25.5">
      <c r="A57" s="91" t="s">
        <v>629</v>
      </c>
      <c r="B57" s="17">
        <v>92776</v>
      </c>
      <c r="C57" s="92" t="s">
        <v>14</v>
      </c>
      <c r="D57" s="30" t="s">
        <v>85</v>
      </c>
      <c r="E57" s="85" t="s">
        <v>60</v>
      </c>
      <c r="F57" s="88">
        <v>84.563636363636348</v>
      </c>
      <c r="G57" s="95"/>
      <c r="H57" s="88">
        <f t="shared" si="18"/>
        <v>0</v>
      </c>
      <c r="I57" s="87">
        <f>J57-J57*$I$15</f>
        <v>6.5359999999999996</v>
      </c>
      <c r="J57" s="267">
        <v>7.6</v>
      </c>
      <c r="K57" s="281">
        <f t="shared" si="19"/>
        <v>642.6836363636362</v>
      </c>
      <c r="L57" s="158">
        <f>F57*I57</f>
        <v>552.70792727272715</v>
      </c>
      <c r="M57" s="158">
        <f t="shared" si="15"/>
        <v>0</v>
      </c>
      <c r="N57" s="158">
        <f t="shared" si="16"/>
        <v>0</v>
      </c>
      <c r="O57" s="392">
        <f t="shared" si="17"/>
        <v>0</v>
      </c>
      <c r="P57" s="80"/>
      <c r="Q57" s="80"/>
      <c r="R57" s="80"/>
    </row>
    <row r="58" spans="1:18" s="93" customFormat="1" ht="25.5">
      <c r="A58" s="91" t="s">
        <v>630</v>
      </c>
      <c r="B58" s="17">
        <v>96543</v>
      </c>
      <c r="C58" s="92" t="s">
        <v>14</v>
      </c>
      <c r="D58" s="30" t="s">
        <v>62</v>
      </c>
      <c r="E58" s="85" t="s">
        <v>60</v>
      </c>
      <c r="F58" s="88">
        <v>46.36363636363636</v>
      </c>
      <c r="G58" s="95"/>
      <c r="H58" s="88">
        <f t="shared" si="18"/>
        <v>0</v>
      </c>
      <c r="I58" s="87">
        <f>J58-J58*$I$15</f>
        <v>9.5890000000000004</v>
      </c>
      <c r="J58" s="267">
        <v>11.15</v>
      </c>
      <c r="K58" s="281">
        <f t="shared" si="19"/>
        <v>516.95454545454538</v>
      </c>
      <c r="L58" s="158">
        <f>F58*I58</f>
        <v>444.58090909090907</v>
      </c>
      <c r="M58" s="158">
        <f t="shared" si="15"/>
        <v>0</v>
      </c>
      <c r="N58" s="158">
        <f t="shared" si="16"/>
        <v>0</v>
      </c>
      <c r="O58" s="392">
        <f t="shared" si="17"/>
        <v>0</v>
      </c>
      <c r="P58" s="80"/>
      <c r="Q58" s="80"/>
      <c r="R58" s="80"/>
    </row>
    <row r="59" spans="1:18" s="93" customFormat="1" ht="25.5">
      <c r="A59" s="91" t="s">
        <v>631</v>
      </c>
      <c r="B59" s="17">
        <v>94971</v>
      </c>
      <c r="C59" s="92" t="s">
        <v>14</v>
      </c>
      <c r="D59" s="30" t="s">
        <v>64</v>
      </c>
      <c r="E59" s="85" t="s">
        <v>40</v>
      </c>
      <c r="F59" s="88">
        <v>4.29</v>
      </c>
      <c r="G59" s="95"/>
      <c r="H59" s="88">
        <f t="shared" si="18"/>
        <v>0</v>
      </c>
      <c r="I59" s="87">
        <f>J59-J59*$I$15</f>
        <v>286.12199999999996</v>
      </c>
      <c r="J59" s="267">
        <v>332.7</v>
      </c>
      <c r="K59" s="281">
        <f t="shared" si="19"/>
        <v>1427.2829999999999</v>
      </c>
      <c r="L59" s="158">
        <f>F59*I59</f>
        <v>1227.4633799999999</v>
      </c>
      <c r="M59" s="158">
        <f t="shared" si="15"/>
        <v>0</v>
      </c>
      <c r="N59" s="158">
        <f t="shared" si="16"/>
        <v>0</v>
      </c>
      <c r="O59" s="392">
        <f t="shared" si="17"/>
        <v>0</v>
      </c>
      <c r="P59" s="80"/>
      <c r="Q59" s="80"/>
      <c r="R59" s="80"/>
    </row>
    <row r="60" spans="1:18" s="93" customFormat="1">
      <c r="A60" s="91"/>
      <c r="B60" s="85"/>
      <c r="C60" s="92"/>
      <c r="D60" s="21" t="s">
        <v>632</v>
      </c>
      <c r="E60" s="85"/>
      <c r="F60" s="88"/>
      <c r="G60" s="95"/>
      <c r="H60" s="88">
        <f t="shared" si="18"/>
        <v>0</v>
      </c>
      <c r="I60" s="88"/>
      <c r="J60" s="267"/>
      <c r="K60" s="281"/>
      <c r="L60" s="158"/>
      <c r="M60" s="158"/>
      <c r="N60" s="158">
        <f t="shared" si="16"/>
        <v>0</v>
      </c>
      <c r="O60" s="392"/>
      <c r="P60" s="80"/>
      <c r="Q60" s="80"/>
      <c r="R60" s="80"/>
    </row>
    <row r="61" spans="1:18" s="93" customFormat="1" ht="25.5">
      <c r="A61" s="91" t="s">
        <v>633</v>
      </c>
      <c r="B61" s="85">
        <v>92460</v>
      </c>
      <c r="C61" s="92" t="s">
        <v>14</v>
      </c>
      <c r="D61" s="98" t="s">
        <v>83</v>
      </c>
      <c r="E61" s="85" t="s">
        <v>16</v>
      </c>
      <c r="F61" s="88">
        <v>8.07</v>
      </c>
      <c r="G61" s="95"/>
      <c r="H61" s="88">
        <f t="shared" si="18"/>
        <v>0</v>
      </c>
      <c r="I61" s="87">
        <f>J61-J61*$I$15</f>
        <v>58.411200000000001</v>
      </c>
      <c r="J61" s="267">
        <v>67.92</v>
      </c>
      <c r="K61" s="281">
        <f t="shared" si="19"/>
        <v>548.11440000000005</v>
      </c>
      <c r="L61" s="158">
        <f>F61*I61</f>
        <v>471.37838400000004</v>
      </c>
      <c r="M61" s="158">
        <f t="shared" si="15"/>
        <v>0</v>
      </c>
      <c r="N61" s="158">
        <f t="shared" si="16"/>
        <v>0</v>
      </c>
      <c r="O61" s="392">
        <f t="shared" si="17"/>
        <v>0</v>
      </c>
      <c r="P61" s="80"/>
      <c r="Q61" s="80"/>
      <c r="R61" s="80"/>
    </row>
    <row r="62" spans="1:18" s="93" customFormat="1">
      <c r="A62" s="91" t="s">
        <v>634</v>
      </c>
      <c r="B62" s="85">
        <v>85662</v>
      </c>
      <c r="C62" s="92" t="s">
        <v>14</v>
      </c>
      <c r="D62" s="98" t="s">
        <v>635</v>
      </c>
      <c r="E62" s="85" t="s">
        <v>60</v>
      </c>
      <c r="F62" s="88">
        <v>577.82159999999999</v>
      </c>
      <c r="G62" s="95"/>
      <c r="H62" s="88">
        <f t="shared" si="18"/>
        <v>0</v>
      </c>
      <c r="I62" s="87">
        <f>J62-J62*$I$15</f>
        <v>8.6774000000000004</v>
      </c>
      <c r="J62" s="267">
        <v>10.09</v>
      </c>
      <c r="K62" s="281">
        <f t="shared" si="19"/>
        <v>5830.2199439999995</v>
      </c>
      <c r="L62" s="158">
        <f>F62*I62</f>
        <v>5013.98915184</v>
      </c>
      <c r="M62" s="158">
        <f t="shared" si="15"/>
        <v>0</v>
      </c>
      <c r="N62" s="158">
        <f t="shared" si="16"/>
        <v>0</v>
      </c>
      <c r="O62" s="392">
        <f t="shared" si="17"/>
        <v>0</v>
      </c>
      <c r="P62" s="80"/>
      <c r="Q62" s="80"/>
      <c r="R62" s="80"/>
    </row>
    <row r="63" spans="1:18" s="93" customFormat="1" ht="25.5">
      <c r="A63" s="91" t="s">
        <v>636</v>
      </c>
      <c r="B63" s="17">
        <v>94971</v>
      </c>
      <c r="C63" s="92" t="s">
        <v>14</v>
      </c>
      <c r="D63" s="30" t="s">
        <v>64</v>
      </c>
      <c r="E63" s="85" t="s">
        <v>40</v>
      </c>
      <c r="F63" s="88">
        <v>39.042000000000002</v>
      </c>
      <c r="G63" s="95"/>
      <c r="H63" s="88">
        <f t="shared" si="18"/>
        <v>0</v>
      </c>
      <c r="I63" s="87">
        <f>J63-J63*$I$15</f>
        <v>286.12199999999996</v>
      </c>
      <c r="J63" s="267">
        <v>332.7</v>
      </c>
      <c r="K63" s="281">
        <f t="shared" si="19"/>
        <v>12989.2734</v>
      </c>
      <c r="L63" s="158">
        <f>F63*I63</f>
        <v>11170.775123999998</v>
      </c>
      <c r="M63" s="158">
        <f t="shared" si="15"/>
        <v>0</v>
      </c>
      <c r="N63" s="158">
        <f t="shared" si="16"/>
        <v>0</v>
      </c>
      <c r="O63" s="392">
        <f t="shared" si="17"/>
        <v>0</v>
      </c>
      <c r="P63" s="80"/>
      <c r="Q63" s="80"/>
      <c r="R63" s="80"/>
    </row>
    <row r="64" spans="1:18">
      <c r="A64" s="561" t="s">
        <v>97</v>
      </c>
      <c r="B64" s="561"/>
      <c r="C64" s="561"/>
      <c r="D64" s="561"/>
      <c r="E64" s="561"/>
      <c r="F64" s="561"/>
      <c r="G64" s="561"/>
      <c r="H64" s="561"/>
      <c r="I64" s="561"/>
      <c r="J64" s="561"/>
      <c r="K64" s="282">
        <f>SUM(K44:K63)</f>
        <v>38831.519816727268</v>
      </c>
      <c r="L64" s="19">
        <f>SUM(L44:L63)</f>
        <v>33395.107042385454</v>
      </c>
      <c r="M64" s="19">
        <f t="shared" ref="M64:N64" si="20">SUM(M44:M63)</f>
        <v>9921.0499999999993</v>
      </c>
      <c r="N64" s="19">
        <f t="shared" si="20"/>
        <v>9921.0499999999993</v>
      </c>
      <c r="O64" s="394">
        <f>N64/L64</f>
        <v>0.29708094624185777</v>
      </c>
    </row>
    <row r="65" spans="1:18">
      <c r="A65" s="30"/>
      <c r="B65" s="30"/>
      <c r="C65" s="30"/>
      <c r="D65" s="30"/>
      <c r="E65" s="84"/>
      <c r="F65" s="158"/>
      <c r="G65" s="158"/>
      <c r="H65" s="158"/>
      <c r="I65" s="158"/>
      <c r="J65" s="267"/>
      <c r="K65" s="281"/>
      <c r="L65" s="158"/>
      <c r="M65" s="158"/>
      <c r="N65" s="158"/>
      <c r="O65" s="392"/>
    </row>
    <row r="66" spans="1:18" s="412" customFormat="1" ht="15.75">
      <c r="A66" s="421" t="s">
        <v>98</v>
      </c>
      <c r="B66" s="421"/>
      <c r="C66" s="421"/>
      <c r="D66" s="422" t="s">
        <v>99</v>
      </c>
      <c r="E66" s="421"/>
      <c r="F66" s="423"/>
      <c r="G66" s="423"/>
      <c r="H66" s="423"/>
      <c r="I66" s="423"/>
      <c r="J66" s="424"/>
      <c r="K66" s="425">
        <f>K71</f>
        <v>23008.118300000002</v>
      </c>
      <c r="L66" s="426">
        <f>L71</f>
        <v>19786.981738000002</v>
      </c>
      <c r="M66" s="427">
        <f>SUM(M67:M70)</f>
        <v>7458.8041659999999</v>
      </c>
      <c r="N66" s="259">
        <f>SUM(N67:N70)</f>
        <v>7458.8</v>
      </c>
      <c r="O66" s="395"/>
      <c r="P66" s="80"/>
      <c r="Q66" s="80"/>
      <c r="R66" s="80"/>
    </row>
    <row r="67" spans="1:18" ht="25.5">
      <c r="A67" s="100" t="s">
        <v>100</v>
      </c>
      <c r="B67" s="17">
        <v>87489</v>
      </c>
      <c r="C67" s="92" t="s">
        <v>14</v>
      </c>
      <c r="D67" s="30" t="s">
        <v>101</v>
      </c>
      <c r="E67" s="84" t="s">
        <v>16</v>
      </c>
      <c r="F67" s="87">
        <v>207.65</v>
      </c>
      <c r="G67" s="95">
        <f>F67*1</f>
        <v>207.65</v>
      </c>
      <c r="H67" s="87">
        <f>G67</f>
        <v>207.65</v>
      </c>
      <c r="I67" s="87">
        <f>J67-J67*$I$15</f>
        <v>31.381399999999999</v>
      </c>
      <c r="J67" s="268">
        <v>36.49</v>
      </c>
      <c r="K67" s="281">
        <f>F67*J67</f>
        <v>7577.1485000000002</v>
      </c>
      <c r="L67" s="158">
        <f>F67*I67</f>
        <v>6516.34771</v>
      </c>
      <c r="M67" s="158">
        <f>I67*G67</f>
        <v>6516.34771</v>
      </c>
      <c r="N67" s="158">
        <f t="shared" ref="N67:N70" si="21">ROUND(H67*I67,2)</f>
        <v>6516.35</v>
      </c>
      <c r="O67" s="392">
        <f t="shared" ref="O67:O70" si="22">N67/L67</f>
        <v>1.00000035142385</v>
      </c>
    </row>
    <row r="68" spans="1:18" s="93" customFormat="1" ht="25.5">
      <c r="A68" s="91" t="s">
        <v>102</v>
      </c>
      <c r="B68" s="17">
        <v>93202</v>
      </c>
      <c r="C68" s="92" t="s">
        <v>14</v>
      </c>
      <c r="D68" s="30" t="s">
        <v>103</v>
      </c>
      <c r="E68" s="84" t="s">
        <v>16</v>
      </c>
      <c r="F68" s="87">
        <v>4.5599999999999996</v>
      </c>
      <c r="G68" s="95">
        <f>F68*1</f>
        <v>4.5599999999999996</v>
      </c>
      <c r="H68" s="87">
        <f>G68</f>
        <v>4.5599999999999996</v>
      </c>
      <c r="I68" s="87">
        <f>J68-J68*$I$15</f>
        <v>14.886599999999998</v>
      </c>
      <c r="J68" s="268">
        <v>17.309999999999999</v>
      </c>
      <c r="K68" s="281">
        <f>F68*J68</f>
        <v>78.933599999999984</v>
      </c>
      <c r="L68" s="158">
        <f>F68*I68</f>
        <v>67.882895999999988</v>
      </c>
      <c r="M68" s="158">
        <f>I68*G68</f>
        <v>67.882895999999988</v>
      </c>
      <c r="N68" s="158">
        <f t="shared" si="21"/>
        <v>67.88</v>
      </c>
      <c r="O68" s="392">
        <f t="shared" si="22"/>
        <v>0.99995733829623312</v>
      </c>
      <c r="P68" s="80"/>
      <c r="Q68" s="80"/>
      <c r="R68" s="80"/>
    </row>
    <row r="69" spans="1:18" s="93" customFormat="1">
      <c r="A69" s="91" t="s">
        <v>104</v>
      </c>
      <c r="B69" s="17">
        <v>93183</v>
      </c>
      <c r="C69" s="92" t="s">
        <v>14</v>
      </c>
      <c r="D69" s="98" t="s">
        <v>105</v>
      </c>
      <c r="E69" s="84" t="s">
        <v>53</v>
      </c>
      <c r="F69" s="87">
        <v>29.4</v>
      </c>
      <c r="G69" s="95">
        <f>F69*1</f>
        <v>29.4</v>
      </c>
      <c r="H69" s="87">
        <f>G69</f>
        <v>29.4</v>
      </c>
      <c r="I69" s="87">
        <f>J69-J69*$I$15</f>
        <v>29.747400000000003</v>
      </c>
      <c r="J69" s="268">
        <v>34.590000000000003</v>
      </c>
      <c r="K69" s="281">
        <f>F69*J69</f>
        <v>1016.946</v>
      </c>
      <c r="L69" s="158">
        <f>F69*I69</f>
        <v>874.57356000000004</v>
      </c>
      <c r="M69" s="158">
        <f>I69*G69</f>
        <v>874.57356000000004</v>
      </c>
      <c r="N69" s="158">
        <f t="shared" si="21"/>
        <v>874.57</v>
      </c>
      <c r="O69" s="392">
        <f t="shared" si="22"/>
        <v>0.99999592944474558</v>
      </c>
      <c r="P69" s="80"/>
      <c r="Q69" s="80"/>
      <c r="R69" s="80"/>
    </row>
    <row r="70" spans="1:18" s="93" customFormat="1" ht="25.5">
      <c r="A70" s="91" t="s">
        <v>106</v>
      </c>
      <c r="B70" s="17">
        <v>79627</v>
      </c>
      <c r="C70" s="92" t="s">
        <v>30</v>
      </c>
      <c r="D70" s="98" t="s">
        <v>107</v>
      </c>
      <c r="E70" s="92" t="s">
        <v>16</v>
      </c>
      <c r="F70" s="99">
        <v>27.03</v>
      </c>
      <c r="G70" s="95"/>
      <c r="H70" s="99"/>
      <c r="I70" s="87">
        <f>J70-J70*$I$15</f>
        <v>456.0924</v>
      </c>
      <c r="J70" s="269">
        <v>530.34</v>
      </c>
      <c r="K70" s="281">
        <f>F70*J70</f>
        <v>14335.090200000002</v>
      </c>
      <c r="L70" s="158">
        <f>F70*I70</f>
        <v>12328.177572000001</v>
      </c>
      <c r="M70" s="158">
        <f>I70*G70</f>
        <v>0</v>
      </c>
      <c r="N70" s="158">
        <f t="shared" si="21"/>
        <v>0</v>
      </c>
      <c r="O70" s="392">
        <f t="shared" si="22"/>
        <v>0</v>
      </c>
      <c r="P70" s="80"/>
      <c r="Q70" s="80"/>
      <c r="R70" s="80"/>
    </row>
    <row r="71" spans="1:18">
      <c r="A71" s="561" t="s">
        <v>108</v>
      </c>
      <c r="B71" s="561"/>
      <c r="C71" s="561"/>
      <c r="D71" s="561"/>
      <c r="E71" s="561"/>
      <c r="F71" s="561"/>
      <c r="G71" s="561"/>
      <c r="H71" s="561"/>
      <c r="I71" s="561"/>
      <c r="J71" s="561"/>
      <c r="K71" s="282">
        <f>SUM(K67:K70)</f>
        <v>23008.118300000002</v>
      </c>
      <c r="L71" s="19">
        <f>SUM(L67:L70)</f>
        <v>19786.981738000002</v>
      </c>
      <c r="M71" s="19">
        <f t="shared" ref="M71:N71" si="23">SUM(M67:M70)</f>
        <v>7458.8041659999999</v>
      </c>
      <c r="N71" s="19">
        <f t="shared" si="23"/>
        <v>7458.8</v>
      </c>
      <c r="O71" s="394">
        <f>N71/L71</f>
        <v>0.37695491403197245</v>
      </c>
    </row>
    <row r="72" spans="1:18">
      <c r="A72" s="30"/>
      <c r="B72" s="30"/>
      <c r="C72" s="30"/>
      <c r="D72" s="30"/>
      <c r="E72" s="84"/>
      <c r="F72" s="158"/>
      <c r="G72" s="158"/>
      <c r="H72" s="158"/>
      <c r="I72" s="158"/>
      <c r="J72" s="267"/>
      <c r="K72" s="281"/>
      <c r="L72" s="158"/>
      <c r="M72" s="158"/>
      <c r="N72" s="158"/>
      <c r="O72" s="158"/>
    </row>
    <row r="73" spans="1:18" s="412" customFormat="1" ht="15.75">
      <c r="A73" s="421" t="s">
        <v>109</v>
      </c>
      <c r="B73" s="421"/>
      <c r="C73" s="421"/>
      <c r="D73" s="422" t="s">
        <v>110</v>
      </c>
      <c r="E73" s="421"/>
      <c r="F73" s="423"/>
      <c r="G73" s="423"/>
      <c r="H73" s="423"/>
      <c r="I73" s="423"/>
      <c r="J73" s="424"/>
      <c r="K73" s="425">
        <f>K86</f>
        <v>10340.616</v>
      </c>
      <c r="L73" s="426">
        <f>L86</f>
        <v>8892.9297599999991</v>
      </c>
      <c r="M73" s="427">
        <f>SUM(M75:M85)</f>
        <v>0</v>
      </c>
      <c r="N73" s="259">
        <f>SUM(N75:N85)</f>
        <v>0</v>
      </c>
      <c r="O73" s="395"/>
      <c r="P73" s="80"/>
      <c r="Q73" s="80"/>
      <c r="R73" s="80"/>
    </row>
    <row r="74" spans="1:18">
      <c r="A74" s="84"/>
      <c r="B74" s="23"/>
      <c r="C74" s="23"/>
      <c r="D74" s="24" t="s">
        <v>111</v>
      </c>
      <c r="E74" s="84"/>
      <c r="F74" s="86"/>
      <c r="G74" s="95"/>
      <c r="H74" s="86"/>
      <c r="I74" s="86"/>
      <c r="J74" s="267"/>
      <c r="K74" s="284"/>
      <c r="L74" s="291"/>
      <c r="M74" s="291"/>
      <c r="N74" s="291"/>
      <c r="O74" s="291"/>
    </row>
    <row r="75" spans="1:18" ht="25.5">
      <c r="A75" s="100" t="s">
        <v>112</v>
      </c>
      <c r="B75" s="92" t="s">
        <v>115</v>
      </c>
      <c r="C75" s="91"/>
      <c r="D75" s="98" t="s">
        <v>117</v>
      </c>
      <c r="E75" s="84" t="s">
        <v>1</v>
      </c>
      <c r="F75" s="87">
        <v>2</v>
      </c>
      <c r="G75" s="95"/>
      <c r="H75" s="87">
        <f t="shared" ref="H75:H85" si="24">G75</f>
        <v>0</v>
      </c>
      <c r="I75" s="87">
        <f>J75-J75*$I$15</f>
        <v>344.34399999999999</v>
      </c>
      <c r="J75" s="270">
        <v>400.4</v>
      </c>
      <c r="K75" s="281">
        <f>F75*J75</f>
        <v>800.8</v>
      </c>
      <c r="L75" s="158">
        <f>F75*I75</f>
        <v>688.68799999999999</v>
      </c>
      <c r="M75" s="158">
        <f t="shared" ref="M75:M85" si="25">ROUND(G75*I75,2)</f>
        <v>0</v>
      </c>
      <c r="N75" s="158">
        <f t="shared" ref="N75:N85" si="26">ROUND(H75*I75,2)</f>
        <v>0</v>
      </c>
      <c r="O75" s="392">
        <f t="shared" ref="O75:O85" si="27">N75/L75</f>
        <v>0</v>
      </c>
    </row>
    <row r="76" spans="1:18" ht="25.5">
      <c r="A76" s="100" t="s">
        <v>114</v>
      </c>
      <c r="B76" s="92"/>
      <c r="C76" s="92" t="s">
        <v>122</v>
      </c>
      <c r="D76" s="98" t="s">
        <v>123</v>
      </c>
      <c r="E76" s="84" t="s">
        <v>1</v>
      </c>
      <c r="F76" s="87">
        <v>12</v>
      </c>
      <c r="G76" s="95"/>
      <c r="H76" s="87">
        <f t="shared" si="24"/>
        <v>0</v>
      </c>
      <c r="I76" s="87">
        <f>J76-J76*$I$15</f>
        <v>312.05959999999999</v>
      </c>
      <c r="J76" s="270">
        <v>362.86</v>
      </c>
      <c r="K76" s="281">
        <f t="shared" ref="K76:K85" si="28">F76*J76</f>
        <v>4354.32</v>
      </c>
      <c r="L76" s="158">
        <f>F76*I76</f>
        <v>3744.7151999999996</v>
      </c>
      <c r="M76" s="158">
        <f t="shared" si="25"/>
        <v>0</v>
      </c>
      <c r="N76" s="158">
        <f t="shared" si="26"/>
        <v>0</v>
      </c>
      <c r="O76" s="392">
        <f t="shared" si="27"/>
        <v>0</v>
      </c>
    </row>
    <row r="77" spans="1:18" ht="25.5">
      <c r="A77" s="100" t="s">
        <v>116</v>
      </c>
      <c r="B77" s="92" t="s">
        <v>115</v>
      </c>
      <c r="C77" s="91"/>
      <c r="D77" s="98" t="s">
        <v>117</v>
      </c>
      <c r="E77" s="84" t="s">
        <v>1</v>
      </c>
      <c r="F77" s="87">
        <v>1</v>
      </c>
      <c r="G77" s="95"/>
      <c r="H77" s="87">
        <f t="shared" si="24"/>
        <v>0</v>
      </c>
      <c r="I77" s="87">
        <f>J77-J77*$I$15</f>
        <v>344.34399999999999</v>
      </c>
      <c r="J77" s="270">
        <v>400.4</v>
      </c>
      <c r="K77" s="281">
        <f t="shared" si="28"/>
        <v>400.4</v>
      </c>
      <c r="L77" s="158">
        <f>F77*I77</f>
        <v>344.34399999999999</v>
      </c>
      <c r="M77" s="158">
        <f t="shared" si="25"/>
        <v>0</v>
      </c>
      <c r="N77" s="158">
        <f t="shared" si="26"/>
        <v>0</v>
      </c>
      <c r="O77" s="392">
        <f t="shared" si="27"/>
        <v>0</v>
      </c>
    </row>
    <row r="78" spans="1:18">
      <c r="A78" s="84"/>
      <c r="B78" s="92"/>
      <c r="C78" s="100"/>
      <c r="D78" s="26" t="s">
        <v>125</v>
      </c>
      <c r="E78" s="84"/>
      <c r="F78" s="87"/>
      <c r="G78" s="95"/>
      <c r="H78" s="87">
        <f t="shared" si="24"/>
        <v>0</v>
      </c>
      <c r="I78" s="87"/>
      <c r="J78" s="270"/>
      <c r="K78" s="281"/>
      <c r="L78" s="158"/>
      <c r="M78" s="158"/>
      <c r="N78" s="158">
        <f t="shared" si="26"/>
        <v>0</v>
      </c>
      <c r="O78" s="392"/>
    </row>
    <row r="79" spans="1:18" ht="25.5">
      <c r="A79" s="100" t="s">
        <v>118</v>
      </c>
      <c r="B79" s="17">
        <v>90830</v>
      </c>
      <c r="C79" s="100" t="s">
        <v>14</v>
      </c>
      <c r="D79" s="98" t="s">
        <v>127</v>
      </c>
      <c r="E79" s="84" t="s">
        <v>1</v>
      </c>
      <c r="F79" s="87">
        <v>3</v>
      </c>
      <c r="G79" s="95"/>
      <c r="H79" s="87">
        <f t="shared" si="24"/>
        <v>0</v>
      </c>
      <c r="I79" s="87">
        <f>J79-J79*$I$15</f>
        <v>86.326799999999992</v>
      </c>
      <c r="J79" s="270">
        <v>100.38</v>
      </c>
      <c r="K79" s="281">
        <f t="shared" si="28"/>
        <v>301.14</v>
      </c>
      <c r="L79" s="158">
        <f>F79*I79</f>
        <v>258.98039999999997</v>
      </c>
      <c r="M79" s="158">
        <f t="shared" si="25"/>
        <v>0</v>
      </c>
      <c r="N79" s="158">
        <f t="shared" si="26"/>
        <v>0</v>
      </c>
      <c r="O79" s="392">
        <f t="shared" si="27"/>
        <v>0</v>
      </c>
    </row>
    <row r="80" spans="1:18" ht="25.5">
      <c r="A80" s="100" t="s">
        <v>119</v>
      </c>
      <c r="B80" s="17">
        <v>90831</v>
      </c>
      <c r="C80" s="92" t="s">
        <v>14</v>
      </c>
      <c r="D80" s="98" t="s">
        <v>129</v>
      </c>
      <c r="E80" s="92" t="s">
        <v>1</v>
      </c>
      <c r="F80" s="87">
        <v>12</v>
      </c>
      <c r="G80" s="95"/>
      <c r="H80" s="87">
        <f t="shared" si="24"/>
        <v>0</v>
      </c>
      <c r="I80" s="87">
        <f>J80-J80*$I$15</f>
        <v>67.707800000000006</v>
      </c>
      <c r="J80" s="270">
        <v>78.73</v>
      </c>
      <c r="K80" s="281">
        <f t="shared" si="28"/>
        <v>944.76</v>
      </c>
      <c r="L80" s="158">
        <f>F80*I80</f>
        <v>812.49360000000001</v>
      </c>
      <c r="M80" s="158">
        <f t="shared" si="25"/>
        <v>0</v>
      </c>
      <c r="N80" s="158">
        <f t="shared" si="26"/>
        <v>0</v>
      </c>
      <c r="O80" s="392">
        <f t="shared" si="27"/>
        <v>0</v>
      </c>
    </row>
    <row r="81" spans="1:18">
      <c r="A81" s="23"/>
      <c r="B81" s="92"/>
      <c r="C81" s="92"/>
      <c r="D81" s="27" t="s">
        <v>133</v>
      </c>
      <c r="E81" s="27"/>
      <c r="F81" s="27"/>
      <c r="G81" s="95"/>
      <c r="H81" s="87">
        <f t="shared" si="24"/>
        <v>0</v>
      </c>
      <c r="I81" s="27"/>
      <c r="J81" s="270"/>
      <c r="K81" s="281"/>
      <c r="L81" s="158"/>
      <c r="M81" s="158"/>
      <c r="N81" s="158">
        <f t="shared" si="26"/>
        <v>0</v>
      </c>
      <c r="O81" s="392"/>
    </row>
    <row r="82" spans="1:18" ht="25.5">
      <c r="A82" s="100" t="s">
        <v>637</v>
      </c>
      <c r="B82" s="17">
        <v>94559</v>
      </c>
      <c r="C82" s="100" t="s">
        <v>14</v>
      </c>
      <c r="D82" s="98" t="s">
        <v>138</v>
      </c>
      <c r="E82" s="84" t="s">
        <v>16</v>
      </c>
      <c r="F82" s="87">
        <v>4.4000000000000004</v>
      </c>
      <c r="G82" s="95"/>
      <c r="H82" s="87">
        <f t="shared" si="24"/>
        <v>0</v>
      </c>
      <c r="I82" s="87">
        <f>J82-J82*$I$15</f>
        <v>362.85980000000001</v>
      </c>
      <c r="J82" s="270">
        <v>421.93</v>
      </c>
      <c r="K82" s="281">
        <f t="shared" si="28"/>
        <v>1856.4920000000002</v>
      </c>
      <c r="L82" s="158">
        <f>F82*I82</f>
        <v>1596.5831200000002</v>
      </c>
      <c r="M82" s="158">
        <f t="shared" si="25"/>
        <v>0</v>
      </c>
      <c r="N82" s="158">
        <f t="shared" si="26"/>
        <v>0</v>
      </c>
      <c r="O82" s="392">
        <f t="shared" si="27"/>
        <v>0</v>
      </c>
    </row>
    <row r="83" spans="1:18">
      <c r="A83" s="100"/>
      <c r="B83" s="92"/>
      <c r="C83" s="92"/>
      <c r="D83" s="26" t="s">
        <v>147</v>
      </c>
      <c r="E83" s="92"/>
      <c r="F83" s="87"/>
      <c r="G83" s="95"/>
      <c r="H83" s="87">
        <f t="shared" si="24"/>
        <v>0</v>
      </c>
      <c r="I83" s="87"/>
      <c r="J83" s="267"/>
      <c r="K83" s="281"/>
      <c r="L83" s="158"/>
      <c r="M83" s="158">
        <f t="shared" si="25"/>
        <v>0</v>
      </c>
      <c r="N83" s="158">
        <f t="shared" si="26"/>
        <v>0</v>
      </c>
      <c r="O83" s="392"/>
    </row>
    <row r="84" spans="1:18">
      <c r="A84" s="100" t="s">
        <v>121</v>
      </c>
      <c r="B84" s="92">
        <v>72118</v>
      </c>
      <c r="C84" s="92" t="s">
        <v>14</v>
      </c>
      <c r="D84" s="98" t="s">
        <v>151</v>
      </c>
      <c r="E84" s="92" t="s">
        <v>16</v>
      </c>
      <c r="F84" s="87">
        <v>4.4000000000000004</v>
      </c>
      <c r="G84" s="95"/>
      <c r="H84" s="87">
        <f t="shared" si="24"/>
        <v>0</v>
      </c>
      <c r="I84" s="87">
        <f>J84-J84*$I$15</f>
        <v>153.45839999999998</v>
      </c>
      <c r="J84" s="270">
        <v>178.44</v>
      </c>
      <c r="K84" s="281">
        <f t="shared" si="28"/>
        <v>785.13600000000008</v>
      </c>
      <c r="L84" s="158">
        <f>F84*I84</f>
        <v>675.21695999999997</v>
      </c>
      <c r="M84" s="158">
        <f t="shared" si="25"/>
        <v>0</v>
      </c>
      <c r="N84" s="158">
        <f t="shared" si="26"/>
        <v>0</v>
      </c>
      <c r="O84" s="392">
        <f t="shared" si="27"/>
        <v>0</v>
      </c>
      <c r="P84" s="80" t="s">
        <v>638</v>
      </c>
    </row>
    <row r="85" spans="1:18">
      <c r="A85" s="100" t="s">
        <v>124</v>
      </c>
      <c r="B85" s="92">
        <v>85005</v>
      </c>
      <c r="C85" s="92" t="s">
        <v>14</v>
      </c>
      <c r="D85" s="98" t="s">
        <v>153</v>
      </c>
      <c r="E85" s="92" t="s">
        <v>16</v>
      </c>
      <c r="F85" s="87">
        <v>2.8</v>
      </c>
      <c r="G85" s="95"/>
      <c r="H85" s="87">
        <f t="shared" si="24"/>
        <v>0</v>
      </c>
      <c r="I85" s="87">
        <f>J85-J85*$I$15</f>
        <v>275.6816</v>
      </c>
      <c r="J85" s="270">
        <v>320.56</v>
      </c>
      <c r="K85" s="281">
        <f t="shared" si="28"/>
        <v>897.56799999999998</v>
      </c>
      <c r="L85" s="158">
        <f>F85*I85</f>
        <v>771.90847999999994</v>
      </c>
      <c r="M85" s="158">
        <f t="shared" si="25"/>
        <v>0</v>
      </c>
      <c r="N85" s="158">
        <f t="shared" si="26"/>
        <v>0</v>
      </c>
      <c r="O85" s="392">
        <f t="shared" si="27"/>
        <v>0</v>
      </c>
    </row>
    <row r="86" spans="1:18">
      <c r="A86" s="561" t="s">
        <v>154</v>
      </c>
      <c r="B86" s="561"/>
      <c r="C86" s="561"/>
      <c r="D86" s="561"/>
      <c r="E86" s="561"/>
      <c r="F86" s="561"/>
      <c r="G86" s="561"/>
      <c r="H86" s="561"/>
      <c r="I86" s="561"/>
      <c r="J86" s="561"/>
      <c r="K86" s="282">
        <f>SUM(K75:K85)</f>
        <v>10340.616</v>
      </c>
      <c r="L86" s="19">
        <f>SUM(L75:L85)</f>
        <v>8892.9297599999991</v>
      </c>
      <c r="M86" s="19"/>
      <c r="N86" s="19"/>
      <c r="O86" s="19"/>
    </row>
    <row r="87" spans="1:18">
      <c r="A87" s="30"/>
      <c r="B87" s="30"/>
      <c r="C87" s="30"/>
      <c r="D87" s="30"/>
      <c r="E87" s="84"/>
      <c r="F87" s="158"/>
      <c r="G87" s="158"/>
      <c r="H87" s="158"/>
      <c r="I87" s="158"/>
      <c r="J87" s="267"/>
      <c r="K87" s="281"/>
      <c r="L87" s="158"/>
      <c r="M87" s="158"/>
      <c r="N87" s="158"/>
      <c r="O87" s="158"/>
    </row>
    <row r="88" spans="1:18" s="412" customFormat="1" ht="15.75">
      <c r="A88" s="421" t="s">
        <v>155</v>
      </c>
      <c r="B88" s="421"/>
      <c r="C88" s="421"/>
      <c r="D88" s="422" t="s">
        <v>156</v>
      </c>
      <c r="E88" s="421"/>
      <c r="F88" s="423"/>
      <c r="G88" s="423"/>
      <c r="H88" s="423"/>
      <c r="I88" s="423"/>
      <c r="J88" s="424"/>
      <c r="K88" s="425">
        <f>K95</f>
        <v>202219.42489999998</v>
      </c>
      <c r="L88" s="426">
        <f>L95</f>
        <v>173908.705414</v>
      </c>
      <c r="M88" s="427">
        <f>SUM(M89:M94)</f>
        <v>0</v>
      </c>
      <c r="N88" s="259"/>
      <c r="O88" s="395"/>
      <c r="P88" s="80"/>
      <c r="Q88" s="80"/>
      <c r="R88" s="80"/>
    </row>
    <row r="89" spans="1:18">
      <c r="A89" s="100" t="s">
        <v>157</v>
      </c>
      <c r="B89" s="84" t="s">
        <v>639</v>
      </c>
      <c r="C89" s="100" t="s">
        <v>225</v>
      </c>
      <c r="D89" s="98" t="s">
        <v>640</v>
      </c>
      <c r="E89" s="84" t="s">
        <v>16</v>
      </c>
      <c r="F89" s="87">
        <v>427.25</v>
      </c>
      <c r="G89" s="95"/>
      <c r="H89" s="87">
        <f t="shared" ref="H89:H94" si="29">G89</f>
        <v>0</v>
      </c>
      <c r="I89" s="87">
        <f t="shared" ref="I89:I94" si="30">J89-J89*$I$15</f>
        <v>45.5886</v>
      </c>
      <c r="J89" s="270">
        <v>53.01</v>
      </c>
      <c r="K89" s="281">
        <f t="shared" ref="K89:K94" si="31">F89*J89</f>
        <v>22648.522499999999</v>
      </c>
      <c r="L89" s="158">
        <f t="shared" ref="L89:L94" si="32">F89*I89</f>
        <v>19477.729350000001</v>
      </c>
      <c r="M89" s="158">
        <f t="shared" ref="M89:M94" si="33">ROUND(G89*I89,2)</f>
        <v>0</v>
      </c>
      <c r="N89" s="158">
        <f t="shared" ref="N89:N94" si="34">ROUND(H89*I89,2)</f>
        <v>0</v>
      </c>
      <c r="O89" s="392">
        <f t="shared" ref="O89:O94" si="35">N89/L89</f>
        <v>0</v>
      </c>
    </row>
    <row r="90" spans="1:18">
      <c r="A90" s="100" t="s">
        <v>160</v>
      </c>
      <c r="B90" s="92">
        <v>75220</v>
      </c>
      <c r="C90" s="92" t="s">
        <v>14</v>
      </c>
      <c r="D90" s="98" t="s">
        <v>641</v>
      </c>
      <c r="E90" s="84" t="s">
        <v>53</v>
      </c>
      <c r="F90" s="87">
        <v>26</v>
      </c>
      <c r="G90" s="95"/>
      <c r="H90" s="87">
        <f t="shared" si="29"/>
        <v>0</v>
      </c>
      <c r="I90" s="87">
        <f t="shared" si="30"/>
        <v>46.697999999999993</v>
      </c>
      <c r="J90" s="270">
        <v>54.3</v>
      </c>
      <c r="K90" s="281">
        <f t="shared" si="31"/>
        <v>1411.8</v>
      </c>
      <c r="L90" s="158">
        <f t="shared" si="32"/>
        <v>1214.1479999999999</v>
      </c>
      <c r="M90" s="158">
        <f t="shared" si="33"/>
        <v>0</v>
      </c>
      <c r="N90" s="158">
        <f t="shared" si="34"/>
        <v>0</v>
      </c>
      <c r="O90" s="392">
        <f t="shared" si="35"/>
        <v>0</v>
      </c>
    </row>
    <row r="91" spans="1:18" ht="25.5">
      <c r="A91" s="100" t="s">
        <v>162</v>
      </c>
      <c r="B91" s="91" t="s">
        <v>158</v>
      </c>
      <c r="C91" s="92" t="s">
        <v>30</v>
      </c>
      <c r="D91" s="98" t="s">
        <v>159</v>
      </c>
      <c r="E91" s="84" t="s">
        <v>16</v>
      </c>
      <c r="F91" s="87">
        <v>35.840000000000003</v>
      </c>
      <c r="G91" s="95"/>
      <c r="H91" s="87">
        <f t="shared" si="29"/>
        <v>0</v>
      </c>
      <c r="I91" s="87">
        <f t="shared" si="30"/>
        <v>83.075999999999993</v>
      </c>
      <c r="J91" s="270">
        <v>96.6</v>
      </c>
      <c r="K91" s="281">
        <f t="shared" si="31"/>
        <v>3462.1440000000002</v>
      </c>
      <c r="L91" s="158">
        <f t="shared" si="32"/>
        <v>2977.4438399999999</v>
      </c>
      <c r="M91" s="158">
        <f t="shared" si="33"/>
        <v>0</v>
      </c>
      <c r="N91" s="158">
        <f t="shared" si="34"/>
        <v>0</v>
      </c>
      <c r="O91" s="392">
        <f t="shared" si="35"/>
        <v>0</v>
      </c>
    </row>
    <row r="92" spans="1:18">
      <c r="A92" s="100" t="s">
        <v>642</v>
      </c>
      <c r="B92" s="92">
        <v>94441</v>
      </c>
      <c r="C92" s="92" t="s">
        <v>14</v>
      </c>
      <c r="D92" s="98" t="s">
        <v>161</v>
      </c>
      <c r="E92" s="84" t="s">
        <v>16</v>
      </c>
      <c r="F92" s="87">
        <v>37.42</v>
      </c>
      <c r="G92" s="95"/>
      <c r="H92" s="87">
        <f t="shared" si="29"/>
        <v>0</v>
      </c>
      <c r="I92" s="87">
        <f t="shared" si="30"/>
        <v>21.6204</v>
      </c>
      <c r="J92" s="270">
        <v>25.14</v>
      </c>
      <c r="K92" s="281">
        <f t="shared" si="31"/>
        <v>940.73880000000008</v>
      </c>
      <c r="L92" s="158">
        <f t="shared" si="32"/>
        <v>809.03536800000006</v>
      </c>
      <c r="M92" s="158">
        <f t="shared" si="33"/>
        <v>0</v>
      </c>
      <c r="N92" s="158">
        <f t="shared" si="34"/>
        <v>0</v>
      </c>
      <c r="O92" s="392">
        <f t="shared" si="35"/>
        <v>0</v>
      </c>
    </row>
    <row r="93" spans="1:18">
      <c r="A93" s="100" t="s">
        <v>643</v>
      </c>
      <c r="B93" s="92">
        <v>94221</v>
      </c>
      <c r="C93" s="92" t="s">
        <v>14</v>
      </c>
      <c r="D93" s="98" t="s">
        <v>163</v>
      </c>
      <c r="E93" s="84" t="s">
        <v>53</v>
      </c>
      <c r="F93" s="87">
        <v>12.14</v>
      </c>
      <c r="G93" s="95"/>
      <c r="H93" s="87">
        <f t="shared" si="29"/>
        <v>0</v>
      </c>
      <c r="I93" s="87">
        <f t="shared" si="30"/>
        <v>13.8804</v>
      </c>
      <c r="J93" s="270">
        <v>16.14</v>
      </c>
      <c r="K93" s="281">
        <f t="shared" si="31"/>
        <v>195.93960000000001</v>
      </c>
      <c r="L93" s="158">
        <f t="shared" si="32"/>
        <v>168.50805600000001</v>
      </c>
      <c r="M93" s="158">
        <f t="shared" si="33"/>
        <v>0</v>
      </c>
      <c r="N93" s="158">
        <f t="shared" si="34"/>
        <v>0</v>
      </c>
      <c r="O93" s="392">
        <f t="shared" si="35"/>
        <v>0</v>
      </c>
    </row>
    <row r="94" spans="1:18">
      <c r="A94" s="91" t="s">
        <v>644</v>
      </c>
      <c r="B94" s="92" t="s">
        <v>645</v>
      </c>
      <c r="C94" s="92" t="s">
        <v>14</v>
      </c>
      <c r="D94" s="98" t="s">
        <v>646</v>
      </c>
      <c r="E94" s="85" t="s">
        <v>60</v>
      </c>
      <c r="F94" s="101">
        <v>22658</v>
      </c>
      <c r="G94" s="95"/>
      <c r="H94" s="87">
        <f t="shared" si="29"/>
        <v>0</v>
      </c>
      <c r="I94" s="87">
        <f t="shared" si="30"/>
        <v>6.5876000000000001</v>
      </c>
      <c r="J94" s="270">
        <v>7.66</v>
      </c>
      <c r="K94" s="281">
        <f t="shared" si="31"/>
        <v>173560.28</v>
      </c>
      <c r="L94" s="158">
        <f t="shared" si="32"/>
        <v>149261.84080000001</v>
      </c>
      <c r="M94" s="158">
        <f t="shared" si="33"/>
        <v>0</v>
      </c>
      <c r="N94" s="158">
        <f t="shared" si="34"/>
        <v>0</v>
      </c>
      <c r="O94" s="392">
        <f t="shared" si="35"/>
        <v>0</v>
      </c>
    </row>
    <row r="95" spans="1:18">
      <c r="A95" s="561" t="s">
        <v>164</v>
      </c>
      <c r="B95" s="561"/>
      <c r="C95" s="561"/>
      <c r="D95" s="561"/>
      <c r="E95" s="561"/>
      <c r="F95" s="561"/>
      <c r="G95" s="561"/>
      <c r="H95" s="561"/>
      <c r="I95" s="561"/>
      <c r="J95" s="561"/>
      <c r="K95" s="282">
        <f>SUM(K89:K94)</f>
        <v>202219.42489999998</v>
      </c>
      <c r="L95" s="19">
        <f>SUM(L89:L94)</f>
        <v>173908.705414</v>
      </c>
      <c r="M95" s="19"/>
      <c r="N95" s="19"/>
      <c r="O95" s="19"/>
    </row>
    <row r="96" spans="1:18">
      <c r="A96" s="30"/>
      <c r="B96" s="30"/>
      <c r="C96" s="30"/>
      <c r="D96" s="30"/>
      <c r="E96" s="84"/>
      <c r="F96" s="158"/>
      <c r="G96" s="158"/>
      <c r="H96" s="158"/>
      <c r="I96" s="158"/>
      <c r="J96" s="267"/>
      <c r="K96" s="281"/>
      <c r="L96" s="158"/>
      <c r="M96" s="158"/>
      <c r="N96" s="158"/>
      <c r="O96" s="158"/>
    </row>
    <row r="97" spans="1:18" s="412" customFormat="1" ht="15.75">
      <c r="A97" s="421" t="s">
        <v>165</v>
      </c>
      <c r="B97" s="421"/>
      <c r="C97" s="421"/>
      <c r="D97" s="422" t="s">
        <v>647</v>
      </c>
      <c r="E97" s="421"/>
      <c r="F97" s="423"/>
      <c r="G97" s="423"/>
      <c r="H97" s="423"/>
      <c r="I97" s="423"/>
      <c r="J97" s="424"/>
      <c r="K97" s="425">
        <f>K99</f>
        <v>1393.6475999999998</v>
      </c>
      <c r="L97" s="426">
        <f>L99</f>
        <v>1198.536936</v>
      </c>
      <c r="M97" s="427">
        <f>SUM(M98)</f>
        <v>239.71</v>
      </c>
      <c r="N97" s="259">
        <f>SUM(N98)</f>
        <v>239.71</v>
      </c>
      <c r="O97" s="395"/>
      <c r="P97" s="80"/>
      <c r="Q97" s="80"/>
      <c r="R97" s="80"/>
    </row>
    <row r="98" spans="1:18" s="93" customFormat="1">
      <c r="A98" s="91" t="s">
        <v>167</v>
      </c>
      <c r="B98" s="92" t="s">
        <v>168</v>
      </c>
      <c r="C98" s="92" t="s">
        <v>14</v>
      </c>
      <c r="D98" s="98" t="s">
        <v>169</v>
      </c>
      <c r="E98" s="17" t="s">
        <v>16</v>
      </c>
      <c r="F98" s="88">
        <v>165.32</v>
      </c>
      <c r="G98" s="95">
        <f>F98*0.2</f>
        <v>33.064</v>
      </c>
      <c r="H98" s="88">
        <f>G98</f>
        <v>33.064</v>
      </c>
      <c r="I98" s="87">
        <f>J98-J98*$I$15</f>
        <v>7.2497999999999996</v>
      </c>
      <c r="J98" s="267">
        <v>8.43</v>
      </c>
      <c r="K98" s="281">
        <f>F98*J98</f>
        <v>1393.6475999999998</v>
      </c>
      <c r="L98" s="158">
        <f>F98*I98</f>
        <v>1198.536936</v>
      </c>
      <c r="M98" s="158">
        <f t="shared" ref="M98" si="36">ROUND(G98*I98,2)</f>
        <v>239.71</v>
      </c>
      <c r="N98" s="158">
        <f>ROUND(H98*I98,2)</f>
        <v>239.71</v>
      </c>
      <c r="O98" s="392">
        <f t="shared" ref="O98" si="37">N98/L98</f>
        <v>0.20000217999122225</v>
      </c>
      <c r="P98" s="80"/>
      <c r="Q98" s="80"/>
      <c r="R98" s="80"/>
    </row>
    <row r="99" spans="1:18">
      <c r="A99" s="561" t="s">
        <v>170</v>
      </c>
      <c r="B99" s="561"/>
      <c r="C99" s="561"/>
      <c r="D99" s="561"/>
      <c r="E99" s="561"/>
      <c r="F99" s="561"/>
      <c r="G99" s="561"/>
      <c r="H99" s="561"/>
      <c r="I99" s="561"/>
      <c r="J99" s="561"/>
      <c r="K99" s="282">
        <f>SUM(K98:K98)</f>
        <v>1393.6475999999998</v>
      </c>
      <c r="L99" s="19">
        <f>SUM(L98:L98)</f>
        <v>1198.536936</v>
      </c>
      <c r="M99" s="19">
        <f t="shared" ref="M99:O99" si="38">SUM(M98:M98)</f>
        <v>239.71</v>
      </c>
      <c r="N99" s="19">
        <f t="shared" si="38"/>
        <v>239.71</v>
      </c>
      <c r="O99" s="394">
        <f t="shared" si="38"/>
        <v>0.20000217999122225</v>
      </c>
    </row>
    <row r="100" spans="1:18">
      <c r="A100" s="380"/>
      <c r="B100" s="380"/>
      <c r="C100" s="380"/>
      <c r="D100" s="380"/>
      <c r="E100" s="380"/>
      <c r="F100" s="380"/>
      <c r="G100" s="380"/>
      <c r="H100" s="380"/>
      <c r="I100" s="380"/>
      <c r="J100" s="271"/>
      <c r="K100" s="282"/>
      <c r="L100" s="19"/>
      <c r="M100" s="19"/>
      <c r="N100" s="19"/>
      <c r="O100" s="19"/>
    </row>
    <row r="101" spans="1:18" s="412" customFormat="1" ht="15.75">
      <c r="A101" s="421" t="s">
        <v>171</v>
      </c>
      <c r="B101" s="421"/>
      <c r="C101" s="421"/>
      <c r="D101" s="422" t="s">
        <v>172</v>
      </c>
      <c r="E101" s="421"/>
      <c r="F101" s="423"/>
      <c r="G101" s="423"/>
      <c r="H101" s="423"/>
      <c r="I101" s="423"/>
      <c r="J101" s="424"/>
      <c r="K101" s="425">
        <f>K110</f>
        <v>48143.021699999998</v>
      </c>
      <c r="L101" s="426">
        <f>L110</f>
        <v>41402.998662000005</v>
      </c>
      <c r="M101" s="427">
        <f>SUM(M102:M109)</f>
        <v>1224.1199999999999</v>
      </c>
      <c r="N101" s="259">
        <f>SUM(N102:N109)</f>
        <v>1224.1199999999999</v>
      </c>
      <c r="O101" s="395"/>
      <c r="P101" s="80"/>
      <c r="Q101" s="80"/>
      <c r="R101" s="80"/>
    </row>
    <row r="102" spans="1:18">
      <c r="A102" s="100" t="s">
        <v>173</v>
      </c>
      <c r="B102" s="92">
        <v>87878</v>
      </c>
      <c r="C102" s="102" t="s">
        <v>14</v>
      </c>
      <c r="D102" s="30" t="s">
        <v>174</v>
      </c>
      <c r="E102" s="84" t="s">
        <v>16</v>
      </c>
      <c r="F102" s="87">
        <v>435.29</v>
      </c>
      <c r="G102" s="95">
        <f>F102*1</f>
        <v>435.29</v>
      </c>
      <c r="H102" s="87">
        <f t="shared" ref="H102:H109" si="39">G102</f>
        <v>435.29</v>
      </c>
      <c r="I102" s="87">
        <f t="shared" ref="I102:I109" si="40">J102-J102*$I$15</f>
        <v>2.8121999999999998</v>
      </c>
      <c r="J102" s="270">
        <v>3.27</v>
      </c>
      <c r="K102" s="281">
        <f>F102*J102</f>
        <v>1423.3983000000001</v>
      </c>
      <c r="L102" s="158">
        <f t="shared" ref="L102:L109" si="41">F102*I102</f>
        <v>1224.1225380000001</v>
      </c>
      <c r="M102" s="158">
        <f t="shared" ref="M102:M109" si="42">ROUND(G102*I102,2)</f>
        <v>1224.1199999999999</v>
      </c>
      <c r="N102" s="158">
        <f t="shared" ref="N102:N109" si="43">ROUND(H102*I102,2)</f>
        <v>1224.1199999999999</v>
      </c>
      <c r="O102" s="392">
        <f t="shared" ref="O102:O109" si="44">N102/L102</f>
        <v>0.99999792667815401</v>
      </c>
    </row>
    <row r="103" spans="1:18" s="93" customFormat="1">
      <c r="A103" s="100" t="s">
        <v>175</v>
      </c>
      <c r="B103" s="92">
        <v>87882</v>
      </c>
      <c r="C103" s="102" t="s">
        <v>14</v>
      </c>
      <c r="D103" s="103" t="s">
        <v>176</v>
      </c>
      <c r="E103" s="17" t="s">
        <v>16</v>
      </c>
      <c r="F103" s="87">
        <v>43.87</v>
      </c>
      <c r="G103" s="95"/>
      <c r="H103" s="87">
        <f t="shared" si="39"/>
        <v>0</v>
      </c>
      <c r="I103" s="87">
        <f t="shared" si="40"/>
        <v>3.3023999999999996</v>
      </c>
      <c r="J103" s="270">
        <v>3.84</v>
      </c>
      <c r="K103" s="281">
        <f t="shared" ref="K103:K109" si="45">F103*J103</f>
        <v>168.46079999999998</v>
      </c>
      <c r="L103" s="158">
        <f t="shared" si="41"/>
        <v>144.87628799999996</v>
      </c>
      <c r="M103" s="158">
        <f t="shared" si="42"/>
        <v>0</v>
      </c>
      <c r="N103" s="158">
        <f t="shared" si="43"/>
        <v>0</v>
      </c>
      <c r="O103" s="392">
        <f t="shared" si="44"/>
        <v>0</v>
      </c>
      <c r="P103" s="80"/>
      <c r="Q103" s="80"/>
      <c r="R103" s="80"/>
    </row>
    <row r="104" spans="1:18" s="93" customFormat="1">
      <c r="A104" s="100" t="s">
        <v>177</v>
      </c>
      <c r="B104" s="92">
        <v>87531</v>
      </c>
      <c r="C104" s="102" t="s">
        <v>14</v>
      </c>
      <c r="D104" s="103" t="s">
        <v>178</v>
      </c>
      <c r="E104" s="17" t="s">
        <v>16</v>
      </c>
      <c r="F104" s="87">
        <v>435.29</v>
      </c>
      <c r="G104" s="95"/>
      <c r="H104" s="87">
        <f t="shared" si="39"/>
        <v>0</v>
      </c>
      <c r="I104" s="87">
        <f t="shared" si="40"/>
        <v>20.21</v>
      </c>
      <c r="J104" s="270">
        <v>23.5</v>
      </c>
      <c r="K104" s="281">
        <f t="shared" si="45"/>
        <v>10229.315000000001</v>
      </c>
      <c r="L104" s="158">
        <f t="shared" si="41"/>
        <v>8797.2109</v>
      </c>
      <c r="M104" s="158">
        <f t="shared" si="42"/>
        <v>0</v>
      </c>
      <c r="N104" s="158">
        <f t="shared" si="43"/>
        <v>0</v>
      </c>
      <c r="O104" s="392">
        <f t="shared" si="44"/>
        <v>0</v>
      </c>
      <c r="P104" s="80"/>
      <c r="Q104" s="80"/>
      <c r="R104" s="80"/>
    </row>
    <row r="105" spans="1:18" s="93" customFormat="1" ht="38.25">
      <c r="A105" s="100" t="s">
        <v>179</v>
      </c>
      <c r="B105" s="92">
        <v>87529</v>
      </c>
      <c r="C105" s="102" t="s">
        <v>14</v>
      </c>
      <c r="D105" s="30" t="s">
        <v>180</v>
      </c>
      <c r="E105" s="17" t="s">
        <v>16</v>
      </c>
      <c r="F105" s="87">
        <v>302.55</v>
      </c>
      <c r="G105" s="95"/>
      <c r="H105" s="87">
        <f t="shared" si="39"/>
        <v>0</v>
      </c>
      <c r="I105" s="87">
        <f t="shared" si="40"/>
        <v>22.205200000000001</v>
      </c>
      <c r="J105" s="270">
        <v>25.82</v>
      </c>
      <c r="K105" s="281">
        <f t="shared" si="45"/>
        <v>7811.8410000000003</v>
      </c>
      <c r="L105" s="158">
        <f t="shared" si="41"/>
        <v>6718.1832600000007</v>
      </c>
      <c r="M105" s="158">
        <f t="shared" si="42"/>
        <v>0</v>
      </c>
      <c r="N105" s="158">
        <f t="shared" si="43"/>
        <v>0</v>
      </c>
      <c r="O105" s="392">
        <f t="shared" si="44"/>
        <v>0</v>
      </c>
      <c r="P105" s="80"/>
      <c r="Q105" s="80"/>
      <c r="R105" s="80"/>
    </row>
    <row r="106" spans="1:18" s="93" customFormat="1" ht="38.25">
      <c r="A106" s="100" t="s">
        <v>181</v>
      </c>
      <c r="B106" s="92">
        <v>87529</v>
      </c>
      <c r="C106" s="102" t="s">
        <v>14</v>
      </c>
      <c r="D106" s="30" t="s">
        <v>182</v>
      </c>
      <c r="E106" s="17" t="s">
        <v>16</v>
      </c>
      <c r="F106" s="87">
        <v>43.87</v>
      </c>
      <c r="G106" s="95"/>
      <c r="H106" s="87">
        <f t="shared" si="39"/>
        <v>0</v>
      </c>
      <c r="I106" s="87">
        <f t="shared" si="40"/>
        <v>23.116799999999998</v>
      </c>
      <c r="J106" s="270">
        <v>26.88</v>
      </c>
      <c r="K106" s="281">
        <f t="shared" si="45"/>
        <v>1179.2256</v>
      </c>
      <c r="L106" s="158">
        <f t="shared" si="41"/>
        <v>1014.1340159999999</v>
      </c>
      <c r="M106" s="158">
        <f t="shared" si="42"/>
        <v>0</v>
      </c>
      <c r="N106" s="158">
        <f t="shared" si="43"/>
        <v>0</v>
      </c>
      <c r="O106" s="392">
        <f t="shared" si="44"/>
        <v>0</v>
      </c>
      <c r="P106" s="80"/>
      <c r="Q106" s="80"/>
      <c r="R106" s="80"/>
    </row>
    <row r="107" spans="1:18" s="93" customFormat="1" ht="25.5">
      <c r="A107" s="100" t="s">
        <v>183</v>
      </c>
      <c r="B107" s="92">
        <v>87273</v>
      </c>
      <c r="C107" s="102" t="s">
        <v>14</v>
      </c>
      <c r="D107" s="30" t="s">
        <v>184</v>
      </c>
      <c r="E107" s="17" t="s">
        <v>16</v>
      </c>
      <c r="F107" s="87">
        <v>84.58</v>
      </c>
      <c r="G107" s="95"/>
      <c r="H107" s="87">
        <f t="shared" si="39"/>
        <v>0</v>
      </c>
      <c r="I107" s="87">
        <f t="shared" si="40"/>
        <v>33.858199999999997</v>
      </c>
      <c r="J107" s="270">
        <v>39.369999999999997</v>
      </c>
      <c r="K107" s="281">
        <f t="shared" si="45"/>
        <v>3329.9145999999996</v>
      </c>
      <c r="L107" s="158">
        <f t="shared" si="41"/>
        <v>2863.7265559999996</v>
      </c>
      <c r="M107" s="158">
        <f t="shared" si="42"/>
        <v>0</v>
      </c>
      <c r="N107" s="158">
        <f t="shared" si="43"/>
        <v>0</v>
      </c>
      <c r="O107" s="392">
        <f t="shared" si="44"/>
        <v>0</v>
      </c>
      <c r="P107" s="80"/>
      <c r="Q107" s="80"/>
      <c r="R107" s="80"/>
    </row>
    <row r="108" spans="1:18" s="93" customFormat="1" ht="25.5">
      <c r="A108" s="100" t="s">
        <v>185</v>
      </c>
      <c r="B108" s="92">
        <v>87267</v>
      </c>
      <c r="C108" s="102" t="s">
        <v>14</v>
      </c>
      <c r="D108" s="30" t="s">
        <v>186</v>
      </c>
      <c r="E108" s="17" t="s">
        <v>16</v>
      </c>
      <c r="F108" s="87">
        <v>48.16</v>
      </c>
      <c r="G108" s="95"/>
      <c r="H108" s="87">
        <f t="shared" si="39"/>
        <v>0</v>
      </c>
      <c r="I108" s="87">
        <f t="shared" si="40"/>
        <v>34.391400000000004</v>
      </c>
      <c r="J108" s="270">
        <v>39.99</v>
      </c>
      <c r="K108" s="281">
        <f t="shared" si="45"/>
        <v>1925.9184</v>
      </c>
      <c r="L108" s="158">
        <f t="shared" si="41"/>
        <v>1656.2898240000002</v>
      </c>
      <c r="M108" s="158">
        <f t="shared" si="42"/>
        <v>0</v>
      </c>
      <c r="N108" s="158">
        <f t="shared" si="43"/>
        <v>0</v>
      </c>
      <c r="O108" s="392">
        <f t="shared" si="44"/>
        <v>0</v>
      </c>
      <c r="P108" s="80"/>
      <c r="Q108" s="80"/>
      <c r="R108" s="80"/>
    </row>
    <row r="109" spans="1:18" s="93" customFormat="1">
      <c r="A109" s="91" t="s">
        <v>187</v>
      </c>
      <c r="B109" s="123" t="s">
        <v>639</v>
      </c>
      <c r="C109" s="102" t="s">
        <v>30</v>
      </c>
      <c r="D109" s="98" t="s">
        <v>648</v>
      </c>
      <c r="E109" s="17" t="s">
        <v>16</v>
      </c>
      <c r="F109" s="87">
        <v>439.74</v>
      </c>
      <c r="G109" s="95"/>
      <c r="H109" s="87">
        <f t="shared" si="39"/>
        <v>0</v>
      </c>
      <c r="I109" s="87">
        <f t="shared" si="40"/>
        <v>43.172000000000004</v>
      </c>
      <c r="J109" s="270">
        <v>50.2</v>
      </c>
      <c r="K109" s="281">
        <f t="shared" si="45"/>
        <v>22074.948</v>
      </c>
      <c r="L109" s="158">
        <f t="shared" si="41"/>
        <v>18984.455280000002</v>
      </c>
      <c r="M109" s="158">
        <f t="shared" si="42"/>
        <v>0</v>
      </c>
      <c r="N109" s="158">
        <f t="shared" si="43"/>
        <v>0</v>
      </c>
      <c r="O109" s="392">
        <f t="shared" si="44"/>
        <v>0</v>
      </c>
      <c r="P109" s="80"/>
      <c r="Q109" s="80"/>
      <c r="R109" s="80"/>
    </row>
    <row r="110" spans="1:18">
      <c r="A110" s="561" t="s">
        <v>190</v>
      </c>
      <c r="B110" s="561"/>
      <c r="C110" s="561"/>
      <c r="D110" s="561"/>
      <c r="E110" s="561"/>
      <c r="F110" s="561"/>
      <c r="G110" s="561"/>
      <c r="H110" s="561"/>
      <c r="I110" s="561"/>
      <c r="J110" s="561"/>
      <c r="K110" s="282">
        <f>SUM(K102:K109)</f>
        <v>48143.021699999998</v>
      </c>
      <c r="L110" s="19">
        <f>SUM(L102:L109)</f>
        <v>41402.998662000005</v>
      </c>
      <c r="M110" s="19">
        <f t="shared" ref="M110:N110" si="46">SUM(M102:M109)</f>
        <v>1224.1199999999999</v>
      </c>
      <c r="N110" s="19">
        <f t="shared" si="46"/>
        <v>1224.1199999999999</v>
      </c>
      <c r="O110" s="394">
        <f>N110/L110</f>
        <v>2.9565974435651367E-2</v>
      </c>
    </row>
    <row r="111" spans="1:18">
      <c r="A111" s="380"/>
      <c r="B111" s="380"/>
      <c r="C111" s="380"/>
      <c r="D111" s="380"/>
      <c r="E111" s="380"/>
      <c r="F111" s="380"/>
      <c r="G111" s="380"/>
      <c r="H111" s="380"/>
      <c r="I111" s="380"/>
      <c r="J111" s="271"/>
      <c r="K111" s="282"/>
      <c r="L111" s="19"/>
      <c r="M111" s="19"/>
      <c r="N111" s="19"/>
      <c r="O111" s="19"/>
    </row>
    <row r="112" spans="1:18" s="412" customFormat="1" ht="15.75">
      <c r="A112" s="421" t="s">
        <v>191</v>
      </c>
      <c r="B112" s="421"/>
      <c r="C112" s="421"/>
      <c r="D112" s="422" t="s">
        <v>192</v>
      </c>
      <c r="E112" s="421"/>
      <c r="F112" s="423"/>
      <c r="G112" s="423"/>
      <c r="H112" s="423"/>
      <c r="I112" s="423"/>
      <c r="J112" s="424"/>
      <c r="K112" s="425">
        <f>K124</f>
        <v>44202.269499999995</v>
      </c>
      <c r="L112" s="426">
        <f>L124</f>
        <v>38013.95177</v>
      </c>
      <c r="M112" s="427">
        <f>SUM(M113:M123)</f>
        <v>0</v>
      </c>
      <c r="N112" s="259"/>
      <c r="O112" s="395"/>
      <c r="P112" s="80"/>
      <c r="Q112" s="80"/>
      <c r="R112" s="80"/>
    </row>
    <row r="113" spans="1:18">
      <c r="A113" s="100" t="s">
        <v>193</v>
      </c>
      <c r="B113" s="92">
        <v>87690</v>
      </c>
      <c r="C113" s="102" t="s">
        <v>14</v>
      </c>
      <c r="D113" s="98" t="s">
        <v>194</v>
      </c>
      <c r="E113" s="84" t="s">
        <v>16</v>
      </c>
      <c r="F113" s="87">
        <v>65.34</v>
      </c>
      <c r="G113" s="95"/>
      <c r="H113" s="87">
        <f t="shared" ref="H113:H120" si="47">G113</f>
        <v>0</v>
      </c>
      <c r="I113" s="87">
        <f t="shared" ref="I113:I120" si="48">J113-J113*$I$15</f>
        <v>30.744999999999997</v>
      </c>
      <c r="J113" s="270">
        <v>35.75</v>
      </c>
      <c r="K113" s="281">
        <f>F113*J113</f>
        <v>2335.9050000000002</v>
      </c>
      <c r="L113" s="158">
        <f t="shared" ref="L113:L120" si="49">F113*I113</f>
        <v>2008.8782999999999</v>
      </c>
      <c r="M113" s="158">
        <f t="shared" ref="M113:M123" si="50">ROUND(G113*I113,2)</f>
        <v>0</v>
      </c>
      <c r="N113" s="158">
        <f t="shared" ref="N113:N123" si="51">ROUND(H113*I113,2)</f>
        <v>0</v>
      </c>
      <c r="O113" s="392">
        <f t="shared" ref="O113:O120" si="52">N113/L113</f>
        <v>0</v>
      </c>
    </row>
    <row r="114" spans="1:18">
      <c r="A114" s="100" t="s">
        <v>195</v>
      </c>
      <c r="B114" s="92">
        <v>87630</v>
      </c>
      <c r="C114" s="102" t="s">
        <v>14</v>
      </c>
      <c r="D114" s="98" t="s">
        <v>196</v>
      </c>
      <c r="E114" s="84" t="s">
        <v>16</v>
      </c>
      <c r="F114" s="87">
        <v>65.34</v>
      </c>
      <c r="G114" s="95"/>
      <c r="H114" s="87">
        <f t="shared" si="47"/>
        <v>0</v>
      </c>
      <c r="I114" s="87">
        <f t="shared" si="48"/>
        <v>27.4254</v>
      </c>
      <c r="J114" s="270">
        <v>31.89</v>
      </c>
      <c r="K114" s="281">
        <f t="shared" ref="K114:K123" si="53">F114*J114</f>
        <v>2083.6926000000003</v>
      </c>
      <c r="L114" s="158">
        <f t="shared" si="49"/>
        <v>1791.9756360000001</v>
      </c>
      <c r="M114" s="158">
        <f t="shared" si="50"/>
        <v>0</v>
      </c>
      <c r="N114" s="158">
        <f t="shared" si="51"/>
        <v>0</v>
      </c>
      <c r="O114" s="392">
        <f t="shared" si="52"/>
        <v>0</v>
      </c>
    </row>
    <row r="115" spans="1:18" ht="25.5">
      <c r="A115" s="100" t="s">
        <v>197</v>
      </c>
      <c r="B115" s="92">
        <v>87251</v>
      </c>
      <c r="C115" s="102" t="s">
        <v>14</v>
      </c>
      <c r="D115" s="98" t="s">
        <v>198</v>
      </c>
      <c r="E115" s="84" t="s">
        <v>16</v>
      </c>
      <c r="F115" s="87">
        <v>43.87</v>
      </c>
      <c r="G115" s="95"/>
      <c r="H115" s="87">
        <f t="shared" si="47"/>
        <v>0</v>
      </c>
      <c r="I115" s="87">
        <f t="shared" si="48"/>
        <v>28.156400000000001</v>
      </c>
      <c r="J115" s="270">
        <v>32.74</v>
      </c>
      <c r="K115" s="281">
        <f t="shared" si="53"/>
        <v>1436.3037999999999</v>
      </c>
      <c r="L115" s="158">
        <f t="shared" si="49"/>
        <v>1235.221268</v>
      </c>
      <c r="M115" s="158">
        <f t="shared" si="50"/>
        <v>0</v>
      </c>
      <c r="N115" s="158">
        <f t="shared" si="51"/>
        <v>0</v>
      </c>
      <c r="O115" s="392">
        <f t="shared" si="52"/>
        <v>0</v>
      </c>
    </row>
    <row r="116" spans="1:18" ht="25.5">
      <c r="A116" s="100" t="s">
        <v>199</v>
      </c>
      <c r="B116" s="92">
        <v>87251</v>
      </c>
      <c r="C116" s="102" t="s">
        <v>14</v>
      </c>
      <c r="D116" s="98" t="s">
        <v>200</v>
      </c>
      <c r="E116" s="84" t="s">
        <v>16</v>
      </c>
      <c r="F116" s="87">
        <v>21.47</v>
      </c>
      <c r="G116" s="95"/>
      <c r="H116" s="87">
        <f t="shared" si="47"/>
        <v>0</v>
      </c>
      <c r="I116" s="87">
        <f t="shared" si="48"/>
        <v>28.156400000000001</v>
      </c>
      <c r="J116" s="270">
        <v>32.74</v>
      </c>
      <c r="K116" s="281">
        <f t="shared" si="53"/>
        <v>702.92780000000005</v>
      </c>
      <c r="L116" s="158">
        <f t="shared" si="49"/>
        <v>604.51790800000003</v>
      </c>
      <c r="M116" s="158">
        <f t="shared" si="50"/>
        <v>0</v>
      </c>
      <c r="N116" s="158">
        <f t="shared" si="51"/>
        <v>0</v>
      </c>
      <c r="O116" s="392">
        <f t="shared" si="52"/>
        <v>0</v>
      </c>
    </row>
    <row r="117" spans="1:18" ht="25.5">
      <c r="A117" s="100" t="s">
        <v>201</v>
      </c>
      <c r="B117" s="92" t="s">
        <v>202</v>
      </c>
      <c r="C117" s="123" t="s">
        <v>30</v>
      </c>
      <c r="D117" s="120" t="s">
        <v>203</v>
      </c>
      <c r="E117" s="84" t="s">
        <v>16</v>
      </c>
      <c r="F117" s="87">
        <v>10.08</v>
      </c>
      <c r="G117" s="95"/>
      <c r="H117" s="87">
        <f t="shared" si="47"/>
        <v>0</v>
      </c>
      <c r="I117" s="87">
        <f t="shared" si="48"/>
        <v>96.328600000000009</v>
      </c>
      <c r="J117" s="270">
        <v>112.01</v>
      </c>
      <c r="K117" s="281">
        <f t="shared" si="53"/>
        <v>1129.0608</v>
      </c>
      <c r="L117" s="158">
        <f t="shared" si="49"/>
        <v>970.99228800000014</v>
      </c>
      <c r="M117" s="158">
        <f t="shared" si="50"/>
        <v>0</v>
      </c>
      <c r="N117" s="158">
        <f t="shared" si="51"/>
        <v>0</v>
      </c>
      <c r="O117" s="392">
        <f t="shared" si="52"/>
        <v>0</v>
      </c>
    </row>
    <row r="118" spans="1:18">
      <c r="A118" s="100" t="s">
        <v>204</v>
      </c>
      <c r="B118" s="92" t="s">
        <v>205</v>
      </c>
      <c r="C118" s="102" t="s">
        <v>30</v>
      </c>
      <c r="D118" s="98" t="s">
        <v>206</v>
      </c>
      <c r="E118" s="84" t="s">
        <v>16</v>
      </c>
      <c r="F118" s="87">
        <v>3.87</v>
      </c>
      <c r="G118" s="95"/>
      <c r="H118" s="87">
        <f t="shared" si="47"/>
        <v>0</v>
      </c>
      <c r="I118" s="87">
        <f t="shared" si="48"/>
        <v>55.942999999999998</v>
      </c>
      <c r="J118" s="270">
        <v>65.05</v>
      </c>
      <c r="K118" s="281">
        <f t="shared" si="53"/>
        <v>251.74349999999998</v>
      </c>
      <c r="L118" s="158">
        <f t="shared" si="49"/>
        <v>216.49941000000001</v>
      </c>
      <c r="M118" s="158">
        <f t="shared" si="50"/>
        <v>0</v>
      </c>
      <c r="N118" s="158">
        <f t="shared" si="51"/>
        <v>0</v>
      </c>
      <c r="O118" s="392">
        <f t="shared" si="52"/>
        <v>0</v>
      </c>
    </row>
    <row r="119" spans="1:18">
      <c r="A119" s="100" t="s">
        <v>207</v>
      </c>
      <c r="B119" s="104" t="s">
        <v>208</v>
      </c>
      <c r="C119" s="102" t="s">
        <v>30</v>
      </c>
      <c r="D119" s="98" t="s">
        <v>209</v>
      </c>
      <c r="E119" s="84" t="s">
        <v>53</v>
      </c>
      <c r="F119" s="87">
        <v>2.7</v>
      </c>
      <c r="G119" s="95"/>
      <c r="H119" s="87">
        <f t="shared" si="47"/>
        <v>0</v>
      </c>
      <c r="I119" s="87">
        <f t="shared" si="48"/>
        <v>60.079599999999999</v>
      </c>
      <c r="J119" s="270">
        <v>69.86</v>
      </c>
      <c r="K119" s="281">
        <f t="shared" si="53"/>
        <v>188.62200000000001</v>
      </c>
      <c r="L119" s="158">
        <f t="shared" si="49"/>
        <v>162.21492000000001</v>
      </c>
      <c r="M119" s="158">
        <f t="shared" si="50"/>
        <v>0</v>
      </c>
      <c r="N119" s="158">
        <f t="shared" si="51"/>
        <v>0</v>
      </c>
      <c r="O119" s="392">
        <f t="shared" si="52"/>
        <v>0</v>
      </c>
    </row>
    <row r="120" spans="1:18">
      <c r="A120" s="100" t="s">
        <v>211</v>
      </c>
      <c r="B120" s="92">
        <v>72137</v>
      </c>
      <c r="C120" s="85" t="s">
        <v>14</v>
      </c>
      <c r="D120" s="98" t="s">
        <v>649</v>
      </c>
      <c r="E120" s="84" t="s">
        <v>16</v>
      </c>
      <c r="F120" s="87">
        <v>390.42</v>
      </c>
      <c r="G120" s="95"/>
      <c r="H120" s="87">
        <f t="shared" si="47"/>
        <v>0</v>
      </c>
      <c r="I120" s="87">
        <f t="shared" si="48"/>
        <v>74.045999999999992</v>
      </c>
      <c r="J120" s="270">
        <v>86.1</v>
      </c>
      <c r="K120" s="281">
        <f t="shared" si="53"/>
        <v>33615.161999999997</v>
      </c>
      <c r="L120" s="158">
        <f t="shared" si="49"/>
        <v>28909.03932</v>
      </c>
      <c r="M120" s="158">
        <f t="shared" si="50"/>
        <v>0</v>
      </c>
      <c r="N120" s="158">
        <f t="shared" si="51"/>
        <v>0</v>
      </c>
      <c r="O120" s="392">
        <f t="shared" si="52"/>
        <v>0</v>
      </c>
    </row>
    <row r="121" spans="1:18">
      <c r="A121" s="100"/>
      <c r="B121" s="104"/>
      <c r="C121" s="92"/>
      <c r="D121" s="26" t="s">
        <v>210</v>
      </c>
      <c r="E121" s="84"/>
      <c r="F121" s="87"/>
      <c r="G121" s="95"/>
      <c r="H121" s="87"/>
      <c r="I121" s="87"/>
      <c r="J121" s="270"/>
      <c r="K121" s="281"/>
      <c r="L121" s="158"/>
      <c r="M121" s="158"/>
      <c r="N121" s="158">
        <f t="shared" si="51"/>
        <v>0</v>
      </c>
      <c r="O121" s="392"/>
    </row>
    <row r="122" spans="1:18">
      <c r="A122" s="100" t="s">
        <v>213</v>
      </c>
      <c r="B122" s="92">
        <v>94996</v>
      </c>
      <c r="C122" s="102" t="s">
        <v>14</v>
      </c>
      <c r="D122" s="98" t="s">
        <v>212</v>
      </c>
      <c r="E122" s="84" t="s">
        <v>16</v>
      </c>
      <c r="F122" s="87">
        <v>13.64</v>
      </c>
      <c r="G122" s="95"/>
      <c r="H122" s="87">
        <f t="shared" ref="H122:H123" si="54">G122</f>
        <v>0</v>
      </c>
      <c r="I122" s="87">
        <f>J122-J122*$I$15</f>
        <v>57.447999999999993</v>
      </c>
      <c r="J122" s="270">
        <v>66.8</v>
      </c>
      <c r="K122" s="281">
        <f t="shared" si="53"/>
        <v>911.15200000000004</v>
      </c>
      <c r="L122" s="158">
        <f>F122*I122</f>
        <v>783.59071999999992</v>
      </c>
      <c r="M122" s="158">
        <f t="shared" si="50"/>
        <v>0</v>
      </c>
      <c r="N122" s="158">
        <f t="shared" si="51"/>
        <v>0</v>
      </c>
      <c r="O122" s="392">
        <f t="shared" ref="O122:O123" si="55">N122/L122</f>
        <v>0</v>
      </c>
    </row>
    <row r="123" spans="1:18" s="93" customFormat="1">
      <c r="A123" s="91" t="s">
        <v>216</v>
      </c>
      <c r="B123" s="92">
        <v>94963</v>
      </c>
      <c r="C123" s="102" t="s">
        <v>14</v>
      </c>
      <c r="D123" s="120" t="s">
        <v>214</v>
      </c>
      <c r="E123" s="17" t="s">
        <v>16</v>
      </c>
      <c r="F123" s="87">
        <v>5.25</v>
      </c>
      <c r="G123" s="95"/>
      <c r="H123" s="87">
        <f t="shared" si="54"/>
        <v>0</v>
      </c>
      <c r="I123" s="87">
        <f>J123-J123*$I$15</f>
        <v>253.52800000000002</v>
      </c>
      <c r="J123" s="270">
        <v>294.8</v>
      </c>
      <c r="K123" s="281">
        <f t="shared" si="53"/>
        <v>1547.7</v>
      </c>
      <c r="L123" s="158">
        <f>F123*I123</f>
        <v>1331.0220000000002</v>
      </c>
      <c r="M123" s="158">
        <f t="shared" si="50"/>
        <v>0</v>
      </c>
      <c r="N123" s="158">
        <f t="shared" si="51"/>
        <v>0</v>
      </c>
      <c r="O123" s="392">
        <f t="shared" si="55"/>
        <v>0</v>
      </c>
      <c r="P123" s="80"/>
      <c r="Q123" s="80"/>
      <c r="R123" s="80"/>
    </row>
    <row r="124" spans="1:18">
      <c r="A124" s="561" t="s">
        <v>220</v>
      </c>
      <c r="B124" s="561"/>
      <c r="C124" s="561"/>
      <c r="D124" s="561"/>
      <c r="E124" s="561"/>
      <c r="F124" s="561"/>
      <c r="G124" s="561"/>
      <c r="H124" s="561"/>
      <c r="I124" s="561"/>
      <c r="J124" s="561"/>
      <c r="K124" s="282">
        <f>SUM(K113:K123)</f>
        <v>44202.269499999995</v>
      </c>
      <c r="L124" s="19">
        <f>SUM(L113:L123)</f>
        <v>38013.95177</v>
      </c>
      <c r="M124" s="19"/>
      <c r="N124" s="19"/>
      <c r="O124" s="19"/>
    </row>
    <row r="125" spans="1:18">
      <c r="A125" s="380"/>
      <c r="B125" s="380"/>
      <c r="C125" s="380"/>
      <c r="D125" s="380"/>
      <c r="E125" s="380"/>
      <c r="F125" s="380"/>
      <c r="G125" s="380"/>
      <c r="H125" s="380"/>
      <c r="I125" s="380"/>
      <c r="J125" s="271"/>
      <c r="K125" s="282"/>
      <c r="L125" s="19"/>
      <c r="M125" s="19"/>
      <c r="N125" s="19"/>
      <c r="O125" s="19"/>
    </row>
    <row r="126" spans="1:18" s="412" customFormat="1" ht="15.75">
      <c r="A126" s="421" t="s">
        <v>221</v>
      </c>
      <c r="B126" s="421"/>
      <c r="C126" s="421"/>
      <c r="D126" s="422" t="s">
        <v>222</v>
      </c>
      <c r="E126" s="421"/>
      <c r="F126" s="423"/>
      <c r="G126" s="423"/>
      <c r="H126" s="423"/>
      <c r="I126" s="423"/>
      <c r="J126" s="424"/>
      <c r="K126" s="425">
        <f>K132</f>
        <v>13803.105300000001</v>
      </c>
      <c r="L126" s="426">
        <f>L132</f>
        <v>11870.670557999998</v>
      </c>
      <c r="M126" s="427">
        <f>SUM(M127:M131)</f>
        <v>0</v>
      </c>
      <c r="N126" s="259"/>
      <c r="O126" s="395"/>
      <c r="P126" s="80"/>
      <c r="Q126" s="80"/>
      <c r="R126" s="80"/>
    </row>
    <row r="127" spans="1:18">
      <c r="A127" s="91" t="s">
        <v>223</v>
      </c>
      <c r="B127" s="92" t="s">
        <v>224</v>
      </c>
      <c r="C127" s="102" t="s">
        <v>225</v>
      </c>
      <c r="D127" s="98" t="s">
        <v>226</v>
      </c>
      <c r="E127" s="17" t="s">
        <v>16</v>
      </c>
      <c r="F127" s="159">
        <v>42.32</v>
      </c>
      <c r="G127" s="95"/>
      <c r="H127" s="87">
        <f t="shared" ref="H127:H131" si="56">G127</f>
        <v>0</v>
      </c>
      <c r="I127" s="87">
        <f>J127-J127*$I$15</f>
        <v>8.6343999999999994</v>
      </c>
      <c r="J127" s="270">
        <v>10.039999999999999</v>
      </c>
      <c r="K127" s="281">
        <f>F127*J127</f>
        <v>424.89279999999997</v>
      </c>
      <c r="L127" s="158">
        <f>F127*I127</f>
        <v>365.40780799999999</v>
      </c>
      <c r="M127" s="158">
        <f t="shared" ref="M127:M131" si="57">ROUND(G127*I127,2)</f>
        <v>0</v>
      </c>
      <c r="N127" s="158">
        <f t="shared" ref="N127:N131" si="58">ROUND(H127*I127,2)</f>
        <v>0</v>
      </c>
      <c r="O127" s="392">
        <f t="shared" ref="O127:O131" si="59">N127/L127</f>
        <v>0</v>
      </c>
    </row>
    <row r="128" spans="1:18">
      <c r="A128" s="91" t="s">
        <v>227</v>
      </c>
      <c r="B128" s="92" t="s">
        <v>224</v>
      </c>
      <c r="C128" s="102" t="s">
        <v>225</v>
      </c>
      <c r="D128" s="98" t="s">
        <v>228</v>
      </c>
      <c r="E128" s="17" t="s">
        <v>16</v>
      </c>
      <c r="F128" s="105">
        <v>43.87</v>
      </c>
      <c r="G128" s="95"/>
      <c r="H128" s="87">
        <f t="shared" si="56"/>
        <v>0</v>
      </c>
      <c r="I128" s="87">
        <f>J128-J128*$I$15</f>
        <v>8.6343999999999994</v>
      </c>
      <c r="J128" s="270">
        <v>10.039999999999999</v>
      </c>
      <c r="K128" s="281">
        <f>F128*J128</f>
        <v>440.45479999999992</v>
      </c>
      <c r="L128" s="158">
        <f>F128*I128</f>
        <v>378.79112799999996</v>
      </c>
      <c r="M128" s="158">
        <f t="shared" si="57"/>
        <v>0</v>
      </c>
      <c r="N128" s="158">
        <f t="shared" si="58"/>
        <v>0</v>
      </c>
      <c r="O128" s="392">
        <f t="shared" si="59"/>
        <v>0</v>
      </c>
    </row>
    <row r="129" spans="1:18" s="93" customFormat="1">
      <c r="A129" s="91" t="s">
        <v>229</v>
      </c>
      <c r="B129" s="92">
        <v>88489</v>
      </c>
      <c r="C129" s="102" t="s">
        <v>14</v>
      </c>
      <c r="D129" s="98" t="s">
        <v>230</v>
      </c>
      <c r="E129" s="17" t="s">
        <v>16</v>
      </c>
      <c r="F129" s="87">
        <v>302.55</v>
      </c>
      <c r="G129" s="95"/>
      <c r="H129" s="87">
        <f t="shared" si="56"/>
        <v>0</v>
      </c>
      <c r="I129" s="87">
        <f>J129-J129*$I$15</f>
        <v>8.0237999999999996</v>
      </c>
      <c r="J129" s="270">
        <v>9.33</v>
      </c>
      <c r="K129" s="281">
        <f>F129*J129</f>
        <v>2822.7915000000003</v>
      </c>
      <c r="L129" s="158">
        <f>F129*I129</f>
        <v>2427.6006899999998</v>
      </c>
      <c r="M129" s="158">
        <f t="shared" si="57"/>
        <v>0</v>
      </c>
      <c r="N129" s="158">
        <f t="shared" si="58"/>
        <v>0</v>
      </c>
      <c r="O129" s="392">
        <f t="shared" si="59"/>
        <v>0</v>
      </c>
      <c r="P129" s="80"/>
      <c r="Q129" s="80"/>
      <c r="R129" s="80"/>
    </row>
    <row r="130" spans="1:18">
      <c r="A130" s="91" t="s">
        <v>231</v>
      </c>
      <c r="B130" s="92">
        <v>88486</v>
      </c>
      <c r="C130" s="102" t="s">
        <v>14</v>
      </c>
      <c r="D130" s="98" t="s">
        <v>232</v>
      </c>
      <c r="E130" s="84" t="s">
        <v>16</v>
      </c>
      <c r="F130" s="87">
        <v>43.87</v>
      </c>
      <c r="G130" s="95"/>
      <c r="H130" s="87">
        <f t="shared" si="56"/>
        <v>0</v>
      </c>
      <c r="I130" s="87">
        <f>J130-J130*$I$15</f>
        <v>7.1036000000000001</v>
      </c>
      <c r="J130" s="270">
        <v>8.26</v>
      </c>
      <c r="K130" s="281">
        <f>F130*J130</f>
        <v>362.36619999999999</v>
      </c>
      <c r="L130" s="158">
        <f>F130*I130</f>
        <v>311.63493199999999</v>
      </c>
      <c r="M130" s="158">
        <f t="shared" si="57"/>
        <v>0</v>
      </c>
      <c r="N130" s="158">
        <f t="shared" si="58"/>
        <v>0</v>
      </c>
      <c r="O130" s="392">
        <f t="shared" si="59"/>
        <v>0</v>
      </c>
    </row>
    <row r="131" spans="1:18">
      <c r="A131" s="91" t="s">
        <v>233</v>
      </c>
      <c r="B131" s="92">
        <v>72815</v>
      </c>
      <c r="C131" s="102" t="s">
        <v>14</v>
      </c>
      <c r="D131" s="98" t="s">
        <v>650</v>
      </c>
      <c r="E131" s="84" t="s">
        <v>16</v>
      </c>
      <c r="F131" s="87">
        <v>220</v>
      </c>
      <c r="G131" s="95"/>
      <c r="H131" s="87">
        <f t="shared" si="56"/>
        <v>0</v>
      </c>
      <c r="I131" s="87">
        <f>J131-J131*$I$15</f>
        <v>38.123799999999996</v>
      </c>
      <c r="J131" s="270">
        <v>44.33</v>
      </c>
      <c r="K131" s="281">
        <f>F131*J131</f>
        <v>9752.6</v>
      </c>
      <c r="L131" s="158">
        <f>F131*I131</f>
        <v>8387.235999999999</v>
      </c>
      <c r="M131" s="158">
        <f t="shared" si="57"/>
        <v>0</v>
      </c>
      <c r="N131" s="158">
        <f t="shared" si="58"/>
        <v>0</v>
      </c>
      <c r="O131" s="392">
        <f t="shared" si="59"/>
        <v>0</v>
      </c>
    </row>
    <row r="132" spans="1:18">
      <c r="A132" s="561" t="s">
        <v>241</v>
      </c>
      <c r="B132" s="561"/>
      <c r="C132" s="561"/>
      <c r="D132" s="561"/>
      <c r="E132" s="561"/>
      <c r="F132" s="561"/>
      <c r="G132" s="561"/>
      <c r="H132" s="561"/>
      <c r="I132" s="561"/>
      <c r="J132" s="561"/>
      <c r="K132" s="282">
        <f>SUM(K127:K131)</f>
        <v>13803.105300000001</v>
      </c>
      <c r="L132" s="19">
        <f>SUM(L127:L131)</f>
        <v>11870.670557999998</v>
      </c>
      <c r="M132" s="19"/>
      <c r="N132" s="19"/>
      <c r="O132" s="19"/>
    </row>
    <row r="133" spans="1:18">
      <c r="A133" s="380"/>
      <c r="B133" s="380"/>
      <c r="C133" s="380"/>
      <c r="D133" s="380"/>
      <c r="E133" s="380"/>
      <c r="F133" s="380"/>
      <c r="G133" s="380"/>
      <c r="H133" s="380"/>
      <c r="I133" s="380"/>
      <c r="J133" s="271"/>
      <c r="K133" s="282"/>
      <c r="L133" s="19"/>
      <c r="M133" s="19"/>
      <c r="N133" s="19"/>
      <c r="O133" s="19"/>
    </row>
    <row r="134" spans="1:18" s="412" customFormat="1" ht="15.75">
      <c r="A134" s="421" t="s">
        <v>242</v>
      </c>
      <c r="B134" s="421"/>
      <c r="C134" s="421"/>
      <c r="D134" s="422" t="s">
        <v>243</v>
      </c>
      <c r="E134" s="421"/>
      <c r="F134" s="423"/>
      <c r="G134" s="423"/>
      <c r="H134" s="423"/>
      <c r="I134" s="423"/>
      <c r="J134" s="424"/>
      <c r="K134" s="425">
        <f>K158</f>
        <v>4197.8999999999996</v>
      </c>
      <c r="L134" s="426">
        <f>L158</f>
        <v>3610.1940000000004</v>
      </c>
      <c r="M134" s="427">
        <f>SUM(M135:M157)</f>
        <v>0</v>
      </c>
      <c r="N134" s="259"/>
      <c r="O134" s="395"/>
      <c r="P134" s="80"/>
      <c r="Q134" s="80"/>
      <c r="R134" s="80"/>
    </row>
    <row r="135" spans="1:18">
      <c r="A135" s="100" t="s">
        <v>244</v>
      </c>
      <c r="B135" s="92">
        <v>94494</v>
      </c>
      <c r="C135" s="102" t="s">
        <v>14</v>
      </c>
      <c r="D135" s="106" t="s">
        <v>651</v>
      </c>
      <c r="E135" s="102" t="s">
        <v>1</v>
      </c>
      <c r="F135" s="107">
        <v>1</v>
      </c>
      <c r="G135" s="95"/>
      <c r="H135" s="87">
        <f t="shared" ref="H135:H157" si="60">G135</f>
        <v>0</v>
      </c>
      <c r="I135" s="87">
        <f t="shared" ref="I135:I157" si="61">J135-J135*$I$15</f>
        <v>45.064</v>
      </c>
      <c r="J135" s="270">
        <v>52.4</v>
      </c>
      <c r="K135" s="281">
        <f>F135*J135</f>
        <v>52.4</v>
      </c>
      <c r="L135" s="158">
        <f t="shared" ref="L135:L157" si="62">F135*I135</f>
        <v>45.064</v>
      </c>
      <c r="M135" s="158">
        <f t="shared" ref="M135:M157" si="63">ROUND(G135*I135,2)</f>
        <v>0</v>
      </c>
      <c r="N135" s="158">
        <f t="shared" ref="N135:N157" si="64">ROUND(H135*I135,2)</f>
        <v>0</v>
      </c>
      <c r="O135" s="392">
        <f t="shared" ref="O135:O157" si="65">N135/L135</f>
        <v>0</v>
      </c>
    </row>
    <row r="136" spans="1:18" s="93" customFormat="1">
      <c r="A136" s="100" t="s">
        <v>246</v>
      </c>
      <c r="B136" s="85">
        <v>94496</v>
      </c>
      <c r="C136" s="85" t="s">
        <v>14</v>
      </c>
      <c r="D136" s="106" t="s">
        <v>247</v>
      </c>
      <c r="E136" s="102" t="s">
        <v>1</v>
      </c>
      <c r="F136" s="107">
        <v>3</v>
      </c>
      <c r="G136" s="95"/>
      <c r="H136" s="87">
        <f t="shared" si="60"/>
        <v>0</v>
      </c>
      <c r="I136" s="87">
        <f t="shared" si="61"/>
        <v>70.649000000000001</v>
      </c>
      <c r="J136" s="270">
        <v>82.15</v>
      </c>
      <c r="K136" s="281">
        <f t="shared" ref="K136:K157" si="66">F136*J136</f>
        <v>246.45000000000002</v>
      </c>
      <c r="L136" s="158">
        <f t="shared" si="62"/>
        <v>211.947</v>
      </c>
      <c r="M136" s="158">
        <f t="shared" si="63"/>
        <v>0</v>
      </c>
      <c r="N136" s="158">
        <f t="shared" si="64"/>
        <v>0</v>
      </c>
      <c r="O136" s="392">
        <f t="shared" si="65"/>
        <v>0</v>
      </c>
      <c r="P136" s="80"/>
      <c r="Q136" s="80"/>
      <c r="R136" s="80"/>
    </row>
    <row r="137" spans="1:18" s="93" customFormat="1">
      <c r="A137" s="100" t="s">
        <v>248</v>
      </c>
      <c r="B137" s="85">
        <v>94498</v>
      </c>
      <c r="C137" s="102" t="s">
        <v>14</v>
      </c>
      <c r="D137" s="106" t="s">
        <v>251</v>
      </c>
      <c r="E137" s="102" t="s">
        <v>1</v>
      </c>
      <c r="F137" s="107">
        <v>3</v>
      </c>
      <c r="G137" s="95"/>
      <c r="H137" s="87">
        <f t="shared" si="60"/>
        <v>0</v>
      </c>
      <c r="I137" s="87">
        <f t="shared" si="61"/>
        <v>107.2162</v>
      </c>
      <c r="J137" s="270">
        <v>124.67</v>
      </c>
      <c r="K137" s="281">
        <f t="shared" si="66"/>
        <v>374.01</v>
      </c>
      <c r="L137" s="158">
        <f t="shared" si="62"/>
        <v>321.64859999999999</v>
      </c>
      <c r="M137" s="158">
        <f t="shared" si="63"/>
        <v>0</v>
      </c>
      <c r="N137" s="158">
        <f t="shared" si="64"/>
        <v>0</v>
      </c>
      <c r="O137" s="392">
        <f t="shared" si="65"/>
        <v>0</v>
      </c>
      <c r="P137" s="80"/>
      <c r="Q137" s="80"/>
      <c r="R137" s="80"/>
    </row>
    <row r="138" spans="1:18" s="93" customFormat="1">
      <c r="A138" s="100" t="s">
        <v>250</v>
      </c>
      <c r="B138" s="85">
        <v>89985</v>
      </c>
      <c r="C138" s="85" t="s">
        <v>14</v>
      </c>
      <c r="D138" s="106" t="s">
        <v>255</v>
      </c>
      <c r="E138" s="102" t="s">
        <v>1</v>
      </c>
      <c r="F138" s="107">
        <v>6</v>
      </c>
      <c r="G138" s="95"/>
      <c r="H138" s="87">
        <f t="shared" si="60"/>
        <v>0</v>
      </c>
      <c r="I138" s="87">
        <f t="shared" si="61"/>
        <v>58.265000000000001</v>
      </c>
      <c r="J138" s="270">
        <v>67.75</v>
      </c>
      <c r="K138" s="281">
        <f t="shared" si="66"/>
        <v>406.5</v>
      </c>
      <c r="L138" s="158">
        <f t="shared" si="62"/>
        <v>349.59000000000003</v>
      </c>
      <c r="M138" s="158">
        <f t="shared" si="63"/>
        <v>0</v>
      </c>
      <c r="N138" s="158">
        <f t="shared" si="64"/>
        <v>0</v>
      </c>
      <c r="O138" s="392">
        <f t="shared" si="65"/>
        <v>0</v>
      </c>
      <c r="P138" s="80"/>
      <c r="Q138" s="80"/>
      <c r="R138" s="80"/>
    </row>
    <row r="139" spans="1:18" s="93" customFormat="1">
      <c r="A139" s="100" t="s">
        <v>252</v>
      </c>
      <c r="B139" s="85">
        <v>89401</v>
      </c>
      <c r="C139" s="102" t="s">
        <v>14</v>
      </c>
      <c r="D139" s="106" t="s">
        <v>257</v>
      </c>
      <c r="E139" s="102" t="s">
        <v>53</v>
      </c>
      <c r="F139" s="107">
        <v>6</v>
      </c>
      <c r="G139" s="95"/>
      <c r="H139" s="87">
        <f t="shared" si="60"/>
        <v>0</v>
      </c>
      <c r="I139" s="87">
        <f t="shared" si="61"/>
        <v>2.8207999999999998</v>
      </c>
      <c r="J139" s="270">
        <v>3.28</v>
      </c>
      <c r="K139" s="281">
        <f t="shared" si="66"/>
        <v>19.68</v>
      </c>
      <c r="L139" s="158">
        <f t="shared" si="62"/>
        <v>16.924799999999998</v>
      </c>
      <c r="M139" s="158">
        <f t="shared" si="63"/>
        <v>0</v>
      </c>
      <c r="N139" s="158">
        <f t="shared" si="64"/>
        <v>0</v>
      </c>
      <c r="O139" s="392">
        <f t="shared" si="65"/>
        <v>0</v>
      </c>
      <c r="P139" s="80"/>
      <c r="Q139" s="80"/>
      <c r="R139" s="80"/>
    </row>
    <row r="140" spans="1:18" s="93" customFormat="1">
      <c r="A140" s="100" t="s">
        <v>254</v>
      </c>
      <c r="B140" s="85">
        <v>89446</v>
      </c>
      <c r="C140" s="102" t="s">
        <v>14</v>
      </c>
      <c r="D140" s="106" t="s">
        <v>259</v>
      </c>
      <c r="E140" s="102" t="s">
        <v>53</v>
      </c>
      <c r="F140" s="107">
        <v>7</v>
      </c>
      <c r="G140" s="95"/>
      <c r="H140" s="87">
        <f t="shared" si="60"/>
        <v>0</v>
      </c>
      <c r="I140" s="87">
        <f t="shared" si="61"/>
        <v>2.9498000000000002</v>
      </c>
      <c r="J140" s="270">
        <v>3.43</v>
      </c>
      <c r="K140" s="281">
        <f t="shared" si="66"/>
        <v>24.01</v>
      </c>
      <c r="L140" s="158">
        <f t="shared" si="62"/>
        <v>20.648600000000002</v>
      </c>
      <c r="M140" s="158">
        <f t="shared" si="63"/>
        <v>0</v>
      </c>
      <c r="N140" s="158">
        <f t="shared" si="64"/>
        <v>0</v>
      </c>
      <c r="O140" s="392">
        <f t="shared" si="65"/>
        <v>0</v>
      </c>
      <c r="P140" s="80"/>
      <c r="Q140" s="80"/>
      <c r="R140" s="80"/>
    </row>
    <row r="141" spans="1:18" s="93" customFormat="1">
      <c r="A141" s="100" t="s">
        <v>256</v>
      </c>
      <c r="B141" s="85">
        <v>89447</v>
      </c>
      <c r="C141" s="102" t="s">
        <v>14</v>
      </c>
      <c r="D141" s="106" t="s">
        <v>261</v>
      </c>
      <c r="E141" s="102" t="s">
        <v>53</v>
      </c>
      <c r="F141" s="107">
        <v>6</v>
      </c>
      <c r="G141" s="95"/>
      <c r="H141" s="87">
        <f t="shared" si="60"/>
        <v>0</v>
      </c>
      <c r="I141" s="87">
        <f t="shared" si="61"/>
        <v>5.9168000000000003</v>
      </c>
      <c r="J141" s="270">
        <v>6.88</v>
      </c>
      <c r="K141" s="281">
        <f t="shared" si="66"/>
        <v>41.28</v>
      </c>
      <c r="L141" s="158">
        <f t="shared" si="62"/>
        <v>35.500799999999998</v>
      </c>
      <c r="M141" s="158">
        <f t="shared" si="63"/>
        <v>0</v>
      </c>
      <c r="N141" s="158">
        <f t="shared" si="64"/>
        <v>0</v>
      </c>
      <c r="O141" s="392">
        <f t="shared" si="65"/>
        <v>0</v>
      </c>
      <c r="P141" s="80"/>
      <c r="Q141" s="80"/>
      <c r="R141" s="80"/>
    </row>
    <row r="142" spans="1:18" s="93" customFormat="1">
      <c r="A142" s="100" t="s">
        <v>258</v>
      </c>
      <c r="B142" s="85">
        <v>89448</v>
      </c>
      <c r="C142" s="102" t="s">
        <v>14</v>
      </c>
      <c r="D142" s="106" t="s">
        <v>263</v>
      </c>
      <c r="E142" s="102" t="s">
        <v>53</v>
      </c>
      <c r="F142" s="107">
        <v>9</v>
      </c>
      <c r="G142" s="95"/>
      <c r="H142" s="87">
        <f t="shared" si="60"/>
        <v>0</v>
      </c>
      <c r="I142" s="87">
        <f t="shared" si="61"/>
        <v>8.4795999999999996</v>
      </c>
      <c r="J142" s="270">
        <v>9.86</v>
      </c>
      <c r="K142" s="281">
        <f t="shared" si="66"/>
        <v>88.74</v>
      </c>
      <c r="L142" s="158">
        <f t="shared" si="62"/>
        <v>76.316400000000002</v>
      </c>
      <c r="M142" s="158">
        <f t="shared" si="63"/>
        <v>0</v>
      </c>
      <c r="N142" s="158">
        <f t="shared" si="64"/>
        <v>0</v>
      </c>
      <c r="O142" s="392">
        <f t="shared" si="65"/>
        <v>0</v>
      </c>
      <c r="P142" s="80"/>
      <c r="Q142" s="80"/>
      <c r="R142" s="80"/>
    </row>
    <row r="143" spans="1:18" s="93" customFormat="1">
      <c r="A143" s="100" t="s">
        <v>260</v>
      </c>
      <c r="B143" s="85">
        <v>89449</v>
      </c>
      <c r="C143" s="102" t="s">
        <v>14</v>
      </c>
      <c r="D143" s="106" t="s">
        <v>265</v>
      </c>
      <c r="E143" s="102" t="s">
        <v>53</v>
      </c>
      <c r="F143" s="107">
        <v>7</v>
      </c>
      <c r="G143" s="95"/>
      <c r="H143" s="87">
        <f t="shared" si="60"/>
        <v>0</v>
      </c>
      <c r="I143" s="87">
        <f t="shared" si="61"/>
        <v>10.5006</v>
      </c>
      <c r="J143" s="270">
        <v>12.21</v>
      </c>
      <c r="K143" s="281">
        <f t="shared" si="66"/>
        <v>85.47</v>
      </c>
      <c r="L143" s="158">
        <f t="shared" si="62"/>
        <v>73.504199999999997</v>
      </c>
      <c r="M143" s="158">
        <f t="shared" si="63"/>
        <v>0</v>
      </c>
      <c r="N143" s="158">
        <f t="shared" si="64"/>
        <v>0</v>
      </c>
      <c r="O143" s="392">
        <f t="shared" si="65"/>
        <v>0</v>
      </c>
      <c r="P143" s="80"/>
      <c r="Q143" s="80"/>
      <c r="R143" s="80"/>
    </row>
    <row r="144" spans="1:18" s="93" customFormat="1">
      <c r="A144" s="100" t="s">
        <v>262</v>
      </c>
      <c r="B144" s="85">
        <v>89450</v>
      </c>
      <c r="C144" s="102" t="s">
        <v>14</v>
      </c>
      <c r="D144" s="106" t="s">
        <v>267</v>
      </c>
      <c r="E144" s="102" t="s">
        <v>53</v>
      </c>
      <c r="F144" s="107">
        <v>30</v>
      </c>
      <c r="G144" s="95"/>
      <c r="H144" s="87">
        <f t="shared" si="60"/>
        <v>0</v>
      </c>
      <c r="I144" s="87">
        <f t="shared" si="61"/>
        <v>16.038999999999998</v>
      </c>
      <c r="J144" s="270">
        <v>18.649999999999999</v>
      </c>
      <c r="K144" s="281">
        <f t="shared" si="66"/>
        <v>559.5</v>
      </c>
      <c r="L144" s="158">
        <f t="shared" si="62"/>
        <v>481.16999999999996</v>
      </c>
      <c r="M144" s="158">
        <f t="shared" si="63"/>
        <v>0</v>
      </c>
      <c r="N144" s="158">
        <f t="shared" si="64"/>
        <v>0</v>
      </c>
      <c r="O144" s="392">
        <f t="shared" si="65"/>
        <v>0</v>
      </c>
      <c r="P144" s="80"/>
      <c r="Q144" s="80"/>
      <c r="R144" s="80"/>
    </row>
    <row r="145" spans="1:18" s="93" customFormat="1">
      <c r="A145" s="100" t="s">
        <v>264</v>
      </c>
      <c r="B145" s="85">
        <v>40729</v>
      </c>
      <c r="C145" s="102" t="s">
        <v>14</v>
      </c>
      <c r="D145" s="108" t="s">
        <v>652</v>
      </c>
      <c r="E145" s="85" t="s">
        <v>1</v>
      </c>
      <c r="F145" s="107">
        <v>7</v>
      </c>
      <c r="G145" s="95"/>
      <c r="H145" s="87">
        <f t="shared" si="60"/>
        <v>0</v>
      </c>
      <c r="I145" s="87">
        <f t="shared" si="61"/>
        <v>188.94199999999998</v>
      </c>
      <c r="J145" s="270">
        <v>219.7</v>
      </c>
      <c r="K145" s="281">
        <f t="shared" si="66"/>
        <v>1537.8999999999999</v>
      </c>
      <c r="L145" s="158">
        <f t="shared" si="62"/>
        <v>1322.5939999999998</v>
      </c>
      <c r="M145" s="158">
        <f t="shared" si="63"/>
        <v>0</v>
      </c>
      <c r="N145" s="158">
        <f t="shared" si="64"/>
        <v>0</v>
      </c>
      <c r="O145" s="392">
        <f t="shared" si="65"/>
        <v>0</v>
      </c>
      <c r="P145" s="80"/>
      <c r="Q145" s="80"/>
      <c r="R145" s="80"/>
    </row>
    <row r="146" spans="1:18" s="93" customFormat="1">
      <c r="A146" s="100" t="s">
        <v>266</v>
      </c>
      <c r="B146" s="85">
        <v>89358</v>
      </c>
      <c r="C146" s="102" t="s">
        <v>14</v>
      </c>
      <c r="D146" s="106" t="s">
        <v>272</v>
      </c>
      <c r="E146" s="85" t="s">
        <v>1</v>
      </c>
      <c r="F146" s="107">
        <v>8</v>
      </c>
      <c r="G146" s="95"/>
      <c r="H146" s="87">
        <f t="shared" si="60"/>
        <v>0</v>
      </c>
      <c r="I146" s="87">
        <f t="shared" si="61"/>
        <v>4.7557999999999998</v>
      </c>
      <c r="J146" s="270">
        <v>5.53</v>
      </c>
      <c r="K146" s="281">
        <f t="shared" si="66"/>
        <v>44.24</v>
      </c>
      <c r="L146" s="158">
        <f t="shared" si="62"/>
        <v>38.046399999999998</v>
      </c>
      <c r="M146" s="158">
        <f t="shared" si="63"/>
        <v>0</v>
      </c>
      <c r="N146" s="158">
        <f t="shared" si="64"/>
        <v>0</v>
      </c>
      <c r="O146" s="392">
        <f t="shared" si="65"/>
        <v>0</v>
      </c>
      <c r="P146" s="80"/>
      <c r="Q146" s="80"/>
      <c r="R146" s="80"/>
    </row>
    <row r="147" spans="1:18" s="93" customFormat="1">
      <c r="A147" s="100" t="s">
        <v>268</v>
      </c>
      <c r="B147" s="85">
        <v>89362</v>
      </c>
      <c r="C147" s="102" t="s">
        <v>14</v>
      </c>
      <c r="D147" s="106" t="s">
        <v>274</v>
      </c>
      <c r="E147" s="85" t="s">
        <v>1</v>
      </c>
      <c r="F147" s="107">
        <v>2</v>
      </c>
      <c r="G147" s="95"/>
      <c r="H147" s="87">
        <f t="shared" si="60"/>
        <v>0</v>
      </c>
      <c r="I147" s="87">
        <f t="shared" si="61"/>
        <v>5.7017999999999995</v>
      </c>
      <c r="J147" s="270">
        <v>6.63</v>
      </c>
      <c r="K147" s="281">
        <f t="shared" si="66"/>
        <v>13.26</v>
      </c>
      <c r="L147" s="158">
        <f t="shared" si="62"/>
        <v>11.403599999999999</v>
      </c>
      <c r="M147" s="158">
        <f t="shared" si="63"/>
        <v>0</v>
      </c>
      <c r="N147" s="158">
        <f t="shared" si="64"/>
        <v>0</v>
      </c>
      <c r="O147" s="392">
        <f t="shared" si="65"/>
        <v>0</v>
      </c>
      <c r="P147" s="80"/>
      <c r="Q147" s="80"/>
      <c r="R147" s="80"/>
    </row>
    <row r="148" spans="1:18" s="93" customFormat="1">
      <c r="A148" s="100" t="s">
        <v>271</v>
      </c>
      <c r="B148" s="85">
        <v>89497</v>
      </c>
      <c r="C148" s="102" t="s">
        <v>14</v>
      </c>
      <c r="D148" s="106" t="s">
        <v>276</v>
      </c>
      <c r="E148" s="85" t="s">
        <v>1</v>
      </c>
      <c r="F148" s="107">
        <v>7</v>
      </c>
      <c r="G148" s="95"/>
      <c r="H148" s="87">
        <f t="shared" si="60"/>
        <v>0</v>
      </c>
      <c r="I148" s="87">
        <f t="shared" si="61"/>
        <v>7.0261999999999993</v>
      </c>
      <c r="J148" s="270">
        <v>8.17</v>
      </c>
      <c r="K148" s="281">
        <f t="shared" si="66"/>
        <v>57.19</v>
      </c>
      <c r="L148" s="158">
        <f t="shared" si="62"/>
        <v>49.183399999999992</v>
      </c>
      <c r="M148" s="158">
        <f t="shared" si="63"/>
        <v>0</v>
      </c>
      <c r="N148" s="158">
        <f t="shared" si="64"/>
        <v>0</v>
      </c>
      <c r="O148" s="392">
        <f t="shared" si="65"/>
        <v>0</v>
      </c>
      <c r="P148" s="80"/>
      <c r="Q148" s="80"/>
      <c r="R148" s="80"/>
    </row>
    <row r="149" spans="1:18" s="93" customFormat="1">
      <c r="A149" s="100" t="s">
        <v>273</v>
      </c>
      <c r="B149" s="85">
        <v>89413</v>
      </c>
      <c r="C149" s="102" t="s">
        <v>14</v>
      </c>
      <c r="D149" s="106" t="s">
        <v>278</v>
      </c>
      <c r="E149" s="85" t="s">
        <v>1</v>
      </c>
      <c r="F149" s="107">
        <v>6</v>
      </c>
      <c r="G149" s="95"/>
      <c r="H149" s="87">
        <f t="shared" si="60"/>
        <v>0</v>
      </c>
      <c r="I149" s="87">
        <f t="shared" si="61"/>
        <v>5.4093999999999998</v>
      </c>
      <c r="J149" s="270">
        <v>6.29</v>
      </c>
      <c r="K149" s="281">
        <f t="shared" si="66"/>
        <v>37.74</v>
      </c>
      <c r="L149" s="158">
        <f t="shared" si="62"/>
        <v>32.456400000000002</v>
      </c>
      <c r="M149" s="158">
        <f t="shared" si="63"/>
        <v>0</v>
      </c>
      <c r="N149" s="158">
        <f t="shared" si="64"/>
        <v>0</v>
      </c>
      <c r="O149" s="392">
        <f t="shared" si="65"/>
        <v>0</v>
      </c>
      <c r="P149" s="80"/>
      <c r="Q149" s="80"/>
      <c r="R149" s="80"/>
    </row>
    <row r="150" spans="1:18" s="93" customFormat="1">
      <c r="A150" s="100" t="s">
        <v>275</v>
      </c>
      <c r="B150" s="85">
        <v>89505</v>
      </c>
      <c r="C150" s="102" t="s">
        <v>14</v>
      </c>
      <c r="D150" s="106" t="s">
        <v>280</v>
      </c>
      <c r="E150" s="85" t="s">
        <v>1</v>
      </c>
      <c r="F150" s="107">
        <v>5</v>
      </c>
      <c r="G150" s="95"/>
      <c r="H150" s="87">
        <f t="shared" si="60"/>
        <v>0</v>
      </c>
      <c r="I150" s="87">
        <f t="shared" si="61"/>
        <v>22.703999999999997</v>
      </c>
      <c r="J150" s="270">
        <v>26.4</v>
      </c>
      <c r="K150" s="281">
        <f t="shared" si="66"/>
        <v>132</v>
      </c>
      <c r="L150" s="158">
        <f t="shared" si="62"/>
        <v>113.51999999999998</v>
      </c>
      <c r="M150" s="158">
        <f t="shared" si="63"/>
        <v>0</v>
      </c>
      <c r="N150" s="158">
        <f t="shared" si="64"/>
        <v>0</v>
      </c>
      <c r="O150" s="392">
        <f t="shared" si="65"/>
        <v>0</v>
      </c>
      <c r="P150" s="80"/>
      <c r="Q150" s="80"/>
      <c r="R150" s="80"/>
    </row>
    <row r="151" spans="1:18" s="93" customFormat="1">
      <c r="A151" s="100" t="s">
        <v>277</v>
      </c>
      <c r="B151" s="85">
        <v>89397</v>
      </c>
      <c r="C151" s="102" t="s">
        <v>14</v>
      </c>
      <c r="D151" s="94" t="s">
        <v>282</v>
      </c>
      <c r="E151" s="85" t="s">
        <v>1</v>
      </c>
      <c r="F151" s="107">
        <v>7</v>
      </c>
      <c r="G151" s="95"/>
      <c r="H151" s="87">
        <f t="shared" si="60"/>
        <v>0</v>
      </c>
      <c r="I151" s="87">
        <f t="shared" si="61"/>
        <v>9.0988000000000007</v>
      </c>
      <c r="J151" s="270">
        <v>10.58</v>
      </c>
      <c r="K151" s="281">
        <f t="shared" si="66"/>
        <v>74.06</v>
      </c>
      <c r="L151" s="158">
        <f t="shared" si="62"/>
        <v>63.691600000000008</v>
      </c>
      <c r="M151" s="158">
        <f t="shared" si="63"/>
        <v>0</v>
      </c>
      <c r="N151" s="158">
        <f t="shared" si="64"/>
        <v>0</v>
      </c>
      <c r="O151" s="392">
        <f t="shared" si="65"/>
        <v>0</v>
      </c>
      <c r="P151" s="80"/>
      <c r="Q151" s="80"/>
      <c r="R151" s="80"/>
    </row>
    <row r="152" spans="1:18" s="93" customFormat="1">
      <c r="A152" s="100" t="s">
        <v>279</v>
      </c>
      <c r="B152" s="85">
        <v>89400</v>
      </c>
      <c r="C152" s="102" t="s">
        <v>14</v>
      </c>
      <c r="D152" s="94" t="s">
        <v>284</v>
      </c>
      <c r="E152" s="85" t="s">
        <v>1</v>
      </c>
      <c r="F152" s="107">
        <v>1</v>
      </c>
      <c r="G152" s="95"/>
      <c r="H152" s="87">
        <f t="shared" si="60"/>
        <v>0</v>
      </c>
      <c r="I152" s="87">
        <f t="shared" si="61"/>
        <v>12.521599999999999</v>
      </c>
      <c r="J152" s="270">
        <v>14.56</v>
      </c>
      <c r="K152" s="281">
        <f t="shared" si="66"/>
        <v>14.56</v>
      </c>
      <c r="L152" s="158">
        <f t="shared" si="62"/>
        <v>12.521599999999999</v>
      </c>
      <c r="M152" s="158">
        <f t="shared" si="63"/>
        <v>0</v>
      </c>
      <c r="N152" s="158">
        <f t="shared" si="64"/>
        <v>0</v>
      </c>
      <c r="O152" s="392">
        <f t="shared" si="65"/>
        <v>0</v>
      </c>
      <c r="P152" s="80"/>
      <c r="Q152" s="80"/>
      <c r="R152" s="80"/>
    </row>
    <row r="153" spans="1:18" s="93" customFormat="1">
      <c r="A153" s="100" t="s">
        <v>281</v>
      </c>
      <c r="B153" s="85">
        <v>89630</v>
      </c>
      <c r="C153" s="102" t="s">
        <v>14</v>
      </c>
      <c r="D153" s="94" t="s">
        <v>286</v>
      </c>
      <c r="E153" s="85" t="s">
        <v>1</v>
      </c>
      <c r="F153" s="107">
        <v>3</v>
      </c>
      <c r="G153" s="95"/>
      <c r="H153" s="87">
        <f t="shared" si="60"/>
        <v>0</v>
      </c>
      <c r="I153" s="87">
        <f t="shared" si="61"/>
        <v>36.808</v>
      </c>
      <c r="J153" s="270">
        <v>42.8</v>
      </c>
      <c r="K153" s="281">
        <f t="shared" si="66"/>
        <v>128.39999999999998</v>
      </c>
      <c r="L153" s="158">
        <f t="shared" si="62"/>
        <v>110.42400000000001</v>
      </c>
      <c r="M153" s="158">
        <f t="shared" si="63"/>
        <v>0</v>
      </c>
      <c r="N153" s="158">
        <f t="shared" si="64"/>
        <v>0</v>
      </c>
      <c r="O153" s="392">
        <f t="shared" si="65"/>
        <v>0</v>
      </c>
      <c r="P153" s="80"/>
      <c r="Q153" s="80"/>
      <c r="R153" s="80"/>
    </row>
    <row r="154" spans="1:18" s="93" customFormat="1">
      <c r="A154" s="100" t="s">
        <v>283</v>
      </c>
      <c r="B154" s="85">
        <v>89630</v>
      </c>
      <c r="C154" s="102" t="s">
        <v>14</v>
      </c>
      <c r="D154" s="94" t="s">
        <v>288</v>
      </c>
      <c r="E154" s="85" t="s">
        <v>1</v>
      </c>
      <c r="F154" s="107">
        <v>1</v>
      </c>
      <c r="G154" s="95"/>
      <c r="H154" s="87">
        <f t="shared" si="60"/>
        <v>0</v>
      </c>
      <c r="I154" s="87">
        <f t="shared" si="61"/>
        <v>37.152000000000001</v>
      </c>
      <c r="J154" s="270">
        <v>43.2</v>
      </c>
      <c r="K154" s="281">
        <f t="shared" si="66"/>
        <v>43.2</v>
      </c>
      <c r="L154" s="158">
        <f t="shared" si="62"/>
        <v>37.152000000000001</v>
      </c>
      <c r="M154" s="158">
        <f t="shared" si="63"/>
        <v>0</v>
      </c>
      <c r="N154" s="158">
        <f t="shared" si="64"/>
        <v>0</v>
      </c>
      <c r="O154" s="392">
        <f t="shared" si="65"/>
        <v>0</v>
      </c>
      <c r="P154" s="80"/>
      <c r="Q154" s="80"/>
      <c r="R154" s="80"/>
    </row>
    <row r="155" spans="1:18" s="93" customFormat="1">
      <c r="A155" s="100" t="s">
        <v>285</v>
      </c>
      <c r="B155" s="85">
        <v>89630</v>
      </c>
      <c r="C155" s="102" t="s">
        <v>14</v>
      </c>
      <c r="D155" s="94" t="s">
        <v>290</v>
      </c>
      <c r="E155" s="85" t="s">
        <v>1</v>
      </c>
      <c r="F155" s="107">
        <v>3</v>
      </c>
      <c r="G155" s="95"/>
      <c r="H155" s="87">
        <f t="shared" si="60"/>
        <v>0</v>
      </c>
      <c r="I155" s="87">
        <f t="shared" si="61"/>
        <v>40.239399999999996</v>
      </c>
      <c r="J155" s="270">
        <v>46.79</v>
      </c>
      <c r="K155" s="281">
        <f t="shared" si="66"/>
        <v>140.37</v>
      </c>
      <c r="L155" s="158">
        <f t="shared" si="62"/>
        <v>120.7182</v>
      </c>
      <c r="M155" s="158">
        <f t="shared" si="63"/>
        <v>0</v>
      </c>
      <c r="N155" s="158">
        <f t="shared" si="64"/>
        <v>0</v>
      </c>
      <c r="O155" s="392">
        <f t="shared" si="65"/>
        <v>0</v>
      </c>
      <c r="P155" s="80"/>
      <c r="Q155" s="80"/>
      <c r="R155" s="80"/>
    </row>
    <row r="156" spans="1:18" s="93" customFormat="1">
      <c r="A156" s="100" t="s">
        <v>287</v>
      </c>
      <c r="B156" s="85">
        <v>89393</v>
      </c>
      <c r="C156" s="102" t="s">
        <v>14</v>
      </c>
      <c r="D156" s="94" t="s">
        <v>292</v>
      </c>
      <c r="E156" s="85" t="s">
        <v>1</v>
      </c>
      <c r="F156" s="107">
        <v>2</v>
      </c>
      <c r="G156" s="95"/>
      <c r="H156" s="87">
        <f t="shared" si="60"/>
        <v>0</v>
      </c>
      <c r="I156" s="87">
        <f t="shared" si="61"/>
        <v>6.6047999999999991</v>
      </c>
      <c r="J156" s="270">
        <v>7.68</v>
      </c>
      <c r="K156" s="281">
        <f t="shared" si="66"/>
        <v>15.36</v>
      </c>
      <c r="L156" s="158">
        <f t="shared" si="62"/>
        <v>13.209599999999998</v>
      </c>
      <c r="M156" s="158">
        <f t="shared" si="63"/>
        <v>0</v>
      </c>
      <c r="N156" s="158">
        <f t="shared" si="64"/>
        <v>0</v>
      </c>
      <c r="O156" s="392">
        <f t="shared" si="65"/>
        <v>0</v>
      </c>
      <c r="P156" s="80"/>
      <c r="Q156" s="80"/>
      <c r="R156" s="80"/>
    </row>
    <row r="157" spans="1:18" s="93" customFormat="1">
      <c r="A157" s="100" t="s">
        <v>289</v>
      </c>
      <c r="B157" s="85">
        <v>89628</v>
      </c>
      <c r="C157" s="102" t="s">
        <v>14</v>
      </c>
      <c r="D157" s="94" t="s">
        <v>296</v>
      </c>
      <c r="E157" s="85" t="s">
        <v>1</v>
      </c>
      <c r="F157" s="107">
        <v>2</v>
      </c>
      <c r="G157" s="95"/>
      <c r="H157" s="87">
        <f t="shared" si="60"/>
        <v>0</v>
      </c>
      <c r="I157" s="87">
        <f t="shared" si="61"/>
        <v>26.479399999999998</v>
      </c>
      <c r="J157" s="270">
        <v>30.79</v>
      </c>
      <c r="K157" s="281">
        <f t="shared" si="66"/>
        <v>61.58</v>
      </c>
      <c r="L157" s="158">
        <f t="shared" si="62"/>
        <v>52.958799999999997</v>
      </c>
      <c r="M157" s="158">
        <f t="shared" si="63"/>
        <v>0</v>
      </c>
      <c r="N157" s="158">
        <f t="shared" si="64"/>
        <v>0</v>
      </c>
      <c r="O157" s="392">
        <f t="shared" si="65"/>
        <v>0</v>
      </c>
      <c r="P157" s="80"/>
      <c r="Q157" s="80"/>
      <c r="R157" s="80"/>
    </row>
    <row r="158" spans="1:18">
      <c r="A158" s="561" t="s">
        <v>299</v>
      </c>
      <c r="B158" s="561"/>
      <c r="C158" s="561"/>
      <c r="D158" s="561"/>
      <c r="E158" s="561"/>
      <c r="F158" s="561"/>
      <c r="G158" s="561"/>
      <c r="H158" s="561"/>
      <c r="I158" s="561"/>
      <c r="J158" s="561"/>
      <c r="K158" s="282">
        <f>SUM(K135:K157)</f>
        <v>4197.8999999999996</v>
      </c>
      <c r="L158" s="19">
        <f>SUM(L135:L157)</f>
        <v>3610.1940000000004</v>
      </c>
      <c r="M158" s="19"/>
      <c r="N158" s="19"/>
      <c r="O158" s="19"/>
    </row>
    <row r="159" spans="1:18">
      <c r="A159" s="385"/>
      <c r="B159" s="139"/>
      <c r="C159" s="139"/>
      <c r="D159" s="139"/>
      <c r="E159" s="139"/>
      <c r="F159" s="139"/>
      <c r="G159" s="139"/>
      <c r="H159" s="139"/>
      <c r="I159" s="139"/>
      <c r="J159" s="381"/>
      <c r="K159" s="381"/>
      <c r="L159" s="139"/>
      <c r="M159" s="139"/>
      <c r="N159" s="139"/>
      <c r="O159" s="139"/>
    </row>
    <row r="160" spans="1:18">
      <c r="A160" s="256" t="s">
        <v>300</v>
      </c>
      <c r="B160" s="257"/>
      <c r="C160" s="257"/>
      <c r="D160" s="258" t="s">
        <v>301</v>
      </c>
      <c r="E160" s="258"/>
      <c r="F160" s="259"/>
      <c r="G160" s="259"/>
      <c r="H160" s="259"/>
      <c r="I160" s="259"/>
      <c r="J160" s="266"/>
      <c r="K160" s="280">
        <f>K173</f>
        <v>4726.2099999999991</v>
      </c>
      <c r="L160" s="259">
        <f>L173</f>
        <v>4064.5405999999998</v>
      </c>
      <c r="M160" s="259">
        <f>SUM(M161:M172)</f>
        <v>0</v>
      </c>
      <c r="N160" s="259"/>
      <c r="O160" s="259"/>
    </row>
    <row r="161" spans="1:18">
      <c r="A161" s="100" t="s">
        <v>302</v>
      </c>
      <c r="B161" s="85">
        <v>89707</v>
      </c>
      <c r="C161" s="102" t="s">
        <v>14</v>
      </c>
      <c r="D161" s="106" t="s">
        <v>303</v>
      </c>
      <c r="E161" s="102" t="s">
        <v>1</v>
      </c>
      <c r="F161" s="107">
        <v>2</v>
      </c>
      <c r="G161" s="95"/>
      <c r="H161" s="87">
        <f t="shared" ref="H161:H172" si="67">G161</f>
        <v>0</v>
      </c>
      <c r="I161" s="87">
        <f t="shared" ref="I161:I172" si="68">J161-J161*$I$15</f>
        <v>18.894199999999998</v>
      </c>
      <c r="J161" s="270">
        <v>21.97</v>
      </c>
      <c r="K161" s="281">
        <f>F161*J161</f>
        <v>43.94</v>
      </c>
      <c r="L161" s="158">
        <f t="shared" ref="L161:L168" si="69">F161*I161</f>
        <v>37.788399999999996</v>
      </c>
      <c r="M161" s="158">
        <f t="shared" ref="M161:M172" si="70">ROUND(G161*I161,2)</f>
        <v>0</v>
      </c>
      <c r="N161" s="158">
        <f t="shared" ref="N161:N172" si="71">ROUND(H161*I161,2)</f>
        <v>0</v>
      </c>
      <c r="O161" s="392">
        <f t="shared" ref="O161:O172" si="72">N161/L161</f>
        <v>0</v>
      </c>
    </row>
    <row r="162" spans="1:18">
      <c r="A162" s="100" t="s">
        <v>304</v>
      </c>
      <c r="B162" s="85">
        <v>89710</v>
      </c>
      <c r="C162" s="102" t="s">
        <v>14</v>
      </c>
      <c r="D162" s="106" t="s">
        <v>305</v>
      </c>
      <c r="E162" s="102" t="s">
        <v>1</v>
      </c>
      <c r="F162" s="107">
        <v>7</v>
      </c>
      <c r="G162" s="95"/>
      <c r="H162" s="87">
        <f t="shared" si="67"/>
        <v>0</v>
      </c>
      <c r="I162" s="87">
        <f t="shared" si="68"/>
        <v>6.9401999999999999</v>
      </c>
      <c r="J162" s="270">
        <v>8.07</v>
      </c>
      <c r="K162" s="281">
        <f t="shared" ref="K162:K172" si="73">F162*J162</f>
        <v>56.49</v>
      </c>
      <c r="L162" s="158">
        <f t="shared" si="69"/>
        <v>48.581400000000002</v>
      </c>
      <c r="M162" s="158">
        <f t="shared" si="70"/>
        <v>0</v>
      </c>
      <c r="N162" s="158">
        <f t="shared" si="71"/>
        <v>0</v>
      </c>
      <c r="O162" s="392">
        <f t="shared" si="72"/>
        <v>0</v>
      </c>
    </row>
    <row r="163" spans="1:18">
      <c r="A163" s="100" t="s">
        <v>306</v>
      </c>
      <c r="B163" s="85" t="s">
        <v>307</v>
      </c>
      <c r="C163" s="102" t="s">
        <v>30</v>
      </c>
      <c r="D163" s="106" t="s">
        <v>308</v>
      </c>
      <c r="E163" s="102" t="s">
        <v>1</v>
      </c>
      <c r="F163" s="107">
        <v>3</v>
      </c>
      <c r="G163" s="95"/>
      <c r="H163" s="87">
        <f t="shared" si="67"/>
        <v>0</v>
      </c>
      <c r="I163" s="87">
        <f t="shared" si="68"/>
        <v>40.953199999999995</v>
      </c>
      <c r="J163" s="270">
        <v>47.62</v>
      </c>
      <c r="K163" s="281">
        <f t="shared" si="73"/>
        <v>142.85999999999999</v>
      </c>
      <c r="L163" s="158">
        <f t="shared" si="69"/>
        <v>122.85959999999999</v>
      </c>
      <c r="M163" s="158">
        <f t="shared" si="70"/>
        <v>0</v>
      </c>
      <c r="N163" s="158">
        <f t="shared" si="71"/>
        <v>0</v>
      </c>
      <c r="O163" s="392">
        <f t="shared" si="72"/>
        <v>0</v>
      </c>
    </row>
    <row r="164" spans="1:18">
      <c r="A164" s="100" t="s">
        <v>309</v>
      </c>
      <c r="B164" s="85">
        <v>89714</v>
      </c>
      <c r="C164" s="102" t="s">
        <v>14</v>
      </c>
      <c r="D164" s="106" t="s">
        <v>310</v>
      </c>
      <c r="E164" s="102" t="s">
        <v>53</v>
      </c>
      <c r="F164" s="107">
        <v>42</v>
      </c>
      <c r="G164" s="95"/>
      <c r="H164" s="87">
        <f t="shared" si="67"/>
        <v>0</v>
      </c>
      <c r="I164" s="87">
        <f t="shared" si="68"/>
        <v>33.273399999999995</v>
      </c>
      <c r="J164" s="270">
        <v>38.69</v>
      </c>
      <c r="K164" s="281">
        <f t="shared" si="73"/>
        <v>1624.98</v>
      </c>
      <c r="L164" s="158">
        <f t="shared" si="69"/>
        <v>1397.4827999999998</v>
      </c>
      <c r="M164" s="158">
        <f t="shared" si="70"/>
        <v>0</v>
      </c>
      <c r="N164" s="158">
        <f t="shared" si="71"/>
        <v>0</v>
      </c>
      <c r="O164" s="392">
        <f t="shared" si="72"/>
        <v>0</v>
      </c>
    </row>
    <row r="165" spans="1:18">
      <c r="A165" s="100" t="s">
        <v>311</v>
      </c>
      <c r="B165" s="85">
        <v>89711</v>
      </c>
      <c r="C165" s="102" t="s">
        <v>14</v>
      </c>
      <c r="D165" s="106" t="s">
        <v>312</v>
      </c>
      <c r="E165" s="102" t="s">
        <v>53</v>
      </c>
      <c r="F165" s="107">
        <v>21</v>
      </c>
      <c r="G165" s="95"/>
      <c r="H165" s="87">
        <f t="shared" si="67"/>
        <v>0</v>
      </c>
      <c r="I165" s="87">
        <f t="shared" si="68"/>
        <v>11.670199999999999</v>
      </c>
      <c r="J165" s="270">
        <v>13.57</v>
      </c>
      <c r="K165" s="281">
        <f t="shared" si="73"/>
        <v>284.97000000000003</v>
      </c>
      <c r="L165" s="158">
        <f t="shared" si="69"/>
        <v>245.07419999999999</v>
      </c>
      <c r="M165" s="158">
        <f t="shared" si="70"/>
        <v>0</v>
      </c>
      <c r="N165" s="158">
        <f t="shared" si="71"/>
        <v>0</v>
      </c>
      <c r="O165" s="392">
        <f t="shared" si="72"/>
        <v>0</v>
      </c>
    </row>
    <row r="166" spans="1:18">
      <c r="A166" s="100" t="s">
        <v>313</v>
      </c>
      <c r="B166" s="85">
        <v>89712</v>
      </c>
      <c r="C166" s="102" t="s">
        <v>14</v>
      </c>
      <c r="D166" s="106" t="s">
        <v>314</v>
      </c>
      <c r="E166" s="102" t="s">
        <v>53</v>
      </c>
      <c r="F166" s="107">
        <v>13</v>
      </c>
      <c r="G166" s="95"/>
      <c r="H166" s="87">
        <f t="shared" si="67"/>
        <v>0</v>
      </c>
      <c r="I166" s="87">
        <f t="shared" si="68"/>
        <v>17.079599999999999</v>
      </c>
      <c r="J166" s="270">
        <v>19.86</v>
      </c>
      <c r="K166" s="281">
        <f t="shared" si="73"/>
        <v>258.18</v>
      </c>
      <c r="L166" s="158">
        <f t="shared" si="69"/>
        <v>222.03479999999999</v>
      </c>
      <c r="M166" s="158">
        <f t="shared" si="70"/>
        <v>0</v>
      </c>
      <c r="N166" s="158">
        <f t="shared" si="71"/>
        <v>0</v>
      </c>
      <c r="O166" s="392">
        <f t="shared" si="72"/>
        <v>0</v>
      </c>
    </row>
    <row r="167" spans="1:18">
      <c r="A167" s="100" t="s">
        <v>315</v>
      </c>
      <c r="B167" s="85">
        <v>89726</v>
      </c>
      <c r="C167" s="102" t="s">
        <v>14</v>
      </c>
      <c r="D167" s="106" t="s">
        <v>653</v>
      </c>
      <c r="E167" s="102" t="s">
        <v>1</v>
      </c>
      <c r="F167" s="107">
        <v>8</v>
      </c>
      <c r="G167" s="95"/>
      <c r="H167" s="87">
        <f t="shared" si="67"/>
        <v>0</v>
      </c>
      <c r="I167" s="87">
        <f t="shared" si="68"/>
        <v>5.7534000000000001</v>
      </c>
      <c r="J167" s="270">
        <v>6.69</v>
      </c>
      <c r="K167" s="281">
        <f t="shared" si="73"/>
        <v>53.52</v>
      </c>
      <c r="L167" s="158">
        <f t="shared" si="69"/>
        <v>46.027200000000001</v>
      </c>
      <c r="M167" s="158">
        <f t="shared" si="70"/>
        <v>0</v>
      </c>
      <c r="N167" s="158">
        <f t="shared" si="71"/>
        <v>0</v>
      </c>
      <c r="O167" s="392">
        <f t="shared" si="72"/>
        <v>0</v>
      </c>
    </row>
    <row r="168" spans="1:18">
      <c r="A168" s="100" t="s">
        <v>317</v>
      </c>
      <c r="B168" s="85">
        <v>89724</v>
      </c>
      <c r="C168" s="102" t="s">
        <v>14</v>
      </c>
      <c r="D168" s="106" t="s">
        <v>654</v>
      </c>
      <c r="E168" s="102" t="s">
        <v>1</v>
      </c>
      <c r="F168" s="107">
        <v>9</v>
      </c>
      <c r="G168" s="95"/>
      <c r="H168" s="87">
        <f t="shared" si="67"/>
        <v>0</v>
      </c>
      <c r="I168" s="87">
        <f t="shared" si="68"/>
        <v>5.0911999999999997</v>
      </c>
      <c r="J168" s="270">
        <v>5.92</v>
      </c>
      <c r="K168" s="281">
        <f t="shared" si="73"/>
        <v>53.28</v>
      </c>
      <c r="L168" s="158">
        <f t="shared" si="69"/>
        <v>45.820799999999998</v>
      </c>
      <c r="M168" s="158">
        <f t="shared" si="70"/>
        <v>0</v>
      </c>
      <c r="N168" s="158">
        <f t="shared" si="71"/>
        <v>0</v>
      </c>
      <c r="O168" s="392">
        <f t="shared" si="72"/>
        <v>0</v>
      </c>
    </row>
    <row r="169" spans="1:18">
      <c r="A169" s="100" t="s">
        <v>319</v>
      </c>
      <c r="B169" s="85">
        <v>89783</v>
      </c>
      <c r="C169" s="102" t="s">
        <v>14</v>
      </c>
      <c r="D169" s="106" t="s">
        <v>322</v>
      </c>
      <c r="E169" s="102" t="s">
        <v>1</v>
      </c>
      <c r="F169" s="107">
        <v>10</v>
      </c>
      <c r="G169" s="95"/>
      <c r="H169" s="87">
        <f t="shared" si="67"/>
        <v>0</v>
      </c>
      <c r="I169" s="87">
        <f t="shared" si="68"/>
        <v>7.7056000000000004</v>
      </c>
      <c r="J169" s="270">
        <v>8.9600000000000009</v>
      </c>
      <c r="K169" s="281">
        <f t="shared" si="73"/>
        <v>89.600000000000009</v>
      </c>
      <c r="L169" s="158">
        <f>F169*I169</f>
        <v>77.056000000000012</v>
      </c>
      <c r="M169" s="158">
        <f t="shared" si="70"/>
        <v>0</v>
      </c>
      <c r="N169" s="158">
        <f t="shared" si="71"/>
        <v>0</v>
      </c>
      <c r="O169" s="392">
        <f t="shared" si="72"/>
        <v>0</v>
      </c>
    </row>
    <row r="170" spans="1:18">
      <c r="A170" s="100" t="s">
        <v>321</v>
      </c>
      <c r="B170" s="85">
        <v>89797</v>
      </c>
      <c r="C170" s="102" t="s">
        <v>14</v>
      </c>
      <c r="D170" s="106" t="s">
        <v>324</v>
      </c>
      <c r="E170" s="102" t="s">
        <v>1</v>
      </c>
      <c r="F170" s="107">
        <v>4</v>
      </c>
      <c r="G170" s="95"/>
      <c r="H170" s="87">
        <f t="shared" si="67"/>
        <v>0</v>
      </c>
      <c r="I170" s="87">
        <f t="shared" si="68"/>
        <v>28.173599999999997</v>
      </c>
      <c r="J170" s="270">
        <v>32.76</v>
      </c>
      <c r="K170" s="281">
        <f t="shared" si="73"/>
        <v>131.04</v>
      </c>
      <c r="L170" s="158">
        <f>F170*I170</f>
        <v>112.69439999999999</v>
      </c>
      <c r="M170" s="158">
        <f t="shared" si="70"/>
        <v>0</v>
      </c>
      <c r="N170" s="158">
        <f t="shared" si="71"/>
        <v>0</v>
      </c>
      <c r="O170" s="392">
        <f t="shared" si="72"/>
        <v>0</v>
      </c>
    </row>
    <row r="171" spans="1:18">
      <c r="A171" s="100" t="s">
        <v>323</v>
      </c>
      <c r="B171" s="85">
        <v>89744</v>
      </c>
      <c r="C171" s="102" t="s">
        <v>14</v>
      </c>
      <c r="D171" s="106" t="s">
        <v>326</v>
      </c>
      <c r="E171" s="102" t="s">
        <v>1</v>
      </c>
      <c r="F171" s="107">
        <v>6</v>
      </c>
      <c r="G171" s="95"/>
      <c r="H171" s="87">
        <f t="shared" si="67"/>
        <v>0</v>
      </c>
      <c r="I171" s="87">
        <f t="shared" si="68"/>
        <v>14.963999999999999</v>
      </c>
      <c r="J171" s="270">
        <v>17.399999999999999</v>
      </c>
      <c r="K171" s="281">
        <f t="shared" si="73"/>
        <v>104.39999999999999</v>
      </c>
      <c r="L171" s="158">
        <f>F171*I171</f>
        <v>89.783999999999992</v>
      </c>
      <c r="M171" s="158">
        <f t="shared" si="70"/>
        <v>0</v>
      </c>
      <c r="N171" s="158">
        <f t="shared" si="71"/>
        <v>0</v>
      </c>
      <c r="O171" s="392">
        <f t="shared" si="72"/>
        <v>0</v>
      </c>
    </row>
    <row r="172" spans="1:18" ht="25.5">
      <c r="A172" s="100" t="s">
        <v>325</v>
      </c>
      <c r="B172" s="85">
        <v>72290</v>
      </c>
      <c r="C172" s="102" t="s">
        <v>14</v>
      </c>
      <c r="D172" s="108" t="s">
        <v>330</v>
      </c>
      <c r="E172" s="102" t="s">
        <v>1</v>
      </c>
      <c r="F172" s="107">
        <v>5</v>
      </c>
      <c r="G172" s="95"/>
      <c r="H172" s="87">
        <f t="shared" si="67"/>
        <v>0</v>
      </c>
      <c r="I172" s="87">
        <f t="shared" si="68"/>
        <v>323.86739999999998</v>
      </c>
      <c r="J172" s="270">
        <v>376.59</v>
      </c>
      <c r="K172" s="281">
        <f t="shared" si="73"/>
        <v>1882.9499999999998</v>
      </c>
      <c r="L172" s="158">
        <f>F172*I172</f>
        <v>1619.337</v>
      </c>
      <c r="M172" s="158">
        <f t="shared" si="70"/>
        <v>0</v>
      </c>
      <c r="N172" s="158">
        <f t="shared" si="71"/>
        <v>0</v>
      </c>
      <c r="O172" s="392">
        <f t="shared" si="72"/>
        <v>0</v>
      </c>
    </row>
    <row r="173" spans="1:18">
      <c r="A173" s="561" t="s">
        <v>340</v>
      </c>
      <c r="B173" s="561"/>
      <c r="C173" s="561"/>
      <c r="D173" s="561"/>
      <c r="E173" s="561"/>
      <c r="F173" s="561"/>
      <c r="G173" s="561"/>
      <c r="H173" s="561"/>
      <c r="I173" s="561"/>
      <c r="J173" s="561"/>
      <c r="K173" s="282">
        <f>SUM(K161:K172)</f>
        <v>4726.2099999999991</v>
      </c>
      <c r="L173" s="19">
        <f>SUM(L161:L172)</f>
        <v>4064.5405999999998</v>
      </c>
      <c r="M173" s="19"/>
      <c r="N173" s="19"/>
      <c r="O173" s="19"/>
    </row>
    <row r="174" spans="1:18">
      <c r="A174" s="91"/>
      <c r="B174" s="91"/>
      <c r="C174" s="91"/>
      <c r="D174" s="30"/>
      <c r="E174" s="84"/>
      <c r="F174" s="86"/>
      <c r="G174" s="86"/>
      <c r="H174" s="86"/>
      <c r="I174" s="86"/>
      <c r="J174" s="267"/>
      <c r="K174" s="281"/>
      <c r="L174" s="158"/>
      <c r="M174" s="158"/>
      <c r="N174" s="158"/>
      <c r="O174" s="158"/>
    </row>
    <row r="175" spans="1:18" s="412" customFormat="1" ht="15.75">
      <c r="A175" s="421" t="s">
        <v>341</v>
      </c>
      <c r="B175" s="421"/>
      <c r="C175" s="421"/>
      <c r="D175" s="422" t="s">
        <v>342</v>
      </c>
      <c r="E175" s="421"/>
      <c r="F175" s="423"/>
      <c r="G175" s="423"/>
      <c r="H175" s="423"/>
      <c r="I175" s="423"/>
      <c r="J175" s="424"/>
      <c r="K175" s="425">
        <f>K191</f>
        <v>7337.84</v>
      </c>
      <c r="L175" s="426">
        <f>L191</f>
        <v>6310.5424000000003</v>
      </c>
      <c r="M175" s="427">
        <f>SUM(M176:M190)</f>
        <v>0</v>
      </c>
      <c r="N175" s="259"/>
      <c r="O175" s="395"/>
      <c r="P175" s="80"/>
      <c r="Q175" s="80"/>
      <c r="R175" s="80"/>
    </row>
    <row r="176" spans="1:18" s="93" customFormat="1" ht="38.25">
      <c r="A176" s="91" t="s">
        <v>343</v>
      </c>
      <c r="B176" s="109">
        <v>86931</v>
      </c>
      <c r="C176" s="110" t="s">
        <v>14</v>
      </c>
      <c r="D176" s="108" t="s">
        <v>344</v>
      </c>
      <c r="E176" s="17" t="s">
        <v>1</v>
      </c>
      <c r="F176" s="87">
        <v>1</v>
      </c>
      <c r="G176" s="95"/>
      <c r="H176" s="87">
        <f t="shared" ref="H176:H190" si="74">G176</f>
        <v>0</v>
      </c>
      <c r="I176" s="87">
        <f t="shared" ref="I176:I190" si="75">J176-J176*$I$15</f>
        <v>325.1832</v>
      </c>
      <c r="J176" s="270">
        <v>378.12</v>
      </c>
      <c r="K176" s="281">
        <f>F176*J176</f>
        <v>378.12</v>
      </c>
      <c r="L176" s="158">
        <f t="shared" ref="L176:L190" si="76">F176*I176</f>
        <v>325.1832</v>
      </c>
      <c r="M176" s="158">
        <f t="shared" ref="M176:M190" si="77">ROUND(G176*I176,2)</f>
        <v>0</v>
      </c>
      <c r="N176" s="158">
        <f t="shared" ref="N176:N190" si="78">ROUND(H176*I176,2)</f>
        <v>0</v>
      </c>
      <c r="O176" s="392">
        <f t="shared" ref="O176:O190" si="79">N176/L176</f>
        <v>0</v>
      </c>
      <c r="P176" s="80"/>
      <c r="Q176" s="80"/>
      <c r="R176" s="80"/>
    </row>
    <row r="177" spans="1:20" s="93" customFormat="1" ht="25.5">
      <c r="A177" s="91" t="s">
        <v>345</v>
      </c>
      <c r="B177" s="85" t="s">
        <v>346</v>
      </c>
      <c r="C177" s="85" t="s">
        <v>30</v>
      </c>
      <c r="D177" s="108" t="s">
        <v>347</v>
      </c>
      <c r="E177" s="17" t="s">
        <v>1</v>
      </c>
      <c r="F177" s="87">
        <v>1</v>
      </c>
      <c r="G177" s="95"/>
      <c r="H177" s="87">
        <f t="shared" si="74"/>
        <v>0</v>
      </c>
      <c r="I177" s="87">
        <f t="shared" si="75"/>
        <v>473.4128</v>
      </c>
      <c r="J177" s="270">
        <v>550.48</v>
      </c>
      <c r="K177" s="281">
        <f t="shared" ref="K177:K190" si="80">F177*J177</f>
        <v>550.48</v>
      </c>
      <c r="L177" s="158">
        <f t="shared" si="76"/>
        <v>473.4128</v>
      </c>
      <c r="M177" s="158">
        <f t="shared" si="77"/>
        <v>0</v>
      </c>
      <c r="N177" s="158">
        <f t="shared" si="78"/>
        <v>0</v>
      </c>
      <c r="O177" s="392">
        <f t="shared" si="79"/>
        <v>0</v>
      </c>
      <c r="P177" s="80"/>
      <c r="Q177" s="80"/>
      <c r="R177" s="80"/>
      <c r="S177" s="114"/>
      <c r="T177" s="115"/>
    </row>
    <row r="178" spans="1:20" s="93" customFormat="1" ht="25.5">
      <c r="A178" s="91" t="s">
        <v>348</v>
      </c>
      <c r="B178" s="85" t="s">
        <v>349</v>
      </c>
      <c r="C178" s="85" t="s">
        <v>30</v>
      </c>
      <c r="D178" s="108" t="s">
        <v>350</v>
      </c>
      <c r="E178" s="17" t="s">
        <v>1</v>
      </c>
      <c r="F178" s="87">
        <v>1</v>
      </c>
      <c r="G178" s="95"/>
      <c r="H178" s="87">
        <f t="shared" si="74"/>
        <v>0</v>
      </c>
      <c r="I178" s="87">
        <f t="shared" si="75"/>
        <v>50.120800000000003</v>
      </c>
      <c r="J178" s="270">
        <v>58.28</v>
      </c>
      <c r="K178" s="281">
        <f t="shared" si="80"/>
        <v>58.28</v>
      </c>
      <c r="L178" s="158">
        <f t="shared" si="76"/>
        <v>50.120800000000003</v>
      </c>
      <c r="M178" s="158">
        <f t="shared" si="77"/>
        <v>0</v>
      </c>
      <c r="N178" s="158">
        <f t="shared" si="78"/>
        <v>0</v>
      </c>
      <c r="O178" s="392">
        <f t="shared" si="79"/>
        <v>0</v>
      </c>
      <c r="P178" s="80"/>
      <c r="Q178" s="80"/>
      <c r="R178" s="80"/>
      <c r="S178" s="116"/>
      <c r="T178" s="116"/>
    </row>
    <row r="179" spans="1:20" s="93" customFormat="1">
      <c r="A179" s="91" t="s">
        <v>351</v>
      </c>
      <c r="B179" s="109">
        <v>86888</v>
      </c>
      <c r="C179" s="110" t="s">
        <v>14</v>
      </c>
      <c r="D179" s="108" t="s">
        <v>352</v>
      </c>
      <c r="E179" s="17" t="s">
        <v>1</v>
      </c>
      <c r="F179" s="87">
        <v>6</v>
      </c>
      <c r="G179" s="95"/>
      <c r="H179" s="87">
        <f t="shared" si="74"/>
        <v>0</v>
      </c>
      <c r="I179" s="87">
        <f t="shared" si="75"/>
        <v>315.72320000000002</v>
      </c>
      <c r="J179" s="270">
        <v>367.12</v>
      </c>
      <c r="K179" s="281">
        <f t="shared" si="80"/>
        <v>2202.7200000000003</v>
      </c>
      <c r="L179" s="158">
        <f t="shared" si="76"/>
        <v>1894.3392000000001</v>
      </c>
      <c r="M179" s="158">
        <f t="shared" si="77"/>
        <v>0</v>
      </c>
      <c r="N179" s="158">
        <f t="shared" si="78"/>
        <v>0</v>
      </c>
      <c r="O179" s="392">
        <f t="shared" si="79"/>
        <v>0</v>
      </c>
      <c r="P179" s="80"/>
      <c r="Q179" s="80"/>
      <c r="R179" s="80"/>
      <c r="S179" s="116"/>
      <c r="T179" s="116"/>
    </row>
    <row r="180" spans="1:20" s="93" customFormat="1" ht="25.5">
      <c r="A180" s="91" t="s">
        <v>353</v>
      </c>
      <c r="B180" s="85">
        <v>40729</v>
      </c>
      <c r="C180" s="85" t="s">
        <v>14</v>
      </c>
      <c r="D180" s="108" t="s">
        <v>354</v>
      </c>
      <c r="E180" s="17" t="s">
        <v>1</v>
      </c>
      <c r="F180" s="87">
        <v>7</v>
      </c>
      <c r="G180" s="95"/>
      <c r="H180" s="87">
        <f t="shared" si="74"/>
        <v>0</v>
      </c>
      <c r="I180" s="87">
        <f t="shared" si="75"/>
        <v>188.94199999999998</v>
      </c>
      <c r="J180" s="270">
        <v>219.7</v>
      </c>
      <c r="K180" s="281">
        <f t="shared" si="80"/>
        <v>1537.8999999999999</v>
      </c>
      <c r="L180" s="158">
        <f t="shared" si="76"/>
        <v>1322.5939999999998</v>
      </c>
      <c r="M180" s="158">
        <f t="shared" si="77"/>
        <v>0</v>
      </c>
      <c r="N180" s="158">
        <f t="shared" si="78"/>
        <v>0</v>
      </c>
      <c r="O180" s="392">
        <f t="shared" si="79"/>
        <v>0</v>
      </c>
      <c r="P180" s="80"/>
      <c r="Q180" s="80"/>
      <c r="R180" s="80"/>
      <c r="S180" s="116"/>
      <c r="T180" s="116"/>
    </row>
    <row r="181" spans="1:20" s="93" customFormat="1" ht="25.5">
      <c r="A181" s="91" t="s">
        <v>355</v>
      </c>
      <c r="B181" s="85">
        <v>86904</v>
      </c>
      <c r="C181" s="85" t="s">
        <v>14</v>
      </c>
      <c r="D181" s="108" t="s">
        <v>364</v>
      </c>
      <c r="E181" s="17" t="s">
        <v>1</v>
      </c>
      <c r="F181" s="87">
        <v>1</v>
      </c>
      <c r="G181" s="95"/>
      <c r="H181" s="87">
        <f t="shared" si="74"/>
        <v>0</v>
      </c>
      <c r="I181" s="87">
        <f t="shared" si="75"/>
        <v>90.506399999999999</v>
      </c>
      <c r="J181" s="270">
        <v>105.24</v>
      </c>
      <c r="K181" s="281">
        <f t="shared" si="80"/>
        <v>105.24</v>
      </c>
      <c r="L181" s="158">
        <f t="shared" si="76"/>
        <v>90.506399999999999</v>
      </c>
      <c r="M181" s="158">
        <f t="shared" si="77"/>
        <v>0</v>
      </c>
      <c r="N181" s="158">
        <f t="shared" si="78"/>
        <v>0</v>
      </c>
      <c r="O181" s="392">
        <f t="shared" si="79"/>
        <v>0</v>
      </c>
      <c r="P181" s="80"/>
      <c r="Q181" s="80"/>
      <c r="R181" s="80"/>
      <c r="S181" s="116"/>
      <c r="T181" s="116"/>
    </row>
    <row r="182" spans="1:20" s="93" customFormat="1" ht="38.25">
      <c r="A182" s="91" t="s">
        <v>357</v>
      </c>
      <c r="B182" s="85">
        <v>86901</v>
      </c>
      <c r="C182" s="85" t="s">
        <v>14</v>
      </c>
      <c r="D182" s="108" t="s">
        <v>366</v>
      </c>
      <c r="E182" s="17" t="s">
        <v>1</v>
      </c>
      <c r="F182" s="87">
        <v>6</v>
      </c>
      <c r="G182" s="95"/>
      <c r="H182" s="87">
        <f t="shared" si="74"/>
        <v>0</v>
      </c>
      <c r="I182" s="87">
        <f t="shared" si="75"/>
        <v>96.792999999999992</v>
      </c>
      <c r="J182" s="269">
        <v>112.55</v>
      </c>
      <c r="K182" s="281">
        <f t="shared" si="80"/>
        <v>675.3</v>
      </c>
      <c r="L182" s="158">
        <f t="shared" si="76"/>
        <v>580.75799999999992</v>
      </c>
      <c r="M182" s="158">
        <f t="shared" si="77"/>
        <v>0</v>
      </c>
      <c r="N182" s="158">
        <f t="shared" si="78"/>
        <v>0</v>
      </c>
      <c r="O182" s="392">
        <f t="shared" si="79"/>
        <v>0</v>
      </c>
      <c r="P182" s="80"/>
      <c r="Q182" s="80"/>
      <c r="R182" s="80"/>
      <c r="S182" s="116"/>
      <c r="T182" s="116"/>
    </row>
    <row r="183" spans="1:20" s="93" customFormat="1" ht="25.5">
      <c r="A183" s="91" t="s">
        <v>360</v>
      </c>
      <c r="B183" s="85">
        <v>86906</v>
      </c>
      <c r="C183" s="85" t="s">
        <v>14</v>
      </c>
      <c r="D183" s="108" t="s">
        <v>368</v>
      </c>
      <c r="E183" s="17" t="s">
        <v>1</v>
      </c>
      <c r="F183" s="87">
        <v>7</v>
      </c>
      <c r="G183" s="95"/>
      <c r="H183" s="87">
        <f t="shared" si="74"/>
        <v>0</v>
      </c>
      <c r="I183" s="87">
        <f t="shared" si="75"/>
        <v>35.500799999999998</v>
      </c>
      <c r="J183" s="270">
        <v>41.28</v>
      </c>
      <c r="K183" s="281">
        <f t="shared" si="80"/>
        <v>288.96000000000004</v>
      </c>
      <c r="L183" s="158">
        <f t="shared" si="76"/>
        <v>248.50559999999999</v>
      </c>
      <c r="M183" s="158">
        <f t="shared" si="77"/>
        <v>0</v>
      </c>
      <c r="N183" s="158">
        <f t="shared" si="78"/>
        <v>0</v>
      </c>
      <c r="O183" s="392">
        <f t="shared" si="79"/>
        <v>0</v>
      </c>
      <c r="P183" s="80"/>
      <c r="Q183" s="80"/>
      <c r="R183" s="80"/>
      <c r="S183" s="116"/>
      <c r="T183" s="116"/>
    </row>
    <row r="184" spans="1:20" s="93" customFormat="1">
      <c r="A184" s="91" t="s">
        <v>363</v>
      </c>
      <c r="B184" s="85" t="s">
        <v>370</v>
      </c>
      <c r="C184" s="85" t="s">
        <v>30</v>
      </c>
      <c r="D184" s="108" t="s">
        <v>371</v>
      </c>
      <c r="E184" s="17" t="s">
        <v>1</v>
      </c>
      <c r="F184" s="87">
        <v>7</v>
      </c>
      <c r="G184" s="95"/>
      <c r="H184" s="87">
        <f t="shared" si="74"/>
        <v>0</v>
      </c>
      <c r="I184" s="87">
        <f t="shared" si="75"/>
        <v>22.815799999999999</v>
      </c>
      <c r="J184" s="270">
        <v>26.53</v>
      </c>
      <c r="K184" s="281">
        <f t="shared" si="80"/>
        <v>185.71</v>
      </c>
      <c r="L184" s="158">
        <f t="shared" si="76"/>
        <v>159.7106</v>
      </c>
      <c r="M184" s="158">
        <f t="shared" si="77"/>
        <v>0</v>
      </c>
      <c r="N184" s="158">
        <f t="shared" si="78"/>
        <v>0</v>
      </c>
      <c r="O184" s="392">
        <f t="shared" si="79"/>
        <v>0</v>
      </c>
      <c r="P184" s="80"/>
      <c r="Q184" s="80"/>
      <c r="R184" s="80"/>
    </row>
    <row r="185" spans="1:20" s="93" customFormat="1">
      <c r="A185" s="91" t="s">
        <v>365</v>
      </c>
      <c r="B185" s="85" t="s">
        <v>373</v>
      </c>
      <c r="C185" s="85" t="s">
        <v>30</v>
      </c>
      <c r="D185" s="98" t="s">
        <v>374</v>
      </c>
      <c r="E185" s="17" t="s">
        <v>1</v>
      </c>
      <c r="F185" s="87">
        <v>2</v>
      </c>
      <c r="G185" s="95"/>
      <c r="H185" s="87">
        <f t="shared" si="74"/>
        <v>0</v>
      </c>
      <c r="I185" s="87">
        <f t="shared" si="75"/>
        <v>168.67179999999999</v>
      </c>
      <c r="J185" s="270">
        <v>196.13</v>
      </c>
      <c r="K185" s="281">
        <f t="shared" si="80"/>
        <v>392.26</v>
      </c>
      <c r="L185" s="158">
        <f t="shared" si="76"/>
        <v>337.34359999999998</v>
      </c>
      <c r="M185" s="158">
        <f t="shared" si="77"/>
        <v>0</v>
      </c>
      <c r="N185" s="158">
        <f t="shared" si="78"/>
        <v>0</v>
      </c>
      <c r="O185" s="392">
        <f t="shared" si="79"/>
        <v>0</v>
      </c>
      <c r="P185" s="80"/>
      <c r="Q185" s="80"/>
      <c r="R185" s="80"/>
    </row>
    <row r="186" spans="1:20" s="93" customFormat="1" ht="25.5">
      <c r="A186" s="91" t="s">
        <v>367</v>
      </c>
      <c r="B186" s="85" t="s">
        <v>376</v>
      </c>
      <c r="C186" s="85" t="s">
        <v>14</v>
      </c>
      <c r="D186" s="98" t="s">
        <v>377</v>
      </c>
      <c r="E186" s="17" t="s">
        <v>1</v>
      </c>
      <c r="F186" s="87">
        <v>1</v>
      </c>
      <c r="G186" s="95"/>
      <c r="H186" s="87">
        <f t="shared" si="74"/>
        <v>0</v>
      </c>
      <c r="I186" s="87">
        <f t="shared" si="75"/>
        <v>66.151200000000003</v>
      </c>
      <c r="J186" s="270">
        <v>76.92</v>
      </c>
      <c r="K186" s="281">
        <f t="shared" si="80"/>
        <v>76.92</v>
      </c>
      <c r="L186" s="158">
        <f t="shared" si="76"/>
        <v>66.151200000000003</v>
      </c>
      <c r="M186" s="158">
        <f t="shared" si="77"/>
        <v>0</v>
      </c>
      <c r="N186" s="158">
        <f t="shared" si="78"/>
        <v>0</v>
      </c>
      <c r="O186" s="392">
        <f t="shared" si="79"/>
        <v>0</v>
      </c>
      <c r="P186" s="80"/>
      <c r="Q186" s="80"/>
      <c r="R186" s="80"/>
    </row>
    <row r="187" spans="1:20" s="93" customFormat="1">
      <c r="A187" s="91" t="s">
        <v>369</v>
      </c>
      <c r="B187" s="85"/>
      <c r="C187" s="85" t="s">
        <v>122</v>
      </c>
      <c r="D187" s="108" t="s">
        <v>379</v>
      </c>
      <c r="E187" s="17" t="s">
        <v>1</v>
      </c>
      <c r="F187" s="87">
        <v>5</v>
      </c>
      <c r="G187" s="95"/>
      <c r="H187" s="87">
        <f t="shared" si="74"/>
        <v>0</v>
      </c>
      <c r="I187" s="87">
        <f t="shared" si="75"/>
        <v>33.4024</v>
      </c>
      <c r="J187" s="270">
        <v>38.840000000000003</v>
      </c>
      <c r="K187" s="281">
        <f t="shared" si="80"/>
        <v>194.20000000000002</v>
      </c>
      <c r="L187" s="158">
        <f t="shared" si="76"/>
        <v>167.012</v>
      </c>
      <c r="M187" s="158">
        <f t="shared" si="77"/>
        <v>0</v>
      </c>
      <c r="N187" s="158">
        <f t="shared" si="78"/>
        <v>0</v>
      </c>
      <c r="O187" s="392">
        <f t="shared" si="79"/>
        <v>0</v>
      </c>
      <c r="P187" s="80"/>
      <c r="Q187" s="80"/>
      <c r="R187" s="80"/>
    </row>
    <row r="188" spans="1:20" s="93" customFormat="1">
      <c r="A188" s="91" t="s">
        <v>372</v>
      </c>
      <c r="B188" s="85">
        <v>95547</v>
      </c>
      <c r="C188" s="85" t="s">
        <v>14</v>
      </c>
      <c r="D188" s="108" t="s">
        <v>381</v>
      </c>
      <c r="E188" s="17" t="s">
        <v>1</v>
      </c>
      <c r="F188" s="87">
        <v>5</v>
      </c>
      <c r="G188" s="95"/>
      <c r="H188" s="87">
        <f t="shared" si="74"/>
        <v>0</v>
      </c>
      <c r="I188" s="87">
        <f t="shared" si="75"/>
        <v>46.268000000000001</v>
      </c>
      <c r="J188" s="270">
        <v>53.8</v>
      </c>
      <c r="K188" s="281">
        <f t="shared" si="80"/>
        <v>269</v>
      </c>
      <c r="L188" s="158">
        <f t="shared" si="76"/>
        <v>231.34</v>
      </c>
      <c r="M188" s="158">
        <f t="shared" si="77"/>
        <v>0</v>
      </c>
      <c r="N188" s="158">
        <f t="shared" si="78"/>
        <v>0</v>
      </c>
      <c r="O188" s="392">
        <f t="shared" si="79"/>
        <v>0</v>
      </c>
      <c r="P188" s="80"/>
      <c r="Q188" s="80"/>
      <c r="R188" s="80"/>
    </row>
    <row r="189" spans="1:20" s="93" customFormat="1" ht="25.5">
      <c r="A189" s="91" t="s">
        <v>375</v>
      </c>
      <c r="B189" s="85">
        <v>9535</v>
      </c>
      <c r="C189" s="85" t="s">
        <v>14</v>
      </c>
      <c r="D189" s="108" t="s">
        <v>397</v>
      </c>
      <c r="E189" s="17" t="s">
        <v>1</v>
      </c>
      <c r="F189" s="87">
        <v>6</v>
      </c>
      <c r="G189" s="95"/>
      <c r="H189" s="87">
        <f t="shared" si="74"/>
        <v>0</v>
      </c>
      <c r="I189" s="87">
        <f t="shared" si="75"/>
        <v>55.392599999999995</v>
      </c>
      <c r="J189" s="270">
        <v>64.41</v>
      </c>
      <c r="K189" s="281">
        <f t="shared" si="80"/>
        <v>386.46</v>
      </c>
      <c r="L189" s="158">
        <f t="shared" si="76"/>
        <v>332.35559999999998</v>
      </c>
      <c r="M189" s="158">
        <f t="shared" si="77"/>
        <v>0</v>
      </c>
      <c r="N189" s="158">
        <f t="shared" si="78"/>
        <v>0</v>
      </c>
      <c r="O189" s="392">
        <f t="shared" si="79"/>
        <v>0</v>
      </c>
      <c r="P189" s="80"/>
      <c r="Q189" s="80"/>
      <c r="R189" s="80"/>
    </row>
    <row r="190" spans="1:20" s="93" customFormat="1" ht="25.5">
      <c r="A190" s="91" t="s">
        <v>378</v>
      </c>
      <c r="B190" s="85">
        <v>86916</v>
      </c>
      <c r="C190" s="85" t="s">
        <v>14</v>
      </c>
      <c r="D190" s="108" t="s">
        <v>399</v>
      </c>
      <c r="E190" s="17" t="s">
        <v>1</v>
      </c>
      <c r="F190" s="87">
        <v>1</v>
      </c>
      <c r="G190" s="95"/>
      <c r="H190" s="87">
        <f t="shared" si="74"/>
        <v>0</v>
      </c>
      <c r="I190" s="87">
        <f t="shared" si="75"/>
        <v>31.209399999999999</v>
      </c>
      <c r="J190" s="270">
        <v>36.29</v>
      </c>
      <c r="K190" s="281">
        <f t="shared" si="80"/>
        <v>36.29</v>
      </c>
      <c r="L190" s="158">
        <f t="shared" si="76"/>
        <v>31.209399999999999</v>
      </c>
      <c r="M190" s="158">
        <f t="shared" si="77"/>
        <v>0</v>
      </c>
      <c r="N190" s="158">
        <f t="shared" si="78"/>
        <v>0</v>
      </c>
      <c r="O190" s="392">
        <f t="shared" si="79"/>
        <v>0</v>
      </c>
      <c r="P190" s="80"/>
      <c r="Q190" s="80"/>
      <c r="R190" s="80"/>
    </row>
    <row r="191" spans="1:20">
      <c r="A191" s="561" t="s">
        <v>400</v>
      </c>
      <c r="B191" s="561"/>
      <c r="C191" s="561"/>
      <c r="D191" s="561"/>
      <c r="E191" s="561"/>
      <c r="F191" s="561"/>
      <c r="G191" s="561"/>
      <c r="H191" s="561"/>
      <c r="I191" s="561"/>
      <c r="J191" s="561"/>
      <c r="K191" s="282">
        <f>SUM(K176:K190)</f>
        <v>7337.84</v>
      </c>
      <c r="L191" s="19">
        <f>SUM(L176:L190)</f>
        <v>6310.5424000000003</v>
      </c>
      <c r="M191" s="19"/>
      <c r="N191" s="19"/>
      <c r="O191" s="19"/>
    </row>
    <row r="192" spans="1:20">
      <c r="A192" s="139"/>
      <c r="B192" s="139"/>
      <c r="C192" s="139"/>
      <c r="D192" s="140"/>
      <c r="E192" s="140"/>
      <c r="F192" s="140"/>
      <c r="G192" s="140"/>
      <c r="H192" s="140"/>
      <c r="I192" s="140"/>
      <c r="J192" s="273"/>
      <c r="K192" s="273"/>
      <c r="L192" s="139"/>
      <c r="M192" s="139"/>
      <c r="N192" s="139"/>
      <c r="O192" s="139"/>
    </row>
    <row r="193" spans="1:18" s="412" customFormat="1" ht="15.75">
      <c r="A193" s="421" t="s">
        <v>401</v>
      </c>
      <c r="B193" s="421"/>
      <c r="C193" s="421"/>
      <c r="D193" s="422" t="s">
        <v>431</v>
      </c>
      <c r="E193" s="421"/>
      <c r="F193" s="423"/>
      <c r="G193" s="423"/>
      <c r="H193" s="423"/>
      <c r="I193" s="423"/>
      <c r="J193" s="424"/>
      <c r="K193" s="425">
        <f>K199</f>
        <v>1023.1000000000001</v>
      </c>
      <c r="L193" s="426">
        <f>L199</f>
        <v>879.8660000000001</v>
      </c>
      <c r="M193" s="427">
        <f>SUM(M194:M198)</f>
        <v>0</v>
      </c>
      <c r="N193" s="259"/>
      <c r="O193" s="395"/>
      <c r="P193" s="80"/>
      <c r="Q193" s="80"/>
      <c r="R193" s="80"/>
    </row>
    <row r="194" spans="1:18">
      <c r="A194" s="119" t="s">
        <v>403</v>
      </c>
      <c r="B194" s="85">
        <v>72553</v>
      </c>
      <c r="C194" s="102" t="s">
        <v>14</v>
      </c>
      <c r="D194" s="120" t="s">
        <v>433</v>
      </c>
      <c r="E194" s="102" t="s">
        <v>1</v>
      </c>
      <c r="F194" s="88">
        <v>2</v>
      </c>
      <c r="G194" s="95"/>
      <c r="H194" s="87">
        <f t="shared" ref="H194:H198" si="81">G194</f>
        <v>0</v>
      </c>
      <c r="I194" s="87">
        <f>J194-J194*$I$15</f>
        <v>124.52800000000001</v>
      </c>
      <c r="J194" s="267">
        <v>144.80000000000001</v>
      </c>
      <c r="K194" s="281">
        <f>F194*J194</f>
        <v>289.60000000000002</v>
      </c>
      <c r="L194" s="158">
        <f>F194*I194</f>
        <v>249.05600000000001</v>
      </c>
      <c r="M194" s="158">
        <f t="shared" ref="M194:M198" si="82">ROUND(G194*I194,2)</f>
        <v>0</v>
      </c>
      <c r="N194" s="158">
        <f>I194*H194</f>
        <v>0</v>
      </c>
      <c r="O194" s="392">
        <f t="shared" ref="O194:O198" si="83">N194/L194</f>
        <v>0</v>
      </c>
    </row>
    <row r="195" spans="1:18">
      <c r="A195" s="119" t="s">
        <v>406</v>
      </c>
      <c r="B195" s="110" t="s">
        <v>435</v>
      </c>
      <c r="C195" s="121" t="s">
        <v>30</v>
      </c>
      <c r="D195" s="120" t="s">
        <v>436</v>
      </c>
      <c r="E195" s="102" t="s">
        <v>1</v>
      </c>
      <c r="F195" s="88">
        <v>2</v>
      </c>
      <c r="G195" s="95"/>
      <c r="H195" s="87">
        <f t="shared" si="81"/>
        <v>0</v>
      </c>
      <c r="I195" s="87">
        <f>J195-J195*$I$15</f>
        <v>215.172</v>
      </c>
      <c r="J195" s="267">
        <v>250.2</v>
      </c>
      <c r="K195" s="281">
        <f>F195*J195</f>
        <v>500.4</v>
      </c>
      <c r="L195" s="158">
        <f>F195*I195</f>
        <v>430.34399999999999</v>
      </c>
      <c r="M195" s="158">
        <f t="shared" si="82"/>
        <v>0</v>
      </c>
      <c r="N195" s="158">
        <f>I195*H195</f>
        <v>0</v>
      </c>
      <c r="O195" s="392">
        <f t="shared" si="83"/>
        <v>0</v>
      </c>
    </row>
    <row r="196" spans="1:18">
      <c r="A196" s="119" t="s">
        <v>408</v>
      </c>
      <c r="B196" s="110" t="s">
        <v>438</v>
      </c>
      <c r="C196" s="121" t="s">
        <v>30</v>
      </c>
      <c r="D196" s="98" t="s">
        <v>439</v>
      </c>
      <c r="E196" s="102" t="s">
        <v>16</v>
      </c>
      <c r="F196" s="88">
        <v>2</v>
      </c>
      <c r="G196" s="95"/>
      <c r="H196" s="87">
        <f t="shared" si="81"/>
        <v>0</v>
      </c>
      <c r="I196" s="87">
        <f>J196-J196*$I$15</f>
        <v>19.006</v>
      </c>
      <c r="J196" s="267">
        <v>22.1</v>
      </c>
      <c r="K196" s="281">
        <f>F196*J196</f>
        <v>44.2</v>
      </c>
      <c r="L196" s="158">
        <f>F196*I196</f>
        <v>38.012</v>
      </c>
      <c r="M196" s="158">
        <f t="shared" si="82"/>
        <v>0</v>
      </c>
      <c r="N196" s="158">
        <f>I196*H196</f>
        <v>0</v>
      </c>
      <c r="O196" s="392">
        <f t="shared" si="83"/>
        <v>0</v>
      </c>
    </row>
    <row r="197" spans="1:18">
      <c r="A197" s="119" t="s">
        <v>410</v>
      </c>
      <c r="B197" s="110"/>
      <c r="C197" s="110" t="s">
        <v>122</v>
      </c>
      <c r="D197" s="98" t="s">
        <v>443</v>
      </c>
      <c r="E197" s="102" t="s">
        <v>1</v>
      </c>
      <c r="F197" s="88">
        <v>2</v>
      </c>
      <c r="G197" s="95"/>
      <c r="H197" s="87">
        <f t="shared" si="81"/>
        <v>0</v>
      </c>
      <c r="I197" s="87">
        <f>J197-J197*$I$15</f>
        <v>41.581000000000003</v>
      </c>
      <c r="J197" s="267">
        <v>48.35</v>
      </c>
      <c r="K197" s="281">
        <f>F197*J197</f>
        <v>96.7</v>
      </c>
      <c r="L197" s="158">
        <f>F197*I197</f>
        <v>83.162000000000006</v>
      </c>
      <c r="M197" s="158">
        <f t="shared" si="82"/>
        <v>0</v>
      </c>
      <c r="N197" s="158">
        <f>I197*H197</f>
        <v>0</v>
      </c>
      <c r="O197" s="392">
        <f t="shared" si="83"/>
        <v>0</v>
      </c>
    </row>
    <row r="198" spans="1:18">
      <c r="A198" s="119" t="s">
        <v>413</v>
      </c>
      <c r="B198" s="110"/>
      <c r="C198" s="110" t="s">
        <v>122</v>
      </c>
      <c r="D198" s="98" t="s">
        <v>445</v>
      </c>
      <c r="E198" s="102" t="s">
        <v>1</v>
      </c>
      <c r="F198" s="88">
        <v>2</v>
      </c>
      <c r="G198" s="95"/>
      <c r="H198" s="87">
        <f t="shared" si="81"/>
        <v>0</v>
      </c>
      <c r="I198" s="87">
        <f>J198-J198*$I$15</f>
        <v>39.646000000000001</v>
      </c>
      <c r="J198" s="267">
        <v>46.1</v>
      </c>
      <c r="K198" s="281">
        <f>F198*J198</f>
        <v>92.2</v>
      </c>
      <c r="L198" s="158">
        <f>F198*I198</f>
        <v>79.292000000000002</v>
      </c>
      <c r="M198" s="158">
        <f t="shared" si="82"/>
        <v>0</v>
      </c>
      <c r="N198" s="158">
        <f>I198*H198</f>
        <v>0</v>
      </c>
      <c r="O198" s="392">
        <f t="shared" si="83"/>
        <v>0</v>
      </c>
    </row>
    <row r="199" spans="1:18">
      <c r="A199" s="561" t="s">
        <v>429</v>
      </c>
      <c r="B199" s="561"/>
      <c r="C199" s="561"/>
      <c r="D199" s="561"/>
      <c r="E199" s="561"/>
      <c r="F199" s="561"/>
      <c r="G199" s="561"/>
      <c r="H199" s="561"/>
      <c r="I199" s="561"/>
      <c r="J199" s="561"/>
      <c r="K199" s="285">
        <f>SUM(K194:K198)</f>
        <v>1023.1000000000001</v>
      </c>
      <c r="L199" s="29">
        <f>SUM(L194:L198)</f>
        <v>879.8660000000001</v>
      </c>
      <c r="M199" s="29"/>
      <c r="N199" s="29"/>
      <c r="O199" s="29"/>
    </row>
    <row r="200" spans="1:18">
      <c r="A200" s="30"/>
      <c r="B200" s="30"/>
      <c r="C200" s="30"/>
      <c r="D200" s="30"/>
      <c r="E200" s="84"/>
      <c r="F200" s="158"/>
      <c r="G200" s="158"/>
      <c r="H200" s="158"/>
      <c r="I200" s="158"/>
      <c r="J200" s="267"/>
      <c r="K200" s="281"/>
      <c r="L200" s="158"/>
      <c r="M200" s="158"/>
      <c r="N200" s="158"/>
      <c r="O200" s="158"/>
    </row>
    <row r="201" spans="1:18" s="412" customFormat="1" ht="15.75">
      <c r="A201" s="421" t="s">
        <v>430</v>
      </c>
      <c r="B201" s="421"/>
      <c r="C201" s="421"/>
      <c r="D201" s="422" t="s">
        <v>448</v>
      </c>
      <c r="E201" s="421"/>
      <c r="F201" s="423"/>
      <c r="G201" s="423"/>
      <c r="H201" s="423"/>
      <c r="I201" s="423"/>
      <c r="J201" s="424"/>
      <c r="K201" s="425">
        <f>K225</f>
        <v>9291.5740000000005</v>
      </c>
      <c r="L201" s="426">
        <f>L225</f>
        <v>7990.753639999999</v>
      </c>
      <c r="M201" s="427">
        <f>SUM(M203:M224)</f>
        <v>0</v>
      </c>
      <c r="N201" s="259"/>
      <c r="O201" s="259"/>
      <c r="P201" s="80"/>
      <c r="Q201" s="80"/>
      <c r="R201" s="80"/>
    </row>
    <row r="202" spans="1:18">
      <c r="A202" s="20"/>
      <c r="B202" s="38"/>
      <c r="C202" s="38"/>
      <c r="D202" s="21" t="s">
        <v>449</v>
      </c>
      <c r="E202" s="21"/>
      <c r="F202" s="141"/>
      <c r="G202" s="95"/>
      <c r="H202" s="141"/>
      <c r="I202" s="141"/>
      <c r="J202" s="266"/>
      <c r="K202" s="280"/>
      <c r="L202" s="22"/>
      <c r="M202" s="22"/>
      <c r="N202" s="22"/>
      <c r="O202" s="22"/>
    </row>
    <row r="203" spans="1:18" ht="25.5">
      <c r="A203" s="91" t="s">
        <v>432</v>
      </c>
      <c r="B203" s="91" t="s">
        <v>451</v>
      </c>
      <c r="C203" s="100" t="s">
        <v>14</v>
      </c>
      <c r="D203" s="30" t="s">
        <v>452</v>
      </c>
      <c r="E203" s="84" t="s">
        <v>1</v>
      </c>
      <c r="F203" s="87">
        <v>1</v>
      </c>
      <c r="G203" s="95"/>
      <c r="H203" s="87">
        <f t="shared" ref="H203:H212" si="84">G203</f>
        <v>0</v>
      </c>
      <c r="I203" s="87">
        <f>J203-J203*$I$15</f>
        <v>244.29159999999999</v>
      </c>
      <c r="J203" s="270">
        <v>284.06</v>
      </c>
      <c r="K203" s="281">
        <f>F203*J203</f>
        <v>284.06</v>
      </c>
      <c r="L203" s="158">
        <f t="shared" ref="L203:L212" si="85">F203*I203</f>
        <v>244.29159999999999</v>
      </c>
      <c r="M203" s="158">
        <f t="shared" ref="M203:M212" si="86">ROUND(G203*I203,2)</f>
        <v>0</v>
      </c>
      <c r="N203" s="158">
        <f t="shared" ref="N203:N205" si="87">ROUND(H203*I203,2)</f>
        <v>0</v>
      </c>
      <c r="O203" s="392">
        <f t="shared" ref="O203:O212" si="88">N203/L203</f>
        <v>0</v>
      </c>
    </row>
    <row r="204" spans="1:18">
      <c r="A204" s="91" t="s">
        <v>434</v>
      </c>
      <c r="B204" s="91" t="s">
        <v>471</v>
      </c>
      <c r="C204" s="100" t="s">
        <v>14</v>
      </c>
      <c r="D204" s="30" t="s">
        <v>474</v>
      </c>
      <c r="E204" s="84" t="s">
        <v>1</v>
      </c>
      <c r="F204" s="87">
        <v>8</v>
      </c>
      <c r="G204" s="95"/>
      <c r="H204" s="87">
        <f t="shared" si="84"/>
        <v>0</v>
      </c>
      <c r="I204" s="87">
        <f>J204-J204*$I$15</f>
        <v>52.116</v>
      </c>
      <c r="J204" s="270">
        <v>60.6</v>
      </c>
      <c r="K204" s="281">
        <f t="shared" ref="K204:K224" si="89">F204*J204</f>
        <v>484.8</v>
      </c>
      <c r="L204" s="158">
        <f t="shared" si="85"/>
        <v>416.928</v>
      </c>
      <c r="M204" s="158">
        <f t="shared" si="86"/>
        <v>0</v>
      </c>
      <c r="N204" s="158">
        <f t="shared" si="87"/>
        <v>0</v>
      </c>
      <c r="O204" s="392">
        <f t="shared" si="88"/>
        <v>0</v>
      </c>
    </row>
    <row r="205" spans="1:18">
      <c r="A205" s="91" t="s">
        <v>437</v>
      </c>
      <c r="B205" s="91" t="s">
        <v>471</v>
      </c>
      <c r="C205" s="100" t="s">
        <v>14</v>
      </c>
      <c r="D205" s="30" t="s">
        <v>478</v>
      </c>
      <c r="E205" s="84" t="s">
        <v>1</v>
      </c>
      <c r="F205" s="87">
        <v>1</v>
      </c>
      <c r="G205" s="95"/>
      <c r="H205" s="87">
        <f t="shared" si="84"/>
        <v>0</v>
      </c>
      <c r="I205" s="87">
        <f>J205-J205*$I$15</f>
        <v>52.116</v>
      </c>
      <c r="J205" s="270">
        <v>60.6</v>
      </c>
      <c r="K205" s="281">
        <f t="shared" si="89"/>
        <v>60.6</v>
      </c>
      <c r="L205" s="158">
        <f t="shared" si="85"/>
        <v>52.116</v>
      </c>
      <c r="M205" s="158">
        <f t="shared" si="86"/>
        <v>0</v>
      </c>
      <c r="N205" s="158">
        <f t="shared" si="87"/>
        <v>0</v>
      </c>
      <c r="O205" s="392">
        <f t="shared" si="88"/>
        <v>0</v>
      </c>
    </row>
    <row r="206" spans="1:18" s="93" customFormat="1">
      <c r="A206" s="31"/>
      <c r="B206" s="32"/>
      <c r="C206" s="32"/>
      <c r="D206" s="27" t="s">
        <v>485</v>
      </c>
      <c r="E206" s="94"/>
      <c r="F206" s="87"/>
      <c r="G206" s="95"/>
      <c r="H206" s="87"/>
      <c r="I206" s="87"/>
      <c r="J206" s="265"/>
      <c r="K206" s="281"/>
      <c r="L206" s="158"/>
      <c r="M206" s="158"/>
      <c r="N206" s="158"/>
      <c r="O206" s="392"/>
      <c r="P206" s="80"/>
      <c r="Q206" s="80"/>
      <c r="R206" s="80"/>
    </row>
    <row r="207" spans="1:18" s="93" customFormat="1" ht="25.5">
      <c r="A207" s="122" t="s">
        <v>440</v>
      </c>
      <c r="B207" s="92">
        <v>91854</v>
      </c>
      <c r="C207" s="92" t="s">
        <v>14</v>
      </c>
      <c r="D207" s="98" t="s">
        <v>489</v>
      </c>
      <c r="E207" s="123" t="s">
        <v>53</v>
      </c>
      <c r="F207" s="87">
        <v>22.6</v>
      </c>
      <c r="G207" s="95"/>
      <c r="H207" s="87">
        <f t="shared" si="84"/>
        <v>0</v>
      </c>
      <c r="I207" s="87">
        <f t="shared" ref="I207:I212" si="90">J207-J207*$I$15</f>
        <v>5.5556000000000001</v>
      </c>
      <c r="J207" s="270">
        <v>6.46</v>
      </c>
      <c r="K207" s="281">
        <f t="shared" si="89"/>
        <v>145.99600000000001</v>
      </c>
      <c r="L207" s="158">
        <f t="shared" si="85"/>
        <v>125.55656</v>
      </c>
      <c r="M207" s="158">
        <f t="shared" si="86"/>
        <v>0</v>
      </c>
      <c r="N207" s="158">
        <f t="shared" ref="N207:N212" si="91">ROUND(H207*I207,2)</f>
        <v>0</v>
      </c>
      <c r="O207" s="392">
        <f t="shared" si="88"/>
        <v>0</v>
      </c>
      <c r="P207" s="80"/>
      <c r="Q207" s="80"/>
      <c r="R207" s="80"/>
    </row>
    <row r="208" spans="1:18" s="93" customFormat="1">
      <c r="A208" s="122" t="s">
        <v>442</v>
      </c>
      <c r="B208" s="92">
        <v>91856</v>
      </c>
      <c r="C208" s="123" t="s">
        <v>14</v>
      </c>
      <c r="D208" s="98" t="s">
        <v>655</v>
      </c>
      <c r="E208" s="123" t="s">
        <v>53</v>
      </c>
      <c r="F208" s="87">
        <v>46</v>
      </c>
      <c r="G208" s="95"/>
      <c r="H208" s="87">
        <f t="shared" si="84"/>
        <v>0</v>
      </c>
      <c r="I208" s="87">
        <f t="shared" si="90"/>
        <v>7.0175999999999998</v>
      </c>
      <c r="J208" s="270">
        <v>8.16</v>
      </c>
      <c r="K208" s="281">
        <f t="shared" si="89"/>
        <v>375.36</v>
      </c>
      <c r="L208" s="158">
        <f t="shared" si="85"/>
        <v>322.80959999999999</v>
      </c>
      <c r="M208" s="158">
        <f t="shared" si="86"/>
        <v>0</v>
      </c>
      <c r="N208" s="158">
        <f t="shared" si="91"/>
        <v>0</v>
      </c>
      <c r="O208" s="392">
        <f t="shared" si="88"/>
        <v>0</v>
      </c>
      <c r="P208" s="80"/>
      <c r="Q208" s="80"/>
      <c r="R208" s="80"/>
    </row>
    <row r="209" spans="1:18" s="93" customFormat="1">
      <c r="A209" s="122" t="s">
        <v>444</v>
      </c>
      <c r="B209" s="92">
        <v>91865</v>
      </c>
      <c r="C209" s="123" t="s">
        <v>14</v>
      </c>
      <c r="D209" s="98" t="s">
        <v>491</v>
      </c>
      <c r="E209" s="123" t="s">
        <v>53</v>
      </c>
      <c r="F209" s="87">
        <v>12.8</v>
      </c>
      <c r="G209" s="95"/>
      <c r="H209" s="87">
        <f t="shared" si="84"/>
        <v>0</v>
      </c>
      <c r="I209" s="87">
        <f t="shared" si="90"/>
        <v>10.6554</v>
      </c>
      <c r="J209" s="270">
        <v>12.39</v>
      </c>
      <c r="K209" s="281">
        <f t="shared" si="89"/>
        <v>158.59200000000001</v>
      </c>
      <c r="L209" s="158">
        <f t="shared" si="85"/>
        <v>136.38912000000002</v>
      </c>
      <c r="M209" s="158">
        <f t="shared" si="86"/>
        <v>0</v>
      </c>
      <c r="N209" s="158">
        <f t="shared" si="91"/>
        <v>0</v>
      </c>
      <c r="O209" s="392">
        <f t="shared" si="88"/>
        <v>0</v>
      </c>
      <c r="P209" s="80"/>
      <c r="Q209" s="80"/>
      <c r="R209" s="80"/>
    </row>
    <row r="210" spans="1:18" s="93" customFormat="1">
      <c r="A210" s="122" t="s">
        <v>656</v>
      </c>
      <c r="B210" s="92">
        <v>93008</v>
      </c>
      <c r="C210" s="123" t="s">
        <v>14</v>
      </c>
      <c r="D210" s="98" t="s">
        <v>493</v>
      </c>
      <c r="E210" s="123" t="s">
        <v>53</v>
      </c>
      <c r="F210" s="87">
        <v>4.8</v>
      </c>
      <c r="G210" s="95"/>
      <c r="H210" s="87">
        <f t="shared" si="84"/>
        <v>0</v>
      </c>
      <c r="I210" s="87">
        <f t="shared" si="90"/>
        <v>9.0557999999999996</v>
      </c>
      <c r="J210" s="270">
        <v>10.53</v>
      </c>
      <c r="K210" s="281">
        <f t="shared" si="89"/>
        <v>50.543999999999997</v>
      </c>
      <c r="L210" s="158">
        <f t="shared" si="85"/>
        <v>43.467839999999995</v>
      </c>
      <c r="M210" s="158">
        <f t="shared" si="86"/>
        <v>0</v>
      </c>
      <c r="N210" s="158">
        <f t="shared" si="91"/>
        <v>0</v>
      </c>
      <c r="O210" s="392">
        <f t="shared" si="88"/>
        <v>0</v>
      </c>
      <c r="P210" s="80"/>
      <c r="Q210" s="80"/>
      <c r="R210" s="80"/>
    </row>
    <row r="211" spans="1:18" s="93" customFormat="1">
      <c r="A211" s="122" t="s">
        <v>657</v>
      </c>
      <c r="B211" s="92">
        <v>93010</v>
      </c>
      <c r="C211" s="123" t="s">
        <v>14</v>
      </c>
      <c r="D211" s="98" t="s">
        <v>495</v>
      </c>
      <c r="E211" s="123" t="s">
        <v>53</v>
      </c>
      <c r="F211" s="125">
        <v>17</v>
      </c>
      <c r="G211" s="95"/>
      <c r="H211" s="87">
        <f t="shared" si="84"/>
        <v>0</v>
      </c>
      <c r="I211" s="87">
        <f t="shared" si="90"/>
        <v>18.189</v>
      </c>
      <c r="J211" s="270">
        <v>21.15</v>
      </c>
      <c r="K211" s="281">
        <f t="shared" si="89"/>
        <v>359.54999999999995</v>
      </c>
      <c r="L211" s="158">
        <f t="shared" si="85"/>
        <v>309.21300000000002</v>
      </c>
      <c r="M211" s="158">
        <f t="shared" si="86"/>
        <v>0</v>
      </c>
      <c r="N211" s="158">
        <f t="shared" si="91"/>
        <v>0</v>
      </c>
      <c r="O211" s="392">
        <f t="shared" si="88"/>
        <v>0</v>
      </c>
      <c r="P211" s="80"/>
      <c r="Q211" s="80"/>
      <c r="R211" s="80"/>
    </row>
    <row r="212" spans="1:18" s="93" customFormat="1">
      <c r="A212" s="122" t="s">
        <v>658</v>
      </c>
      <c r="B212" s="92">
        <v>91940</v>
      </c>
      <c r="C212" s="92" t="s">
        <v>14</v>
      </c>
      <c r="D212" s="98" t="s">
        <v>514</v>
      </c>
      <c r="E212" s="92" t="s">
        <v>1</v>
      </c>
      <c r="F212" s="87">
        <v>11</v>
      </c>
      <c r="G212" s="95"/>
      <c r="H212" s="87">
        <f t="shared" si="84"/>
        <v>0</v>
      </c>
      <c r="I212" s="87">
        <f t="shared" si="90"/>
        <v>9.0815999999999999</v>
      </c>
      <c r="J212" s="270">
        <v>10.56</v>
      </c>
      <c r="K212" s="281">
        <f t="shared" si="89"/>
        <v>116.16000000000001</v>
      </c>
      <c r="L212" s="158">
        <f t="shared" si="85"/>
        <v>99.897599999999997</v>
      </c>
      <c r="M212" s="158">
        <f t="shared" si="86"/>
        <v>0</v>
      </c>
      <c r="N212" s="158">
        <f t="shared" si="91"/>
        <v>0</v>
      </c>
      <c r="O212" s="392">
        <f t="shared" si="88"/>
        <v>0</v>
      </c>
      <c r="P212" s="80"/>
      <c r="Q212" s="80"/>
      <c r="R212" s="80"/>
    </row>
    <row r="213" spans="1:18" s="93" customFormat="1">
      <c r="A213" s="31"/>
      <c r="B213" s="32"/>
      <c r="C213" s="32"/>
      <c r="D213" s="27" t="s">
        <v>520</v>
      </c>
      <c r="E213" s="123"/>
      <c r="F213" s="95"/>
      <c r="G213" s="95"/>
      <c r="H213" s="95"/>
      <c r="I213" s="95"/>
      <c r="J213" s="274"/>
      <c r="K213" s="281"/>
      <c r="L213" s="158"/>
      <c r="M213" s="158"/>
      <c r="N213" s="158"/>
      <c r="O213" s="392"/>
      <c r="P213" s="80"/>
      <c r="Q213" s="80"/>
      <c r="R213" s="80"/>
    </row>
    <row r="214" spans="1:18" s="93" customFormat="1" ht="38.25">
      <c r="A214" s="31"/>
      <c r="B214" s="32"/>
      <c r="C214" s="32"/>
      <c r="D214" s="98" t="s">
        <v>521</v>
      </c>
      <c r="E214" s="123"/>
      <c r="F214" s="125"/>
      <c r="G214" s="95"/>
      <c r="H214" s="125"/>
      <c r="I214" s="125"/>
      <c r="J214" s="265"/>
      <c r="K214" s="281"/>
      <c r="L214" s="158"/>
      <c r="M214" s="158"/>
      <c r="N214" s="158"/>
      <c r="O214" s="392"/>
      <c r="P214" s="80"/>
      <c r="Q214" s="80"/>
      <c r="R214" s="80"/>
    </row>
    <row r="215" spans="1:18" s="93" customFormat="1">
      <c r="A215" s="122" t="s">
        <v>659</v>
      </c>
      <c r="B215" s="92">
        <v>91924</v>
      </c>
      <c r="C215" s="92" t="s">
        <v>14</v>
      </c>
      <c r="D215" s="98" t="s">
        <v>523</v>
      </c>
      <c r="E215" s="123" t="s">
        <v>53</v>
      </c>
      <c r="F215" s="125">
        <v>30</v>
      </c>
      <c r="G215" s="95"/>
      <c r="H215" s="87">
        <f t="shared" ref="H215:H224" si="92">G215</f>
        <v>0</v>
      </c>
      <c r="I215" s="87">
        <f>J215-J215*$I$15</f>
        <v>1.3846000000000001</v>
      </c>
      <c r="J215" s="270">
        <v>1.61</v>
      </c>
      <c r="K215" s="281">
        <f t="shared" si="89"/>
        <v>48.300000000000004</v>
      </c>
      <c r="L215" s="158">
        <f>F215*I215</f>
        <v>41.538000000000004</v>
      </c>
      <c r="M215" s="158">
        <f t="shared" ref="M215:M224" si="93">ROUND(G215*I215,2)</f>
        <v>0</v>
      </c>
      <c r="N215" s="158">
        <f t="shared" ref="N215:N224" si="94">ROUND(H215*I215,2)</f>
        <v>0</v>
      </c>
      <c r="O215" s="392">
        <f t="shared" ref="O215:O224" si="95">N215/L215</f>
        <v>0</v>
      </c>
      <c r="P215" s="80"/>
      <c r="Q215" s="80"/>
      <c r="R215" s="80"/>
    </row>
    <row r="216" spans="1:18" s="93" customFormat="1">
      <c r="A216" s="122" t="s">
        <v>660</v>
      </c>
      <c r="B216" s="92">
        <v>91926</v>
      </c>
      <c r="C216" s="123" t="s">
        <v>14</v>
      </c>
      <c r="D216" s="98" t="s">
        <v>525</v>
      </c>
      <c r="E216" s="123" t="s">
        <v>53</v>
      </c>
      <c r="F216" s="125">
        <v>91.6</v>
      </c>
      <c r="G216" s="95"/>
      <c r="H216" s="87">
        <f t="shared" si="92"/>
        <v>0</v>
      </c>
      <c r="I216" s="87">
        <f>J216-J216*$I$15</f>
        <v>1.9951999999999999</v>
      </c>
      <c r="J216" s="270">
        <v>2.3199999999999998</v>
      </c>
      <c r="K216" s="281">
        <f t="shared" si="89"/>
        <v>212.51199999999997</v>
      </c>
      <c r="L216" s="158">
        <f>F216*I216</f>
        <v>182.76031999999998</v>
      </c>
      <c r="M216" s="158">
        <f t="shared" si="93"/>
        <v>0</v>
      </c>
      <c r="N216" s="158">
        <f t="shared" si="94"/>
        <v>0</v>
      </c>
      <c r="O216" s="392">
        <f t="shared" si="95"/>
        <v>0</v>
      </c>
      <c r="P216" s="80"/>
      <c r="Q216" s="80"/>
      <c r="R216" s="80"/>
    </row>
    <row r="217" spans="1:18" s="93" customFormat="1">
      <c r="A217" s="122"/>
      <c r="B217" s="32"/>
      <c r="C217" s="32"/>
      <c r="D217" s="27" t="s">
        <v>540</v>
      </c>
      <c r="E217" s="123"/>
      <c r="F217" s="95"/>
      <c r="G217" s="95"/>
      <c r="H217" s="87"/>
      <c r="I217" s="95"/>
      <c r="J217" s="274"/>
      <c r="K217" s="281"/>
      <c r="L217" s="158"/>
      <c r="M217" s="158"/>
      <c r="N217" s="158"/>
      <c r="O217" s="392"/>
      <c r="P217" s="80"/>
      <c r="Q217" s="80"/>
      <c r="R217" s="80"/>
    </row>
    <row r="218" spans="1:18" s="93" customFormat="1">
      <c r="A218" s="92" t="s">
        <v>661</v>
      </c>
      <c r="B218" s="92" t="s">
        <v>561</v>
      </c>
      <c r="C218" s="92" t="s">
        <v>225</v>
      </c>
      <c r="D218" s="98" t="s">
        <v>662</v>
      </c>
      <c r="E218" s="92" t="s">
        <v>1</v>
      </c>
      <c r="F218" s="95">
        <v>12</v>
      </c>
      <c r="G218" s="95"/>
      <c r="H218" s="87">
        <f t="shared" si="92"/>
        <v>0</v>
      </c>
      <c r="I218" s="87">
        <f t="shared" ref="I218:I224" si="96">J218-J218*$I$15</f>
        <v>403.9076</v>
      </c>
      <c r="J218" s="275">
        <v>469.66</v>
      </c>
      <c r="K218" s="281">
        <f t="shared" si="89"/>
        <v>5635.92</v>
      </c>
      <c r="L218" s="158">
        <f t="shared" ref="L218:L224" si="97">F218*I218</f>
        <v>4846.8912</v>
      </c>
      <c r="M218" s="158">
        <f t="shared" si="93"/>
        <v>0</v>
      </c>
      <c r="N218" s="158">
        <f t="shared" si="94"/>
        <v>0</v>
      </c>
      <c r="O218" s="392">
        <f t="shared" si="95"/>
        <v>0</v>
      </c>
      <c r="P218" s="80"/>
      <c r="Q218" s="80"/>
      <c r="R218" s="80"/>
    </row>
    <row r="219" spans="1:18" s="93" customFormat="1">
      <c r="A219" s="92" t="s">
        <v>663</v>
      </c>
      <c r="B219" s="92">
        <v>92000</v>
      </c>
      <c r="C219" s="92" t="s">
        <v>14</v>
      </c>
      <c r="D219" s="98" t="s">
        <v>542</v>
      </c>
      <c r="E219" s="123" t="s">
        <v>1</v>
      </c>
      <c r="F219" s="95">
        <v>5</v>
      </c>
      <c r="G219" s="95"/>
      <c r="H219" s="87">
        <f t="shared" si="92"/>
        <v>0</v>
      </c>
      <c r="I219" s="87">
        <f t="shared" si="96"/>
        <v>17.6816</v>
      </c>
      <c r="J219" s="270">
        <v>20.56</v>
      </c>
      <c r="K219" s="281">
        <f t="shared" si="89"/>
        <v>102.8</v>
      </c>
      <c r="L219" s="158">
        <f t="shared" si="97"/>
        <v>88.408000000000001</v>
      </c>
      <c r="M219" s="158">
        <f t="shared" si="93"/>
        <v>0</v>
      </c>
      <c r="N219" s="158">
        <f t="shared" si="94"/>
        <v>0</v>
      </c>
      <c r="O219" s="392">
        <f t="shared" si="95"/>
        <v>0</v>
      </c>
      <c r="P219" s="80"/>
      <c r="Q219" s="80"/>
      <c r="R219" s="80"/>
    </row>
    <row r="220" spans="1:18" s="93" customFormat="1">
      <c r="A220" s="92" t="s">
        <v>664</v>
      </c>
      <c r="B220" s="92">
        <v>92001</v>
      </c>
      <c r="C220" s="123" t="s">
        <v>14</v>
      </c>
      <c r="D220" s="98" t="s">
        <v>544</v>
      </c>
      <c r="E220" s="123" t="s">
        <v>1</v>
      </c>
      <c r="F220" s="95">
        <v>6</v>
      </c>
      <c r="G220" s="95"/>
      <c r="H220" s="87">
        <f t="shared" si="92"/>
        <v>0</v>
      </c>
      <c r="I220" s="87">
        <f t="shared" si="96"/>
        <v>19.1952</v>
      </c>
      <c r="J220" s="270">
        <v>22.32</v>
      </c>
      <c r="K220" s="281">
        <f t="shared" si="89"/>
        <v>133.92000000000002</v>
      </c>
      <c r="L220" s="158">
        <f t="shared" si="97"/>
        <v>115.1712</v>
      </c>
      <c r="M220" s="158">
        <f t="shared" si="93"/>
        <v>0</v>
      </c>
      <c r="N220" s="158">
        <f t="shared" si="94"/>
        <v>0</v>
      </c>
      <c r="O220" s="392">
        <f t="shared" si="95"/>
        <v>0</v>
      </c>
      <c r="P220" s="80"/>
      <c r="Q220" s="80"/>
      <c r="R220" s="80"/>
    </row>
    <row r="221" spans="1:18" s="93" customFormat="1">
      <c r="A221" s="92" t="s">
        <v>665</v>
      </c>
      <c r="B221" s="92">
        <v>92023</v>
      </c>
      <c r="C221" s="123" t="s">
        <v>14</v>
      </c>
      <c r="D221" s="98" t="s">
        <v>546</v>
      </c>
      <c r="E221" s="123" t="s">
        <v>1</v>
      </c>
      <c r="F221" s="95">
        <v>5</v>
      </c>
      <c r="G221" s="95"/>
      <c r="H221" s="87">
        <f t="shared" si="92"/>
        <v>0</v>
      </c>
      <c r="I221" s="87">
        <f t="shared" si="96"/>
        <v>29.618399999999998</v>
      </c>
      <c r="J221" s="275">
        <v>34.44</v>
      </c>
      <c r="K221" s="281">
        <f t="shared" si="89"/>
        <v>172.2</v>
      </c>
      <c r="L221" s="158">
        <f t="shared" si="97"/>
        <v>148.09199999999998</v>
      </c>
      <c r="M221" s="158">
        <f t="shared" si="93"/>
        <v>0</v>
      </c>
      <c r="N221" s="158">
        <f t="shared" si="94"/>
        <v>0</v>
      </c>
      <c r="O221" s="392">
        <f t="shared" si="95"/>
        <v>0</v>
      </c>
      <c r="P221" s="80"/>
      <c r="Q221" s="80"/>
      <c r="R221" s="80"/>
    </row>
    <row r="222" spans="1:18" s="93" customFormat="1">
      <c r="A222" s="92" t="s">
        <v>666</v>
      </c>
      <c r="B222" s="92">
        <v>97586</v>
      </c>
      <c r="C222" s="123" t="s">
        <v>14</v>
      </c>
      <c r="D222" s="98" t="s">
        <v>557</v>
      </c>
      <c r="E222" s="92" t="s">
        <v>1</v>
      </c>
      <c r="F222" s="95">
        <v>6</v>
      </c>
      <c r="G222" s="95"/>
      <c r="H222" s="87">
        <f t="shared" si="92"/>
        <v>0</v>
      </c>
      <c r="I222" s="87">
        <f t="shared" si="96"/>
        <v>50.052</v>
      </c>
      <c r="J222" s="275">
        <v>58.2</v>
      </c>
      <c r="K222" s="281">
        <f t="shared" si="89"/>
        <v>349.20000000000005</v>
      </c>
      <c r="L222" s="158">
        <f t="shared" si="97"/>
        <v>300.31200000000001</v>
      </c>
      <c r="M222" s="158">
        <f t="shared" si="93"/>
        <v>0</v>
      </c>
      <c r="N222" s="158">
        <f t="shared" si="94"/>
        <v>0</v>
      </c>
      <c r="O222" s="392">
        <f t="shared" si="95"/>
        <v>0</v>
      </c>
      <c r="P222" s="80"/>
      <c r="Q222" s="80"/>
      <c r="R222" s="80"/>
    </row>
    <row r="223" spans="1:18" s="93" customFormat="1">
      <c r="A223" s="92" t="s">
        <v>667</v>
      </c>
      <c r="B223" s="92">
        <v>97585</v>
      </c>
      <c r="C223" s="123" t="s">
        <v>14</v>
      </c>
      <c r="D223" s="98" t="s">
        <v>559</v>
      </c>
      <c r="E223" s="92" t="s">
        <v>1</v>
      </c>
      <c r="F223" s="95">
        <v>3</v>
      </c>
      <c r="G223" s="95"/>
      <c r="H223" s="87">
        <f t="shared" si="92"/>
        <v>0</v>
      </c>
      <c r="I223" s="87">
        <f t="shared" si="96"/>
        <v>37.667999999999999</v>
      </c>
      <c r="J223" s="275">
        <v>43.8</v>
      </c>
      <c r="K223" s="281">
        <f t="shared" si="89"/>
        <v>131.39999999999998</v>
      </c>
      <c r="L223" s="158">
        <f t="shared" si="97"/>
        <v>113.00399999999999</v>
      </c>
      <c r="M223" s="158">
        <f t="shared" si="93"/>
        <v>0</v>
      </c>
      <c r="N223" s="158">
        <f t="shared" si="94"/>
        <v>0</v>
      </c>
      <c r="O223" s="392">
        <f t="shared" si="95"/>
        <v>0</v>
      </c>
      <c r="P223" s="80"/>
      <c r="Q223" s="80"/>
      <c r="R223" s="80"/>
    </row>
    <row r="224" spans="1:18" s="93" customFormat="1" ht="25.5">
      <c r="A224" s="92" t="s">
        <v>668</v>
      </c>
      <c r="B224" s="92" t="s">
        <v>561</v>
      </c>
      <c r="C224" s="92" t="s">
        <v>30</v>
      </c>
      <c r="D224" s="98" t="s">
        <v>562</v>
      </c>
      <c r="E224" s="92" t="s">
        <v>1</v>
      </c>
      <c r="F224" s="125">
        <v>1</v>
      </c>
      <c r="G224" s="95"/>
      <c r="H224" s="87">
        <f t="shared" si="92"/>
        <v>0</v>
      </c>
      <c r="I224" s="87">
        <f t="shared" si="96"/>
        <v>403.9076</v>
      </c>
      <c r="J224" s="275">
        <v>469.66</v>
      </c>
      <c r="K224" s="281">
        <f t="shared" si="89"/>
        <v>469.66</v>
      </c>
      <c r="L224" s="158">
        <f t="shared" si="97"/>
        <v>403.9076</v>
      </c>
      <c r="M224" s="158">
        <f t="shared" si="93"/>
        <v>0</v>
      </c>
      <c r="N224" s="158">
        <f t="shared" si="94"/>
        <v>0</v>
      </c>
      <c r="O224" s="392">
        <f t="shared" si="95"/>
        <v>0</v>
      </c>
      <c r="P224" s="80"/>
      <c r="Q224" s="80"/>
      <c r="R224" s="80"/>
    </row>
    <row r="225" spans="1:24">
      <c r="A225" s="561" t="s">
        <v>446</v>
      </c>
      <c r="B225" s="561"/>
      <c r="C225" s="561"/>
      <c r="D225" s="561"/>
      <c r="E225" s="561"/>
      <c r="F225" s="561"/>
      <c r="G225" s="561"/>
      <c r="H225" s="561"/>
      <c r="I225" s="561"/>
      <c r="J225" s="561"/>
      <c r="K225" s="282">
        <f>SUM(K203:K224)</f>
        <v>9291.5740000000005</v>
      </c>
      <c r="L225" s="19">
        <f>SUM(L203:L224)</f>
        <v>7990.753639999999</v>
      </c>
      <c r="M225" s="19"/>
      <c r="N225" s="19"/>
      <c r="O225" s="19"/>
    </row>
    <row r="226" spans="1:24">
      <c r="A226" s="380"/>
      <c r="B226" s="380"/>
      <c r="C226" s="380"/>
      <c r="D226" s="380"/>
      <c r="E226" s="380"/>
      <c r="F226" s="380"/>
      <c r="G226" s="380"/>
      <c r="H226" s="380"/>
      <c r="I226" s="380"/>
      <c r="J226" s="271"/>
      <c r="K226" s="282"/>
      <c r="L226" s="19"/>
      <c r="M226" s="19"/>
      <c r="N226" s="19"/>
      <c r="O226" s="19"/>
    </row>
    <row r="227" spans="1:24" s="412" customFormat="1" ht="15.75">
      <c r="A227" s="421" t="s">
        <v>447</v>
      </c>
      <c r="B227" s="421"/>
      <c r="C227" s="421"/>
      <c r="D227" s="422" t="s">
        <v>568</v>
      </c>
      <c r="E227" s="421"/>
      <c r="F227" s="423"/>
      <c r="G227" s="423"/>
      <c r="H227" s="423"/>
      <c r="I227" s="423"/>
      <c r="J227" s="424"/>
      <c r="K227" s="425">
        <f>K232</f>
        <v>3340.22</v>
      </c>
      <c r="L227" s="426">
        <f>L232</f>
        <v>2872.5891999999994</v>
      </c>
      <c r="M227" s="427">
        <f>SUM(M228:M231)</f>
        <v>0</v>
      </c>
      <c r="N227" s="259"/>
      <c r="O227" s="259"/>
      <c r="P227" s="80"/>
      <c r="Q227" s="80"/>
      <c r="R227" s="80"/>
    </row>
    <row r="228" spans="1:24">
      <c r="A228" s="92" t="s">
        <v>450</v>
      </c>
      <c r="B228" s="85">
        <v>96985</v>
      </c>
      <c r="C228" s="102" t="s">
        <v>14</v>
      </c>
      <c r="D228" s="126" t="s">
        <v>579</v>
      </c>
      <c r="E228" s="102" t="s">
        <v>1</v>
      </c>
      <c r="F228" s="88">
        <v>6</v>
      </c>
      <c r="G228" s="95"/>
      <c r="H228" s="87">
        <f t="shared" ref="H228:H231" si="98">G228</f>
        <v>0</v>
      </c>
      <c r="I228" s="87">
        <f>J228-J228*$I$15</f>
        <v>33.024000000000001</v>
      </c>
      <c r="J228" s="267">
        <v>38.4</v>
      </c>
      <c r="K228" s="281">
        <f>F228*J228</f>
        <v>230.39999999999998</v>
      </c>
      <c r="L228" s="158">
        <f>F228*I228</f>
        <v>198.14400000000001</v>
      </c>
      <c r="M228" s="158">
        <f t="shared" ref="M228:M231" si="99">ROUND(G228*I228,2)</f>
        <v>0</v>
      </c>
      <c r="N228" s="158">
        <f t="shared" ref="N228:N231" si="100">ROUND(H228*I228,2)</f>
        <v>0</v>
      </c>
      <c r="O228" s="392">
        <f t="shared" ref="O228:O231" si="101">N228/L228</f>
        <v>0</v>
      </c>
    </row>
    <row r="229" spans="1:24">
      <c r="A229" s="92" t="s">
        <v>453</v>
      </c>
      <c r="B229" s="85">
        <v>72254</v>
      </c>
      <c r="C229" s="102" t="s">
        <v>14</v>
      </c>
      <c r="D229" s="126" t="s">
        <v>583</v>
      </c>
      <c r="E229" s="127" t="s">
        <v>53</v>
      </c>
      <c r="F229" s="88">
        <v>105</v>
      </c>
      <c r="G229" s="95"/>
      <c r="H229" s="87">
        <f t="shared" si="98"/>
        <v>0</v>
      </c>
      <c r="I229" s="87">
        <f>J229-J229*$I$15</f>
        <v>23.564</v>
      </c>
      <c r="J229" s="267">
        <v>27.4</v>
      </c>
      <c r="K229" s="281">
        <f>F229*J229</f>
        <v>2877</v>
      </c>
      <c r="L229" s="158">
        <f>F229*I229</f>
        <v>2474.2199999999998</v>
      </c>
      <c r="M229" s="158">
        <f t="shared" si="99"/>
        <v>0</v>
      </c>
      <c r="N229" s="158">
        <f t="shared" si="100"/>
        <v>0</v>
      </c>
      <c r="O229" s="392">
        <f t="shared" si="101"/>
        <v>0</v>
      </c>
    </row>
    <row r="230" spans="1:24" ht="25.5">
      <c r="A230" s="92" t="s">
        <v>455</v>
      </c>
      <c r="B230" s="85">
        <v>83370</v>
      </c>
      <c r="C230" s="102" t="s">
        <v>14</v>
      </c>
      <c r="D230" s="120" t="s">
        <v>585</v>
      </c>
      <c r="E230" s="102" t="s">
        <v>1</v>
      </c>
      <c r="F230" s="88">
        <v>1</v>
      </c>
      <c r="G230" s="95"/>
      <c r="H230" s="87">
        <f t="shared" si="98"/>
        <v>0</v>
      </c>
      <c r="I230" s="87">
        <f>J230-J230*$I$15</f>
        <v>115.8592</v>
      </c>
      <c r="J230" s="267">
        <v>134.72</v>
      </c>
      <c r="K230" s="281">
        <f>F230*J230</f>
        <v>134.72</v>
      </c>
      <c r="L230" s="158">
        <f>F230*I230</f>
        <v>115.8592</v>
      </c>
      <c r="M230" s="158">
        <f t="shared" si="99"/>
        <v>0</v>
      </c>
      <c r="N230" s="158">
        <f t="shared" si="100"/>
        <v>0</v>
      </c>
      <c r="O230" s="392">
        <f t="shared" si="101"/>
        <v>0</v>
      </c>
    </row>
    <row r="231" spans="1:24">
      <c r="A231" s="92" t="s">
        <v>457</v>
      </c>
      <c r="B231" s="85">
        <v>72263</v>
      </c>
      <c r="C231" s="102" t="s">
        <v>14</v>
      </c>
      <c r="D231" s="126" t="s">
        <v>587</v>
      </c>
      <c r="E231" s="102" t="s">
        <v>1</v>
      </c>
      <c r="F231" s="88">
        <v>6</v>
      </c>
      <c r="G231" s="95"/>
      <c r="H231" s="87">
        <f t="shared" si="98"/>
        <v>0</v>
      </c>
      <c r="I231" s="87">
        <f>J231-J231*$I$15</f>
        <v>14.061</v>
      </c>
      <c r="J231" s="267">
        <v>16.350000000000001</v>
      </c>
      <c r="K231" s="281">
        <f>F231*J231</f>
        <v>98.100000000000009</v>
      </c>
      <c r="L231" s="158">
        <f>F231*I231</f>
        <v>84.366</v>
      </c>
      <c r="M231" s="158">
        <f t="shared" si="99"/>
        <v>0</v>
      </c>
      <c r="N231" s="158">
        <f t="shared" si="100"/>
        <v>0</v>
      </c>
      <c r="O231" s="392">
        <f t="shared" si="101"/>
        <v>0</v>
      </c>
    </row>
    <row r="232" spans="1:24">
      <c r="A232" s="561" t="s">
        <v>566</v>
      </c>
      <c r="B232" s="561"/>
      <c r="C232" s="561"/>
      <c r="D232" s="561"/>
      <c r="E232" s="561"/>
      <c r="F232" s="561"/>
      <c r="G232" s="561"/>
      <c r="H232" s="561"/>
      <c r="I232" s="561"/>
      <c r="J232" s="561"/>
      <c r="K232" s="285">
        <f>SUM(K228:K231)</f>
        <v>3340.22</v>
      </c>
      <c r="L232" s="29">
        <f>SUM(L228:L231)</f>
        <v>2872.5891999999994</v>
      </c>
      <c r="M232" s="29"/>
      <c r="N232" s="29"/>
      <c r="O232" s="29"/>
    </row>
    <row r="233" spans="1:24">
      <c r="A233" s="30"/>
      <c r="B233" s="30"/>
      <c r="C233" s="30"/>
      <c r="D233" s="30"/>
      <c r="E233" s="84"/>
      <c r="F233" s="158"/>
      <c r="G233" s="158"/>
      <c r="H233" s="158"/>
      <c r="I233" s="158"/>
      <c r="J233" s="267"/>
      <c r="K233" s="281"/>
      <c r="L233" s="158"/>
      <c r="M233" s="158"/>
      <c r="N233" s="158"/>
      <c r="O233" s="158"/>
    </row>
    <row r="234" spans="1:24" s="412" customFormat="1" ht="15.75">
      <c r="A234" s="421" t="s">
        <v>567</v>
      </c>
      <c r="B234" s="421"/>
      <c r="C234" s="421"/>
      <c r="D234" s="422" t="s">
        <v>590</v>
      </c>
      <c r="E234" s="421"/>
      <c r="F234" s="423"/>
      <c r="G234" s="423"/>
      <c r="H234" s="423"/>
      <c r="I234" s="423"/>
      <c r="J234" s="424"/>
      <c r="K234" s="425">
        <f>K242</f>
        <v>4775.2169999999996</v>
      </c>
      <c r="L234" s="426">
        <f>L242</f>
        <v>4106.6866199999995</v>
      </c>
      <c r="M234" s="427">
        <f>SUM(M235:M241)</f>
        <v>0</v>
      </c>
      <c r="N234" s="259"/>
      <c r="O234" s="259"/>
      <c r="P234" s="80"/>
      <c r="Q234" s="80"/>
      <c r="R234" s="80"/>
    </row>
    <row r="235" spans="1:24">
      <c r="A235" s="100" t="s">
        <v>570</v>
      </c>
      <c r="B235" s="85" t="s">
        <v>595</v>
      </c>
      <c r="C235" s="110" t="s">
        <v>30</v>
      </c>
      <c r="D235" s="128" t="s">
        <v>596</v>
      </c>
      <c r="E235" s="84" t="s">
        <v>16</v>
      </c>
      <c r="F235" s="87">
        <v>3.54</v>
      </c>
      <c r="G235" s="95"/>
      <c r="H235" s="87">
        <f t="shared" ref="H235:H241" si="102">G235</f>
        <v>0</v>
      </c>
      <c r="I235" s="87">
        <f t="shared" ref="I235:I241" si="103">J235-J235*$I$15</f>
        <v>169.291</v>
      </c>
      <c r="J235" s="270">
        <v>196.85</v>
      </c>
      <c r="K235" s="281">
        <f>F235*J235</f>
        <v>696.84899999999993</v>
      </c>
      <c r="L235" s="158">
        <f t="shared" ref="L235:L241" si="104">F235*I235</f>
        <v>599.29013999999995</v>
      </c>
      <c r="M235" s="158">
        <f t="shared" ref="M235:M241" si="105">ROUND(G235*I235,2)</f>
        <v>0</v>
      </c>
      <c r="N235" s="158">
        <f t="shared" ref="N235:N241" si="106">ROUND(H235*I235,2)</f>
        <v>0</v>
      </c>
      <c r="O235" s="392">
        <f t="shared" ref="O235:O241" si="107">N235/L235</f>
        <v>0</v>
      </c>
    </row>
    <row r="236" spans="1:24">
      <c r="A236" s="100" t="s">
        <v>573</v>
      </c>
      <c r="B236" s="85" t="s">
        <v>669</v>
      </c>
      <c r="C236" s="110" t="s">
        <v>30</v>
      </c>
      <c r="D236" s="128" t="s">
        <v>670</v>
      </c>
      <c r="E236" s="17" t="s">
        <v>53</v>
      </c>
      <c r="F236" s="87">
        <v>32.700000000000003</v>
      </c>
      <c r="G236" s="95"/>
      <c r="H236" s="87">
        <f t="shared" si="102"/>
        <v>0</v>
      </c>
      <c r="I236" s="87">
        <f t="shared" si="103"/>
        <v>5.7620000000000005</v>
      </c>
      <c r="J236" s="270">
        <v>6.7</v>
      </c>
      <c r="K236" s="281">
        <f t="shared" ref="K236:K241" si="108">F236*J236</f>
        <v>219.09000000000003</v>
      </c>
      <c r="L236" s="158">
        <f t="shared" si="104"/>
        <v>188.41740000000004</v>
      </c>
      <c r="M236" s="158">
        <f t="shared" si="105"/>
        <v>0</v>
      </c>
      <c r="N236" s="158">
        <f t="shared" si="106"/>
        <v>0</v>
      </c>
      <c r="O236" s="392">
        <f t="shared" si="107"/>
        <v>0</v>
      </c>
    </row>
    <row r="237" spans="1:24">
      <c r="A237" s="100" t="s">
        <v>576</v>
      </c>
      <c r="B237" s="104" t="s">
        <v>600</v>
      </c>
      <c r="C237" s="102" t="s">
        <v>30</v>
      </c>
      <c r="D237" s="98" t="s">
        <v>601</v>
      </c>
      <c r="E237" s="84" t="s">
        <v>53</v>
      </c>
      <c r="F237" s="87">
        <v>11</v>
      </c>
      <c r="G237" s="95"/>
      <c r="H237" s="87">
        <f t="shared" si="102"/>
        <v>0</v>
      </c>
      <c r="I237" s="87">
        <f t="shared" si="103"/>
        <v>43.653599999999997</v>
      </c>
      <c r="J237" s="270">
        <v>50.76</v>
      </c>
      <c r="K237" s="281">
        <f t="shared" si="108"/>
        <v>558.36</v>
      </c>
      <c r="L237" s="158">
        <f t="shared" si="104"/>
        <v>480.18959999999998</v>
      </c>
      <c r="M237" s="158">
        <f t="shared" si="105"/>
        <v>0</v>
      </c>
      <c r="N237" s="158">
        <f t="shared" si="106"/>
        <v>0</v>
      </c>
      <c r="O237" s="392">
        <f t="shared" si="107"/>
        <v>0</v>
      </c>
    </row>
    <row r="238" spans="1:24" ht="25.5">
      <c r="A238" s="100" t="s">
        <v>578</v>
      </c>
      <c r="B238" s="85" t="s">
        <v>595</v>
      </c>
      <c r="C238" s="110" t="s">
        <v>30</v>
      </c>
      <c r="D238" s="98" t="s">
        <v>598</v>
      </c>
      <c r="E238" s="84" t="s">
        <v>16</v>
      </c>
      <c r="F238" s="87">
        <v>1.08</v>
      </c>
      <c r="G238" s="95"/>
      <c r="H238" s="87">
        <f t="shared" si="102"/>
        <v>0</v>
      </c>
      <c r="I238" s="87">
        <f t="shared" si="103"/>
        <v>169.291</v>
      </c>
      <c r="J238" s="270">
        <v>196.85</v>
      </c>
      <c r="K238" s="281">
        <f t="shared" si="108"/>
        <v>212.59800000000001</v>
      </c>
      <c r="L238" s="158">
        <f t="shared" si="104"/>
        <v>182.83428000000001</v>
      </c>
      <c r="M238" s="158">
        <f t="shared" si="105"/>
        <v>0</v>
      </c>
      <c r="N238" s="158">
        <f t="shared" si="106"/>
        <v>0</v>
      </c>
      <c r="O238" s="392">
        <f t="shared" si="107"/>
        <v>0</v>
      </c>
    </row>
    <row r="239" spans="1:24">
      <c r="A239" s="100" t="s">
        <v>580</v>
      </c>
      <c r="B239" s="85" t="s">
        <v>671</v>
      </c>
      <c r="C239" s="110" t="s">
        <v>225</v>
      </c>
      <c r="D239" s="128" t="s">
        <v>672</v>
      </c>
      <c r="E239" s="84" t="s">
        <v>673</v>
      </c>
      <c r="F239" s="87">
        <v>1</v>
      </c>
      <c r="G239" s="95"/>
      <c r="H239" s="87">
        <f t="shared" si="102"/>
        <v>0</v>
      </c>
      <c r="I239" s="87">
        <f t="shared" si="103"/>
        <v>1718.9679999999998</v>
      </c>
      <c r="J239" s="270">
        <v>1998.8</v>
      </c>
      <c r="K239" s="281">
        <f t="shared" si="108"/>
        <v>1998.8</v>
      </c>
      <c r="L239" s="158">
        <f t="shared" si="104"/>
        <v>1718.9679999999998</v>
      </c>
      <c r="M239" s="158">
        <f t="shared" si="105"/>
        <v>0</v>
      </c>
      <c r="N239" s="158">
        <f t="shared" si="106"/>
        <v>0</v>
      </c>
      <c r="O239" s="392">
        <f t="shared" si="107"/>
        <v>0</v>
      </c>
      <c r="T239" s="40"/>
      <c r="U239" s="129"/>
      <c r="V239" s="41"/>
      <c r="W239" s="41"/>
      <c r="X239" s="42"/>
    </row>
    <row r="240" spans="1:24">
      <c r="A240" s="100" t="s">
        <v>582</v>
      </c>
      <c r="B240" s="85" t="s">
        <v>674</v>
      </c>
      <c r="C240" s="110" t="s">
        <v>225</v>
      </c>
      <c r="D240" s="128" t="s">
        <v>675</v>
      </c>
      <c r="E240" s="84" t="s">
        <v>673</v>
      </c>
      <c r="F240" s="87">
        <v>1</v>
      </c>
      <c r="G240" s="95"/>
      <c r="H240" s="87">
        <f t="shared" si="102"/>
        <v>0</v>
      </c>
      <c r="I240" s="87">
        <f t="shared" si="103"/>
        <v>658.24399999999991</v>
      </c>
      <c r="J240" s="270">
        <v>765.4</v>
      </c>
      <c r="K240" s="281">
        <f t="shared" si="108"/>
        <v>765.4</v>
      </c>
      <c r="L240" s="158">
        <f t="shared" si="104"/>
        <v>658.24399999999991</v>
      </c>
      <c r="M240" s="158">
        <f t="shared" si="105"/>
        <v>0</v>
      </c>
      <c r="N240" s="158">
        <f t="shared" si="106"/>
        <v>0</v>
      </c>
      <c r="O240" s="392">
        <f t="shared" si="107"/>
        <v>0</v>
      </c>
      <c r="P240" s="43"/>
      <c r="Q240" s="44"/>
      <c r="R240" s="45"/>
      <c r="S240" s="40"/>
      <c r="T240" s="40"/>
      <c r="U240" s="129"/>
      <c r="V240" s="41"/>
      <c r="W240" s="41"/>
      <c r="X240" s="42"/>
    </row>
    <row r="241" spans="1:24">
      <c r="A241" s="100" t="s">
        <v>584</v>
      </c>
      <c r="B241" s="85" t="s">
        <v>676</v>
      </c>
      <c r="C241" s="110" t="s">
        <v>225</v>
      </c>
      <c r="D241" s="128" t="s">
        <v>677</v>
      </c>
      <c r="E241" s="84" t="s">
        <v>673</v>
      </c>
      <c r="F241" s="87">
        <v>1</v>
      </c>
      <c r="G241" s="95"/>
      <c r="H241" s="87">
        <f t="shared" si="102"/>
        <v>0</v>
      </c>
      <c r="I241" s="87">
        <f t="shared" si="103"/>
        <v>278.7432</v>
      </c>
      <c r="J241" s="270">
        <v>324.12</v>
      </c>
      <c r="K241" s="281">
        <f t="shared" si="108"/>
        <v>324.12</v>
      </c>
      <c r="L241" s="158">
        <f t="shared" si="104"/>
        <v>278.7432</v>
      </c>
      <c r="M241" s="158">
        <f t="shared" si="105"/>
        <v>0</v>
      </c>
      <c r="N241" s="158">
        <f t="shared" si="106"/>
        <v>0</v>
      </c>
      <c r="O241" s="392">
        <f t="shared" si="107"/>
        <v>0</v>
      </c>
      <c r="P241" s="43"/>
      <c r="Q241" s="44"/>
      <c r="R241" s="45"/>
      <c r="S241" s="40"/>
      <c r="T241" s="40"/>
      <c r="U241" s="129"/>
      <c r="V241" s="41"/>
      <c r="W241" s="41"/>
      <c r="X241" s="42"/>
    </row>
    <row r="242" spans="1:24">
      <c r="A242" s="561" t="s">
        <v>588</v>
      </c>
      <c r="B242" s="561"/>
      <c r="C242" s="561"/>
      <c r="D242" s="561"/>
      <c r="E242" s="561"/>
      <c r="F242" s="561"/>
      <c r="G242" s="561"/>
      <c r="H242" s="561"/>
      <c r="I242" s="561"/>
      <c r="J242" s="561"/>
      <c r="K242" s="282">
        <f>SUM(K235:K241)</f>
        <v>4775.2169999999996</v>
      </c>
      <c r="L242" s="19">
        <f>SUM(L235:L241)</f>
        <v>4106.6866199999995</v>
      </c>
      <c r="M242" s="19"/>
      <c r="N242" s="19"/>
      <c r="O242" s="19"/>
    </row>
    <row r="243" spans="1:24">
      <c r="A243" s="30"/>
      <c r="B243" s="30"/>
      <c r="C243" s="30"/>
      <c r="D243" s="30"/>
      <c r="E243" s="84"/>
      <c r="F243" s="158"/>
      <c r="G243" s="158"/>
      <c r="H243" s="158"/>
      <c r="I243" s="158"/>
      <c r="J243" s="267"/>
      <c r="K243" s="281"/>
      <c r="L243" s="158"/>
      <c r="M243" s="158"/>
      <c r="N243" s="158"/>
      <c r="O243" s="158"/>
    </row>
    <row r="244" spans="1:24" s="412" customFormat="1" ht="15.75">
      <c r="A244" s="421" t="s">
        <v>589</v>
      </c>
      <c r="B244" s="421"/>
      <c r="C244" s="421"/>
      <c r="D244" s="422" t="s">
        <v>620</v>
      </c>
      <c r="E244" s="421"/>
      <c r="F244" s="423"/>
      <c r="G244" s="423"/>
      <c r="H244" s="423"/>
      <c r="I244" s="423"/>
      <c r="J244" s="424"/>
      <c r="K244" s="425">
        <f>SUM(K245)</f>
        <v>1089.9838</v>
      </c>
      <c r="L244" s="426">
        <f>SUM(L245)</f>
        <v>937.38606800000002</v>
      </c>
      <c r="M244" s="427">
        <f>SUM(M245)</f>
        <v>0</v>
      </c>
      <c r="N244" s="259"/>
      <c r="O244" s="259"/>
      <c r="P244" s="80"/>
      <c r="Q244" s="80"/>
      <c r="R244" s="80"/>
    </row>
    <row r="245" spans="1:24">
      <c r="A245" s="100" t="s">
        <v>591</v>
      </c>
      <c r="B245" s="91">
        <v>9537</v>
      </c>
      <c r="C245" s="100" t="s">
        <v>622</v>
      </c>
      <c r="D245" s="30" t="s">
        <v>623</v>
      </c>
      <c r="E245" s="84" t="s">
        <v>16</v>
      </c>
      <c r="F245" s="160">
        <v>516.58000000000004</v>
      </c>
      <c r="G245" s="95"/>
      <c r="H245" s="87">
        <f t="shared" ref="H245" si="109">G245</f>
        <v>0</v>
      </c>
      <c r="I245" s="87">
        <f>J245-J245*$I$15</f>
        <v>1.8146</v>
      </c>
      <c r="J245" s="267">
        <v>2.11</v>
      </c>
      <c r="K245" s="281">
        <f>F245*J245</f>
        <v>1089.9838</v>
      </c>
      <c r="L245" s="158">
        <f>F245*I245</f>
        <v>937.38606800000002</v>
      </c>
      <c r="M245" s="158">
        <f t="shared" ref="M245" si="110">ROUND(G245*I245,2)</f>
        <v>0</v>
      </c>
      <c r="N245" s="158">
        <f>ROUND(H245*I245,2)</f>
        <v>0</v>
      </c>
      <c r="O245" s="392">
        <f t="shared" ref="O245" si="111">N245/L245</f>
        <v>0</v>
      </c>
    </row>
    <row r="246" spans="1:24">
      <c r="A246" s="561" t="s">
        <v>618</v>
      </c>
      <c r="B246" s="561"/>
      <c r="C246" s="561"/>
      <c r="D246" s="561"/>
      <c r="E246" s="561"/>
      <c r="F246" s="561"/>
      <c r="G246" s="561"/>
      <c r="H246" s="561"/>
      <c r="I246" s="561"/>
      <c r="J246" s="561"/>
      <c r="K246" s="282">
        <f>SUM(K245)</f>
        <v>1089.9838</v>
      </c>
      <c r="L246" s="19">
        <f>SUM(L245)</f>
        <v>937.38606800000002</v>
      </c>
      <c r="M246" s="19"/>
      <c r="N246" s="19"/>
      <c r="O246" s="19"/>
    </row>
    <row r="247" spans="1:24" ht="14.25">
      <c r="A247" s="100"/>
      <c r="B247" s="100"/>
      <c r="C247" s="100"/>
      <c r="D247" s="142"/>
      <c r="E247" s="161"/>
      <c r="F247" s="161"/>
      <c r="G247" s="161"/>
      <c r="H247" s="161"/>
      <c r="I247" s="161"/>
      <c r="J247" s="276"/>
      <c r="K247" s="286"/>
      <c r="L247" s="292"/>
      <c r="M247" s="292"/>
      <c r="N247" s="292"/>
      <c r="O247" s="292"/>
    </row>
    <row r="248" spans="1:24">
      <c r="A248" s="562" t="s">
        <v>625</v>
      </c>
      <c r="B248" s="562"/>
      <c r="C248" s="562"/>
      <c r="D248" s="563"/>
      <c r="E248" s="563"/>
      <c r="F248" s="563"/>
      <c r="G248" s="563"/>
      <c r="H248" s="563"/>
      <c r="I248" s="563"/>
      <c r="J248" s="563"/>
      <c r="K248" s="287">
        <f>K246+K232+K225+K199+K191+K173+K158+K132+K124+K110+K99+K95+K86+K71+K64+K41+K26+K19+K242</f>
        <v>472517.10029368184</v>
      </c>
      <c r="L248" s="293">
        <f>L246+L232+L225+L199+L191+L173+L158+L132+L124+L110+L99+L95+L86+L71+L64+L41+L26+L19+L242</f>
        <v>406364.70625256631</v>
      </c>
      <c r="N248" s="293"/>
      <c r="O248" s="293"/>
    </row>
    <row r="249" spans="1:24">
      <c r="A249" s="385"/>
      <c r="B249" s="385"/>
      <c r="C249" s="385"/>
      <c r="D249" s="385"/>
      <c r="E249" s="385"/>
      <c r="F249" s="385"/>
      <c r="G249" s="385"/>
      <c r="H249" s="385"/>
      <c r="I249" s="385"/>
      <c r="J249" s="277"/>
      <c r="K249" s="287"/>
      <c r="L249" s="293"/>
      <c r="M249" s="293"/>
      <c r="N249" s="293"/>
      <c r="O249" s="293"/>
    </row>
    <row r="250" spans="1:24">
      <c r="A250" s="538" t="s">
        <v>626</v>
      </c>
      <c r="B250" s="538"/>
      <c r="C250" s="538"/>
      <c r="D250" s="538"/>
      <c r="E250" s="538"/>
      <c r="F250" s="538"/>
      <c r="G250" s="538"/>
      <c r="H250" s="538"/>
      <c r="I250" s="538"/>
      <c r="J250" s="538"/>
      <c r="K250" s="534">
        <f>K248*1.2048</f>
        <v>569288.60243382794</v>
      </c>
      <c r="L250" s="558">
        <f>L248*1.2048</f>
        <v>489588.19809309189</v>
      </c>
      <c r="M250" s="552">
        <f>SUM(M244,M234,M227,M201,M193,M175,M160,M134,M126,M112,M101,M97,M88,M73,M66,M43,M28,M21,M16,)</f>
        <v>33954.774165999996</v>
      </c>
      <c r="N250" s="554">
        <f>SUM(N244,N234,N227,N201,N193,N175,N160,N134,N126,N112,N101,N97,N88,N73,N66,N43,N28,N21,N16,)</f>
        <v>33954.769999999997</v>
      </c>
      <c r="O250" s="556">
        <f>N250/L250</f>
        <v>6.9353734694282243E-2</v>
      </c>
    </row>
    <row r="251" spans="1:24">
      <c r="A251" s="538"/>
      <c r="B251" s="538"/>
      <c r="C251" s="538"/>
      <c r="D251" s="538"/>
      <c r="E251" s="538"/>
      <c r="F251" s="538"/>
      <c r="G251" s="538"/>
      <c r="H251" s="538"/>
      <c r="I251" s="538"/>
      <c r="J251" s="538"/>
      <c r="K251" s="535"/>
      <c r="L251" s="558"/>
      <c r="M251" s="553"/>
      <c r="N251" s="555"/>
      <c r="O251" s="557"/>
    </row>
    <row r="252" spans="1:24" ht="15.75">
      <c r="A252" s="559"/>
      <c r="B252" s="559"/>
      <c r="C252" s="559"/>
      <c r="D252" s="559"/>
      <c r="E252" s="559"/>
      <c r="F252" s="559"/>
      <c r="G252" s="559"/>
      <c r="H252" s="559"/>
      <c r="I252" s="559"/>
      <c r="J252" s="559"/>
      <c r="K252" s="559"/>
      <c r="L252" s="559"/>
      <c r="M252" s="382"/>
      <c r="N252" s="382"/>
      <c r="O252" s="382"/>
    </row>
    <row r="253" spans="1:24" ht="15.75">
      <c r="A253" s="560"/>
      <c r="B253" s="560"/>
      <c r="C253" s="560"/>
      <c r="D253" s="560"/>
      <c r="E253" s="560"/>
      <c r="F253" s="560"/>
      <c r="G253" s="560"/>
      <c r="H253" s="560"/>
      <c r="I253" s="560"/>
      <c r="J253" s="560"/>
      <c r="K253" s="560"/>
      <c r="L253" s="560"/>
      <c r="M253" s="382"/>
      <c r="N253" s="382"/>
      <c r="O253" s="382"/>
    </row>
    <row r="254" spans="1:24" ht="15.75">
      <c r="A254" s="150"/>
      <c r="B254" s="49"/>
      <c r="C254" s="49"/>
      <c r="D254" s="130"/>
      <c r="E254" s="130"/>
      <c r="F254" s="130"/>
      <c r="G254" s="130"/>
      <c r="H254" s="130"/>
      <c r="I254" s="130"/>
      <c r="J254" s="278"/>
    </row>
    <row r="255" spans="1:24" ht="15.75">
      <c r="A255" s="150"/>
      <c r="B255" s="49"/>
      <c r="C255" s="49"/>
      <c r="D255" s="130"/>
      <c r="E255" s="130"/>
      <c r="F255" s="130"/>
      <c r="G255" s="130"/>
      <c r="H255" s="130"/>
      <c r="I255" s="130"/>
      <c r="J255" s="278"/>
    </row>
    <row r="256" spans="1:24" s="131" customFormat="1" ht="15.75">
      <c r="A256" s="150" t="s">
        <v>5118</v>
      </c>
      <c r="B256" s="49"/>
      <c r="C256" s="49"/>
      <c r="D256" s="130"/>
      <c r="E256" s="130"/>
      <c r="F256" s="130"/>
      <c r="G256" s="130"/>
      <c r="H256" s="130"/>
      <c r="I256" s="130"/>
      <c r="J256" s="278"/>
      <c r="K256" s="279"/>
      <c r="L256" s="289"/>
      <c r="M256" s="289"/>
      <c r="N256" s="289"/>
      <c r="O256" s="289"/>
      <c r="P256" s="80"/>
      <c r="Q256" s="80"/>
    </row>
    <row r="257" spans="1:17" s="131" customFormat="1">
      <c r="A257" s="49"/>
      <c r="B257" s="49"/>
      <c r="C257" s="49"/>
      <c r="D257" s="130"/>
      <c r="E257" s="130"/>
      <c r="F257" s="130"/>
      <c r="G257" s="130"/>
      <c r="H257" s="130"/>
      <c r="I257" s="130"/>
      <c r="J257" s="278"/>
      <c r="K257" s="279"/>
      <c r="L257" s="289"/>
      <c r="M257" s="289"/>
      <c r="N257" s="289"/>
      <c r="O257" s="289"/>
      <c r="P257" s="80"/>
      <c r="Q257" s="80"/>
    </row>
    <row r="258" spans="1:17">
      <c r="A258" s="130"/>
      <c r="B258" s="130"/>
      <c r="C258" s="130"/>
      <c r="D258" s="33"/>
      <c r="E258" s="89"/>
      <c r="F258" s="90"/>
      <c r="G258" s="90"/>
      <c r="H258" s="90"/>
      <c r="I258" s="90"/>
    </row>
    <row r="259" spans="1:17" ht="15.75">
      <c r="A259" s="130"/>
      <c r="B259" s="130"/>
      <c r="C259" s="149" t="s">
        <v>704</v>
      </c>
      <c r="D259" s="227"/>
      <c r="E259" s="89"/>
      <c r="F259" s="90"/>
      <c r="G259" s="90"/>
      <c r="H259" s="90"/>
      <c r="I259" s="90"/>
    </row>
    <row r="260" spans="1:17">
      <c r="A260" s="130"/>
      <c r="B260" s="130"/>
      <c r="C260" s="130"/>
    </row>
    <row r="261" spans="1:17">
      <c r="A261" s="130"/>
      <c r="B261" s="130"/>
      <c r="C261" s="130"/>
    </row>
    <row r="262" spans="1:17">
      <c r="A262" s="130"/>
      <c r="B262" s="130"/>
      <c r="C262" s="130"/>
    </row>
    <row r="263" spans="1:17" ht="15.75">
      <c r="C263" s="149" t="s">
        <v>705</v>
      </c>
      <c r="D263" s="227"/>
    </row>
  </sheetData>
  <mergeCells count="34">
    <mergeCell ref="M12:O12"/>
    <mergeCell ref="A41:J41"/>
    <mergeCell ref="G3:I4"/>
    <mergeCell ref="A7:K7"/>
    <mergeCell ref="A8:K8"/>
    <mergeCell ref="F9:K9"/>
    <mergeCell ref="A19:J19"/>
    <mergeCell ref="A26:J26"/>
    <mergeCell ref="H12:I12"/>
    <mergeCell ref="A199:J199"/>
    <mergeCell ref="A64:J64"/>
    <mergeCell ref="A71:J71"/>
    <mergeCell ref="A86:J86"/>
    <mergeCell ref="A95:J95"/>
    <mergeCell ref="A99:J99"/>
    <mergeCell ref="A110:J110"/>
    <mergeCell ref="A124:J124"/>
    <mergeCell ref="A132:J132"/>
    <mergeCell ref="A158:J158"/>
    <mergeCell ref="A173:J173"/>
    <mergeCell ref="A191:J191"/>
    <mergeCell ref="A252:L252"/>
    <mergeCell ref="A253:L253"/>
    <mergeCell ref="A225:J225"/>
    <mergeCell ref="A232:J232"/>
    <mergeCell ref="A242:J242"/>
    <mergeCell ref="A246:J246"/>
    <mergeCell ref="A248:J248"/>
    <mergeCell ref="A250:J251"/>
    <mergeCell ref="M250:M251"/>
    <mergeCell ref="N250:N251"/>
    <mergeCell ref="O250:O251"/>
    <mergeCell ref="K250:K251"/>
    <mergeCell ref="L250:L251"/>
  </mergeCells>
  <conditionalFormatting sqref="F242:J242 F246:J246 F191:J191 F64:J64 F19:J19 J217:J218 J221 F214:F223 L14:O14 F194:F198 I217 H214:I214 F228:F231">
    <cfRule type="cellIs" dxfId="33" priority="34" stopIfTrue="1" operator="equal">
      <formula>0</formula>
    </cfRule>
  </conditionalFormatting>
  <conditionalFormatting sqref="F158:J158">
    <cfRule type="cellIs" dxfId="32" priority="33" stopIfTrue="1" operator="equal">
      <formula>0</formula>
    </cfRule>
  </conditionalFormatting>
  <conditionalFormatting sqref="F14:J14">
    <cfRule type="cellIs" dxfId="31" priority="32" stopIfTrue="1" operator="equal">
      <formula>0</formula>
    </cfRule>
  </conditionalFormatting>
  <conditionalFormatting sqref="F173:J173">
    <cfRule type="cellIs" dxfId="30" priority="31" stopIfTrue="1" operator="equal">
      <formula>0</formula>
    </cfRule>
  </conditionalFormatting>
  <conditionalFormatting sqref="F232:J232">
    <cfRule type="cellIs" dxfId="29" priority="28" stopIfTrue="1" operator="equal">
      <formula>0</formula>
    </cfRule>
  </conditionalFormatting>
  <conditionalFormatting sqref="F26:J26">
    <cfRule type="cellIs" dxfId="28" priority="30" stopIfTrue="1" operator="equal">
      <formula>0</formula>
    </cfRule>
  </conditionalFormatting>
  <conditionalFormatting sqref="F41:J41">
    <cfRule type="cellIs" dxfId="27" priority="29" stopIfTrue="1" operator="equal">
      <formula>0</formula>
    </cfRule>
  </conditionalFormatting>
  <conditionalFormatting sqref="F199:J199">
    <cfRule type="cellIs" dxfId="26" priority="27" stopIfTrue="1" operator="equal">
      <formula>0</formula>
    </cfRule>
  </conditionalFormatting>
  <conditionalFormatting sqref="W239:W241">
    <cfRule type="containsText" dxfId="25" priority="25" operator="containsText" text="#N/D">
      <formula>NOT(ISERROR(SEARCH("#N/D",W239)))</formula>
    </cfRule>
    <cfRule type="containsErrors" priority="26">
      <formula>ISERROR(W239)</formula>
    </cfRule>
  </conditionalFormatting>
  <conditionalFormatting sqref="W239:W241">
    <cfRule type="containsText" dxfId="24" priority="24" operator="containsText" text="#N/D">
      <formula>NOT(ISERROR(SEARCH("#N/D",W239)))</formula>
    </cfRule>
  </conditionalFormatting>
  <conditionalFormatting sqref="F224 J224">
    <cfRule type="cellIs" dxfId="23" priority="23" stopIfTrue="1" operator="equal">
      <formula>0</formula>
    </cfRule>
  </conditionalFormatting>
  <conditionalFormatting sqref="F211">
    <cfRule type="cellIs" dxfId="22" priority="22" stopIfTrue="1" operator="equal">
      <formula>0</formula>
    </cfRule>
  </conditionalFormatting>
  <conditionalFormatting sqref="J222:J223">
    <cfRule type="cellIs" dxfId="21" priority="21" stopIfTrue="1" operator="equal">
      <formula>0</formula>
    </cfRule>
  </conditionalFormatting>
  <conditionalFormatting sqref="F16:J16">
    <cfRule type="cellIs" dxfId="20" priority="19" stopIfTrue="1" operator="equal">
      <formula>0</formula>
    </cfRule>
  </conditionalFormatting>
  <conditionalFormatting sqref="F21:J21">
    <cfRule type="cellIs" dxfId="19" priority="18" stopIfTrue="1" operator="equal">
      <formula>0</formula>
    </cfRule>
  </conditionalFormatting>
  <conditionalFormatting sqref="F43:J43">
    <cfRule type="cellIs" dxfId="18" priority="17" stopIfTrue="1" operator="equal">
      <formula>0</formula>
    </cfRule>
  </conditionalFormatting>
  <conditionalFormatting sqref="F28:J28">
    <cfRule type="cellIs" dxfId="17" priority="16" stopIfTrue="1" operator="equal">
      <formula>0</formula>
    </cfRule>
  </conditionalFormatting>
  <conditionalFormatting sqref="F88:J88">
    <cfRule type="cellIs" dxfId="16" priority="15" stopIfTrue="1" operator="equal">
      <formula>0</formula>
    </cfRule>
  </conditionalFormatting>
  <conditionalFormatting sqref="F97:J97">
    <cfRule type="cellIs" dxfId="15" priority="14" stopIfTrue="1" operator="equal">
      <formula>0</formula>
    </cfRule>
  </conditionalFormatting>
  <conditionalFormatting sqref="F112:J112">
    <cfRule type="cellIs" dxfId="14" priority="12" stopIfTrue="1" operator="equal">
      <formula>0</formula>
    </cfRule>
  </conditionalFormatting>
  <conditionalFormatting sqref="F126:J126">
    <cfRule type="cellIs" dxfId="13" priority="11" stopIfTrue="1" operator="equal">
      <formula>0</formula>
    </cfRule>
  </conditionalFormatting>
  <conditionalFormatting sqref="F134:J134">
    <cfRule type="cellIs" dxfId="12" priority="10" stopIfTrue="1" operator="equal">
      <formula>0</formula>
    </cfRule>
  </conditionalFormatting>
  <conditionalFormatting sqref="F201:J201">
    <cfRule type="cellIs" dxfId="11" priority="9" stopIfTrue="1" operator="equal">
      <formula>0</formula>
    </cfRule>
  </conditionalFormatting>
  <conditionalFormatting sqref="F175:J175">
    <cfRule type="cellIs" dxfId="10" priority="8" stopIfTrue="1" operator="equal">
      <formula>0</formula>
    </cfRule>
  </conditionalFormatting>
  <conditionalFormatting sqref="F227:J227">
    <cfRule type="cellIs" dxfId="9" priority="7" stopIfTrue="1" operator="equal">
      <formula>0</formula>
    </cfRule>
  </conditionalFormatting>
  <conditionalFormatting sqref="F234:J234">
    <cfRule type="cellIs" dxfId="8" priority="6" stopIfTrue="1" operator="equal">
      <formula>0</formula>
    </cfRule>
  </conditionalFormatting>
  <conditionalFormatting sqref="F244:J244">
    <cfRule type="cellIs" dxfId="7" priority="5" stopIfTrue="1" operator="equal">
      <formula>0</formula>
    </cfRule>
  </conditionalFormatting>
  <conditionalFormatting sqref="F193:J193">
    <cfRule type="cellIs" dxfId="6" priority="4" stopIfTrue="1" operator="equal">
      <formula>0</formula>
    </cfRule>
  </conditionalFormatting>
  <conditionalFormatting sqref="F73:J73">
    <cfRule type="cellIs" dxfId="5" priority="3" stopIfTrue="1" operator="equal">
      <formula>0</formula>
    </cfRule>
  </conditionalFormatting>
  <conditionalFormatting sqref="F66:J66">
    <cfRule type="cellIs" dxfId="4" priority="2" stopIfTrue="1" operator="equal">
      <formula>0</formula>
    </cfRule>
  </conditionalFormatting>
  <conditionalFormatting sqref="F101:J101">
    <cfRule type="cellIs" dxfId="3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</sheetPr>
  <dimension ref="A2:P66"/>
  <sheetViews>
    <sheetView view="pageBreakPreview" topLeftCell="A28" zoomScaleNormal="90" zoomScaleSheetLayoutView="100" workbookViewId="0">
      <selection activeCell="I59" sqref="I59"/>
    </sheetView>
  </sheetViews>
  <sheetFormatPr defaultRowHeight="12.75"/>
  <cols>
    <col min="1" max="1" width="20.85546875" style="47" customWidth="1"/>
    <col min="2" max="2" width="52" style="47" customWidth="1"/>
    <col min="3" max="3" width="21" style="47" bestFit="1" customWidth="1"/>
    <col min="4" max="4" width="16" style="47" bestFit="1" customWidth="1"/>
    <col min="5" max="10" width="13.7109375" style="47" customWidth="1"/>
    <col min="11" max="11" width="14.5703125" style="47" bestFit="1" customWidth="1"/>
    <col min="12" max="16" width="13.7109375" style="47" customWidth="1"/>
    <col min="17" max="16384" width="9.140625" style="47"/>
  </cols>
  <sheetData>
    <row r="2" spans="1:16" ht="18.75">
      <c r="B2" s="151" t="s">
        <v>706</v>
      </c>
    </row>
    <row r="3" spans="1:16" ht="18.75">
      <c r="B3" s="151" t="s">
        <v>707</v>
      </c>
    </row>
    <row r="4" spans="1:16" ht="18.75">
      <c r="B4" s="151" t="s">
        <v>708</v>
      </c>
    </row>
    <row r="5" spans="1:16" ht="18.75">
      <c r="B5" s="151" t="s">
        <v>710</v>
      </c>
    </row>
    <row r="7" spans="1:16" ht="18" customHeight="1">
      <c r="A7" s="548" t="s">
        <v>833</v>
      </c>
      <c r="B7" s="548"/>
      <c r="C7" s="548"/>
      <c r="D7" s="548"/>
      <c r="E7" s="548"/>
      <c r="F7" s="548"/>
      <c r="G7" s="548"/>
      <c r="H7" s="548"/>
    </row>
    <row r="8" spans="1:16" s="50" customFormat="1" ht="18" customHeight="1">
      <c r="A8" s="564" t="s">
        <v>826</v>
      </c>
      <c r="B8" s="564"/>
      <c r="C8" s="564"/>
      <c r="D8" s="564"/>
      <c r="E8" s="564"/>
      <c r="F8" s="564"/>
      <c r="G8" s="564"/>
      <c r="H8" s="564"/>
      <c r="I8" s="164"/>
      <c r="J8" s="164"/>
      <c r="K8" s="164"/>
      <c r="L8" s="164"/>
      <c r="M8" s="164"/>
      <c r="N8" s="164"/>
      <c r="O8" s="164"/>
      <c r="P8" s="164"/>
    </row>
    <row r="9" spans="1:16" s="50" customFormat="1" ht="15.75" customHeight="1">
      <c r="A9" s="165" t="str">
        <f>'Med escola 220V'!A9</f>
        <v>DATA BASE: SINAPI/BA - ABRIL DE 2018, SEINFRA, ORSE, OUTRAS BASES.</v>
      </c>
      <c r="B9" s="170"/>
      <c r="C9" s="170"/>
      <c r="D9" s="170"/>
      <c r="E9" s="170"/>
      <c r="F9" s="170"/>
      <c r="G9" s="28"/>
      <c r="H9" s="28"/>
      <c r="I9" s="167"/>
      <c r="J9" s="167"/>
      <c r="K9" s="167"/>
      <c r="L9" s="167"/>
      <c r="M9" s="167"/>
      <c r="N9" s="167"/>
      <c r="O9" s="167"/>
      <c r="P9" s="167"/>
    </row>
    <row r="10" spans="1:16" s="50" customFormat="1" ht="15.75">
      <c r="A10" s="166" t="str">
        <f>'Med escola 220V'!A10</f>
        <v>MUNICÍPIO: MATINA - BAHIA</v>
      </c>
      <c r="B10" s="170"/>
      <c r="C10" s="170"/>
      <c r="D10" s="170"/>
      <c r="E10" s="170"/>
      <c r="F10" s="170"/>
      <c r="G10" s="28"/>
      <c r="H10" s="39"/>
      <c r="I10" s="167"/>
      <c r="J10" s="167"/>
      <c r="K10" s="167"/>
      <c r="L10" s="167"/>
      <c r="M10" s="167"/>
      <c r="N10" s="167"/>
      <c r="O10" s="167"/>
      <c r="P10" s="167"/>
    </row>
    <row r="11" spans="1:16" s="50" customFormat="1" ht="15.75">
      <c r="A11" s="168" t="s">
        <v>699</v>
      </c>
      <c r="B11" s="164"/>
      <c r="C11" s="549" t="s">
        <v>0</v>
      </c>
      <c r="D11" s="549"/>
      <c r="E11" s="549"/>
      <c r="F11" s="169"/>
      <c r="G11" s="28"/>
      <c r="H11" s="39"/>
      <c r="I11" s="167"/>
      <c r="J11" s="167"/>
      <c r="K11" s="167"/>
      <c r="L11" s="167"/>
      <c r="M11" s="167"/>
      <c r="N11" s="167"/>
      <c r="O11" s="167"/>
      <c r="P11" s="167"/>
    </row>
    <row r="12" spans="1:16" s="50" customFormat="1" ht="13.5" thickBot="1">
      <c r="A12" s="49"/>
      <c r="B12" s="49"/>
      <c r="C12" s="51"/>
      <c r="D12" s="2"/>
      <c r="E12" s="53"/>
      <c r="F12" s="1"/>
      <c r="G12" s="1"/>
      <c r="H12" s="2"/>
      <c r="I12" s="52"/>
      <c r="J12" s="52"/>
    </row>
    <row r="13" spans="1:16" s="50" customFormat="1" ht="16.5" thickBot="1">
      <c r="A13" s="565" t="s">
        <v>678</v>
      </c>
      <c r="B13" s="566"/>
      <c r="C13" s="566"/>
      <c r="D13" s="566"/>
      <c r="E13" s="566"/>
      <c r="F13" s="566"/>
      <c r="G13" s="566"/>
      <c r="H13" s="566"/>
      <c r="I13" s="566"/>
      <c r="J13" s="566"/>
      <c r="K13" s="566"/>
      <c r="L13" s="566"/>
      <c r="M13" s="566"/>
      <c r="N13" s="566"/>
      <c r="O13" s="566"/>
      <c r="P13" s="567"/>
    </row>
    <row r="14" spans="1:16" ht="13.5" thickBot="1"/>
    <row r="15" spans="1:16">
      <c r="A15" s="307" t="s">
        <v>2</v>
      </c>
      <c r="B15" s="308" t="s">
        <v>5</v>
      </c>
      <c r="C15" s="308" t="s">
        <v>9</v>
      </c>
      <c r="D15" s="308" t="s">
        <v>679</v>
      </c>
      <c r="E15" s="308">
        <v>1</v>
      </c>
      <c r="F15" s="308">
        <v>2</v>
      </c>
      <c r="G15" s="308">
        <v>3</v>
      </c>
      <c r="H15" s="308">
        <v>4</v>
      </c>
      <c r="I15" s="308">
        <v>5</v>
      </c>
      <c r="J15" s="308">
        <v>6</v>
      </c>
      <c r="K15" s="308">
        <v>7</v>
      </c>
      <c r="L15" s="308">
        <v>8</v>
      </c>
      <c r="M15" s="308">
        <v>9</v>
      </c>
      <c r="N15" s="308">
        <v>10</v>
      </c>
      <c r="O15" s="308">
        <v>11</v>
      </c>
      <c r="P15" s="309">
        <v>12</v>
      </c>
    </row>
    <row r="16" spans="1:16">
      <c r="A16" s="54"/>
      <c r="B16" s="55"/>
      <c r="C16" s="55"/>
      <c r="D16" s="55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1:16" ht="15">
      <c r="A17" s="171">
        <v>1</v>
      </c>
      <c r="B17" s="172" t="s">
        <v>680</v>
      </c>
      <c r="C17" s="58">
        <f>'Plan da quadra 220V'!J16+'Med escola 220V'!L16</f>
        <v>20907.564920000001</v>
      </c>
      <c r="D17" s="59">
        <f>C17/$C$58</f>
        <v>1.6302670284497965E-2</v>
      </c>
      <c r="E17" s="310">
        <v>1</v>
      </c>
      <c r="F17" s="60"/>
      <c r="G17" s="56"/>
      <c r="H17" s="56"/>
      <c r="I17" s="56"/>
      <c r="J17" s="56"/>
      <c r="K17" s="61"/>
      <c r="L17" s="56"/>
      <c r="M17" s="56"/>
      <c r="N17" s="56"/>
      <c r="O17" s="56"/>
      <c r="P17" s="57"/>
    </row>
    <row r="18" spans="1:16" ht="15">
      <c r="A18" s="171"/>
      <c r="B18" s="173"/>
      <c r="C18" s="58"/>
      <c r="D18" s="59"/>
      <c r="E18" s="63">
        <f>C17*E17</f>
        <v>20907.564920000001</v>
      </c>
      <c r="F18" s="63"/>
      <c r="G18" s="56"/>
      <c r="H18" s="56"/>
      <c r="I18" s="56"/>
      <c r="J18" s="56"/>
      <c r="K18" s="61"/>
      <c r="L18" s="56"/>
      <c r="M18" s="56"/>
      <c r="N18" s="56"/>
      <c r="O18" s="56"/>
      <c r="P18" s="57"/>
    </row>
    <row r="19" spans="1:16" ht="15">
      <c r="A19" s="171">
        <v>2</v>
      </c>
      <c r="B19" s="173" t="s">
        <v>681</v>
      </c>
      <c r="C19" s="58">
        <f>'Plan da quadra 220V'!J21+'Med escola 220V'!L27</f>
        <v>20256.863607189996</v>
      </c>
      <c r="D19" s="59">
        <f>C19/$C$58</f>
        <v>1.5795286043577408E-2</v>
      </c>
      <c r="E19" s="311">
        <v>0.5</v>
      </c>
      <c r="F19" s="311">
        <v>0.5</v>
      </c>
      <c r="G19" s="60"/>
      <c r="H19" s="56"/>
      <c r="I19" s="56"/>
      <c r="J19" s="56"/>
      <c r="K19" s="61"/>
      <c r="L19" s="56"/>
      <c r="M19" s="56"/>
      <c r="N19" s="56"/>
      <c r="O19" s="56"/>
      <c r="P19" s="57"/>
    </row>
    <row r="20" spans="1:16" ht="15">
      <c r="A20" s="171"/>
      <c r="B20" s="173"/>
      <c r="C20" s="64"/>
      <c r="D20" s="59"/>
      <c r="E20" s="63">
        <f>$C19*E19</f>
        <v>10128.431803594998</v>
      </c>
      <c r="F20" s="63">
        <f>$C19*F19</f>
        <v>10128.431803594998</v>
      </c>
      <c r="G20" s="63"/>
      <c r="H20" s="56"/>
      <c r="I20" s="56"/>
      <c r="J20" s="56"/>
      <c r="K20" s="61"/>
      <c r="L20" s="56"/>
      <c r="M20" s="56"/>
      <c r="N20" s="56"/>
      <c r="O20" s="56"/>
      <c r="P20" s="57"/>
    </row>
    <row r="21" spans="1:16" ht="15">
      <c r="A21" s="171">
        <v>3</v>
      </c>
      <c r="B21" s="173" t="s">
        <v>682</v>
      </c>
      <c r="C21" s="64">
        <f>'Plan da quadra 220V'!J28+'Med escola 220V'!L34</f>
        <v>143188.13022709091</v>
      </c>
      <c r="D21" s="59">
        <f>C21/$C$58</f>
        <v>0.11165092083550109</v>
      </c>
      <c r="E21" s="65"/>
      <c r="F21" s="311">
        <v>0.4</v>
      </c>
      <c r="G21" s="311">
        <v>0.4</v>
      </c>
      <c r="H21" s="311">
        <v>0.2</v>
      </c>
      <c r="I21" s="56"/>
      <c r="J21" s="56"/>
      <c r="K21" s="61"/>
      <c r="L21" s="56"/>
      <c r="M21" s="56"/>
      <c r="N21" s="56"/>
      <c r="O21" s="56"/>
      <c r="P21" s="57"/>
    </row>
    <row r="22" spans="1:16" ht="15">
      <c r="A22" s="171"/>
      <c r="B22" s="173"/>
      <c r="C22" s="64"/>
      <c r="D22" s="59"/>
      <c r="E22" s="63"/>
      <c r="F22" s="63">
        <f>C21*F21</f>
        <v>57275.252090836366</v>
      </c>
      <c r="G22" s="63">
        <f>C21*G21</f>
        <v>57275.252090836366</v>
      </c>
      <c r="H22" s="66">
        <f>H21*C21</f>
        <v>28637.626045418183</v>
      </c>
      <c r="I22" s="62"/>
      <c r="J22" s="62"/>
      <c r="K22" s="61"/>
      <c r="L22" s="56"/>
      <c r="M22" s="56"/>
      <c r="N22" s="56"/>
      <c r="O22" s="56"/>
      <c r="P22" s="57"/>
    </row>
    <row r="23" spans="1:16" ht="15">
      <c r="A23" s="171">
        <v>4</v>
      </c>
      <c r="B23" s="173" t="s">
        <v>683</v>
      </c>
      <c r="C23" s="64">
        <f>'Plan da quadra 220V'!J43+'Med escola 220V'!L55</f>
        <v>146987.34347729455</v>
      </c>
      <c r="D23" s="59">
        <f>C23/$C$58</f>
        <v>0.11461335673827411</v>
      </c>
      <c r="E23" s="56"/>
      <c r="F23" s="311">
        <v>0.2</v>
      </c>
      <c r="G23" s="311">
        <v>0.4</v>
      </c>
      <c r="H23" s="311">
        <v>0.4</v>
      </c>
      <c r="I23" s="67"/>
      <c r="J23" s="67"/>
      <c r="K23" s="61"/>
      <c r="L23" s="56"/>
      <c r="M23" s="56"/>
      <c r="N23" s="56"/>
      <c r="O23" s="56"/>
      <c r="P23" s="57"/>
    </row>
    <row r="24" spans="1:16" ht="15">
      <c r="A24" s="171"/>
      <c r="B24" s="173"/>
      <c r="C24" s="64"/>
      <c r="D24" s="59"/>
      <c r="E24" s="56"/>
      <c r="F24" s="63">
        <f>C23*F23</f>
        <v>29397.468695458912</v>
      </c>
      <c r="G24" s="63">
        <f>C23*G23</f>
        <v>58794.937390917825</v>
      </c>
      <c r="H24" s="63">
        <f>C23*H23</f>
        <v>58794.937390917825</v>
      </c>
      <c r="I24" s="68"/>
      <c r="J24" s="68"/>
      <c r="K24" s="61"/>
      <c r="L24" s="56"/>
      <c r="M24" s="56"/>
      <c r="N24" s="56"/>
      <c r="O24" s="56"/>
      <c r="P24" s="57"/>
    </row>
    <row r="25" spans="1:16" ht="15">
      <c r="A25" s="171">
        <v>5</v>
      </c>
      <c r="B25" s="173" t="s">
        <v>684</v>
      </c>
      <c r="C25" s="64">
        <f>'Plan da quadra 220V'!J66+'Med escola 220V'!L69</f>
        <v>61704.234686000003</v>
      </c>
      <c r="D25" s="59">
        <f>C25/$C$58</f>
        <v>4.8113866779428888E-2</v>
      </c>
      <c r="E25" s="56"/>
      <c r="F25" s="65"/>
      <c r="G25" s="65"/>
      <c r="H25" s="311">
        <v>0.4</v>
      </c>
      <c r="I25" s="311">
        <v>0.3</v>
      </c>
      <c r="J25" s="311">
        <v>0.2</v>
      </c>
      <c r="K25" s="311">
        <v>0.1</v>
      </c>
      <c r="L25" s="56"/>
      <c r="M25" s="56"/>
      <c r="N25" s="56"/>
      <c r="O25" s="56"/>
      <c r="P25" s="57"/>
    </row>
    <row r="26" spans="1:16" ht="15">
      <c r="A26" s="171"/>
      <c r="B26" s="173"/>
      <c r="C26" s="64"/>
      <c r="D26" s="59"/>
      <c r="E26" s="56"/>
      <c r="F26" s="63"/>
      <c r="G26" s="63"/>
      <c r="H26" s="63">
        <f t="shared" ref="H26:J26" si="0">$C25*H25</f>
        <v>24681.693874400004</v>
      </c>
      <c r="I26" s="63">
        <f t="shared" si="0"/>
        <v>18511.270405800002</v>
      </c>
      <c r="J26" s="63">
        <f t="shared" si="0"/>
        <v>12340.846937200002</v>
      </c>
      <c r="K26" s="63">
        <f>K25*C25</f>
        <v>6170.4234686000009</v>
      </c>
      <c r="L26" s="56"/>
      <c r="M26" s="56"/>
      <c r="N26" s="56"/>
      <c r="O26" s="56"/>
      <c r="P26" s="57"/>
    </row>
    <row r="27" spans="1:16" ht="15">
      <c r="A27" s="171">
        <v>6</v>
      </c>
      <c r="B27" s="173" t="s">
        <v>110</v>
      </c>
      <c r="C27" s="64">
        <f>'Med escola 220V'!L76+'Plan da quadra 220V'!J73</f>
        <v>77360.465971999991</v>
      </c>
      <c r="D27" s="59">
        <f>C27/$C$58</f>
        <v>6.0321810532330523E-2</v>
      </c>
      <c r="E27" s="56"/>
      <c r="F27" s="56"/>
      <c r="G27" s="56"/>
      <c r="H27" s="65"/>
      <c r="I27" s="311">
        <v>0.25</v>
      </c>
      <c r="J27" s="311">
        <v>0.25</v>
      </c>
      <c r="K27" s="311">
        <v>0.25</v>
      </c>
      <c r="L27" s="311">
        <v>0.25</v>
      </c>
      <c r="M27" s="56"/>
      <c r="N27" s="56"/>
      <c r="O27" s="56"/>
      <c r="P27" s="57"/>
    </row>
    <row r="28" spans="1:16" ht="15">
      <c r="A28" s="171"/>
      <c r="B28" s="173"/>
      <c r="C28" s="64"/>
      <c r="D28" s="59"/>
      <c r="E28" s="56"/>
      <c r="F28" s="56"/>
      <c r="G28" s="56"/>
      <c r="H28" s="63"/>
      <c r="I28" s="63">
        <f>$C27*I27</f>
        <v>19340.116492999998</v>
      </c>
      <c r="J28" s="63">
        <f>$C27*J27</f>
        <v>19340.116492999998</v>
      </c>
      <c r="K28" s="63">
        <f>K27*C27</f>
        <v>19340.116492999998</v>
      </c>
      <c r="L28" s="66">
        <f>L27*C27</f>
        <v>19340.116492999998</v>
      </c>
      <c r="M28" s="56"/>
      <c r="N28" s="56"/>
      <c r="O28" s="56"/>
      <c r="P28" s="57"/>
    </row>
    <row r="29" spans="1:16" ht="15">
      <c r="A29" s="171">
        <v>7</v>
      </c>
      <c r="B29" s="173" t="s">
        <v>685</v>
      </c>
      <c r="C29" s="64">
        <f>'Plan da quadra 220V'!J88+'Med escola 220V'!L107</f>
        <v>297266.11744599999</v>
      </c>
      <c r="D29" s="59">
        <f>C29/$C$58</f>
        <v>0.2317932058572312</v>
      </c>
      <c r="E29" s="56"/>
      <c r="F29" s="56"/>
      <c r="G29" s="65"/>
      <c r="H29" s="65"/>
      <c r="I29" s="65"/>
      <c r="J29" s="67"/>
      <c r="K29" s="61"/>
      <c r="L29" s="311">
        <v>0.2</v>
      </c>
      <c r="M29" s="311">
        <v>0.2</v>
      </c>
      <c r="N29" s="311">
        <v>0.4</v>
      </c>
      <c r="O29" s="311">
        <v>0.2</v>
      </c>
      <c r="P29" s="57"/>
    </row>
    <row r="30" spans="1:16" ht="15">
      <c r="A30" s="171"/>
      <c r="B30" s="173"/>
      <c r="C30" s="64"/>
      <c r="D30" s="59"/>
      <c r="E30" s="56"/>
      <c r="F30" s="56"/>
      <c r="G30" s="63"/>
      <c r="H30" s="63"/>
      <c r="I30" s="63"/>
      <c r="J30" s="68"/>
      <c r="K30" s="61"/>
      <c r="L30" s="63">
        <f>L29*C29</f>
        <v>59453.223489199998</v>
      </c>
      <c r="M30" s="63">
        <f>M29*C29</f>
        <v>59453.223489199998</v>
      </c>
      <c r="N30" s="63">
        <f>N29*C29</f>
        <v>118906.4469784</v>
      </c>
      <c r="O30" s="63">
        <f>O29*C29</f>
        <v>59453.223489199998</v>
      </c>
      <c r="P30" s="57"/>
    </row>
    <row r="31" spans="1:16" ht="15">
      <c r="A31" s="171">
        <v>8</v>
      </c>
      <c r="B31" s="173" t="s">
        <v>686</v>
      </c>
      <c r="C31" s="64">
        <f>'Plan da quadra 220V'!J97+'Med escola 220V'!L113</f>
        <v>4558.6742400000003</v>
      </c>
      <c r="D31" s="59">
        <f>C31/$C$58</f>
        <v>3.5546254838152783E-3</v>
      </c>
      <c r="E31" s="56"/>
      <c r="F31" s="311">
        <v>0.4</v>
      </c>
      <c r="G31" s="311">
        <v>0.4</v>
      </c>
      <c r="H31" s="311">
        <v>0.2</v>
      </c>
      <c r="I31" s="65"/>
      <c r="J31" s="65"/>
      <c r="K31" s="61"/>
      <c r="L31" s="56"/>
      <c r="M31" s="56"/>
      <c r="N31" s="56"/>
      <c r="O31" s="56"/>
      <c r="P31" s="57"/>
    </row>
    <row r="32" spans="1:16" ht="15">
      <c r="A32" s="171"/>
      <c r="B32" s="173"/>
      <c r="C32" s="64"/>
      <c r="D32" s="59"/>
      <c r="E32" s="56"/>
      <c r="F32" s="68">
        <f>F31*C31</f>
        <v>1823.4696960000001</v>
      </c>
      <c r="G32" s="63">
        <f>$C31*G31</f>
        <v>1823.4696960000001</v>
      </c>
      <c r="H32" s="63">
        <f>$C31*H31</f>
        <v>911.73484800000006</v>
      </c>
      <c r="I32" s="63"/>
      <c r="J32" s="63"/>
      <c r="K32" s="61"/>
      <c r="L32" s="56"/>
      <c r="M32" s="56"/>
      <c r="N32" s="56"/>
      <c r="O32" s="56"/>
      <c r="P32" s="57"/>
    </row>
    <row r="33" spans="1:16" ht="15">
      <c r="A33" s="171">
        <v>9</v>
      </c>
      <c r="B33" s="173" t="s">
        <v>172</v>
      </c>
      <c r="C33" s="64">
        <f>'Plan da quadra 220V'!J101+'Med escola 220V'!L117</f>
        <v>156722.07557600003</v>
      </c>
      <c r="D33" s="59">
        <f>C33/$C$58</f>
        <v>0.12220401248036397</v>
      </c>
      <c r="E33" s="56"/>
      <c r="F33" s="56"/>
      <c r="G33" s="56"/>
      <c r="H33" s="65"/>
      <c r="I33" s="65"/>
      <c r="J33" s="311">
        <v>0.25</v>
      </c>
      <c r="K33" s="311">
        <v>0.25</v>
      </c>
      <c r="L33" s="311">
        <v>0.25</v>
      </c>
      <c r="M33" s="311">
        <v>0.25</v>
      </c>
      <c r="N33" s="56"/>
      <c r="O33" s="56"/>
      <c r="P33" s="57"/>
    </row>
    <row r="34" spans="1:16" ht="15">
      <c r="A34" s="171"/>
      <c r="B34" s="173"/>
      <c r="C34" s="64"/>
      <c r="D34" s="59"/>
      <c r="E34" s="56"/>
      <c r="F34" s="56"/>
      <c r="G34" s="56"/>
      <c r="H34" s="63"/>
      <c r="I34" s="63"/>
      <c r="J34" s="63">
        <f>$C33*J33</f>
        <v>39180.518894000008</v>
      </c>
      <c r="K34" s="63">
        <f>K33*C33</f>
        <v>39180.518894000008</v>
      </c>
      <c r="L34" s="63">
        <f>L33*C33</f>
        <v>39180.518894000008</v>
      </c>
      <c r="M34" s="66">
        <f>M33*C33</f>
        <v>39180.518894000008</v>
      </c>
      <c r="N34" s="56"/>
      <c r="O34" s="56"/>
      <c r="P34" s="57"/>
    </row>
    <row r="35" spans="1:16" ht="15">
      <c r="A35" s="171">
        <v>10</v>
      </c>
      <c r="B35" s="173" t="s">
        <v>687</v>
      </c>
      <c r="C35" s="64">
        <f>'Plan da quadra 220V'!J112+'Med escola 220V'!L128</f>
        <v>132519.97841759998</v>
      </c>
      <c r="D35" s="59">
        <f>C35/$C$58</f>
        <v>0.10333243122848181</v>
      </c>
      <c r="E35" s="56"/>
      <c r="F35" s="56"/>
      <c r="G35" s="56"/>
      <c r="H35" s="65"/>
      <c r="I35" s="65"/>
      <c r="J35" s="311">
        <v>0.2</v>
      </c>
      <c r="K35" s="311">
        <v>0.4</v>
      </c>
      <c r="L35" s="311">
        <v>0.2</v>
      </c>
      <c r="M35" s="311">
        <v>0.2</v>
      </c>
      <c r="N35" s="56"/>
      <c r="O35" s="56"/>
      <c r="P35" s="57"/>
    </row>
    <row r="36" spans="1:16" ht="15">
      <c r="A36" s="171"/>
      <c r="B36" s="173"/>
      <c r="C36" s="64"/>
      <c r="D36" s="59"/>
      <c r="E36" s="56"/>
      <c r="F36" s="56"/>
      <c r="G36" s="56"/>
      <c r="H36" s="63"/>
      <c r="I36" s="63"/>
      <c r="J36" s="63">
        <f>$C35*J35</f>
        <v>26503.995683519999</v>
      </c>
      <c r="K36" s="63">
        <f>K35*C35</f>
        <v>53007.991367039998</v>
      </c>
      <c r="L36" s="66">
        <f>L35*C35</f>
        <v>26503.995683519999</v>
      </c>
      <c r="M36" s="66">
        <f>M35*C35</f>
        <v>26503.995683519999</v>
      </c>
      <c r="N36" s="56"/>
      <c r="O36" s="56"/>
      <c r="P36" s="57"/>
    </row>
    <row r="37" spans="1:16" ht="15">
      <c r="A37" s="171">
        <v>11</v>
      </c>
      <c r="B37" s="173" t="s">
        <v>688</v>
      </c>
      <c r="C37" s="64">
        <f>'Plan da quadra 220V'!J126+'Med escola 220V'!L143</f>
        <v>37159.240855999997</v>
      </c>
      <c r="D37" s="59">
        <f>C37/$C$58</f>
        <v>2.8974911904643453E-2</v>
      </c>
      <c r="E37" s="56"/>
      <c r="F37" s="56"/>
      <c r="G37" s="56"/>
      <c r="H37" s="65"/>
      <c r="I37" s="65"/>
      <c r="J37" s="65"/>
      <c r="K37" s="61"/>
      <c r="L37" s="311">
        <v>0.2</v>
      </c>
      <c r="M37" s="311">
        <v>0.5</v>
      </c>
      <c r="N37" s="311">
        <v>0.3</v>
      </c>
      <c r="O37" s="56"/>
      <c r="P37" s="57"/>
    </row>
    <row r="38" spans="1:16" ht="15">
      <c r="A38" s="171"/>
      <c r="B38" s="173"/>
      <c r="C38" s="64"/>
      <c r="D38" s="59"/>
      <c r="E38" s="56"/>
      <c r="F38" s="56"/>
      <c r="G38" s="56"/>
      <c r="H38" s="63"/>
      <c r="I38" s="63"/>
      <c r="J38" s="63"/>
      <c r="K38" s="61"/>
      <c r="L38" s="66">
        <f>L37*C37</f>
        <v>7431.8481711999993</v>
      </c>
      <c r="M38" s="66">
        <f>M37*C37</f>
        <v>18579.620427999998</v>
      </c>
      <c r="N38" s="66">
        <f>N37*C37</f>
        <v>11147.772256799999</v>
      </c>
      <c r="O38" s="56"/>
      <c r="P38" s="57"/>
    </row>
    <row r="39" spans="1:16" ht="15">
      <c r="A39" s="171">
        <v>12</v>
      </c>
      <c r="B39" s="173" t="s">
        <v>689</v>
      </c>
      <c r="C39" s="64">
        <f>'Plan da quadra 220V'!J134+'Med escola 220V'!L153</f>
        <v>24745.751799999998</v>
      </c>
      <c r="D39" s="59">
        <f>C39/$C$58</f>
        <v>1.9295495868651449E-2</v>
      </c>
      <c r="E39" s="56"/>
      <c r="F39" s="56"/>
      <c r="G39" s="56"/>
      <c r="H39" s="65"/>
      <c r="I39" s="311">
        <v>0.3</v>
      </c>
      <c r="J39" s="311">
        <v>0.3</v>
      </c>
      <c r="K39" s="311">
        <v>0.4</v>
      </c>
      <c r="L39" s="56"/>
      <c r="M39" s="56"/>
      <c r="N39" s="56"/>
      <c r="O39" s="56"/>
      <c r="P39" s="57"/>
    </row>
    <row r="40" spans="1:16" ht="15">
      <c r="A40" s="171"/>
      <c r="B40" s="173"/>
      <c r="C40" s="64"/>
      <c r="D40" s="59"/>
      <c r="E40" s="56"/>
      <c r="F40" s="56"/>
      <c r="G40" s="56"/>
      <c r="H40" s="63"/>
      <c r="I40" s="63">
        <f>I39*C39</f>
        <v>7423.7255399999995</v>
      </c>
      <c r="J40" s="63">
        <f>$C39*J39</f>
        <v>7423.7255399999995</v>
      </c>
      <c r="K40" s="63">
        <f>$C39*K39</f>
        <v>9898.3007199999993</v>
      </c>
      <c r="L40" s="56"/>
      <c r="M40" s="56"/>
      <c r="N40" s="56"/>
      <c r="O40" s="56"/>
      <c r="P40" s="57"/>
    </row>
    <row r="41" spans="1:16" ht="15">
      <c r="A41" s="171">
        <v>13</v>
      </c>
      <c r="B41" s="173" t="s">
        <v>690</v>
      </c>
      <c r="C41" s="64">
        <f>'Plan da quadra 220V'!J160+'Med escola 220V'!L183</f>
        <v>23677.873631999999</v>
      </c>
      <c r="D41" s="59">
        <f>C41/$C$58</f>
        <v>1.8462818043972585E-2</v>
      </c>
      <c r="E41" s="56"/>
      <c r="F41" s="67"/>
      <c r="G41" s="67"/>
      <c r="H41" s="311">
        <v>0.3</v>
      </c>
      <c r="I41" s="311">
        <v>0.4</v>
      </c>
      <c r="J41" s="311">
        <v>0.3</v>
      </c>
      <c r="K41" s="61"/>
      <c r="L41" s="56"/>
      <c r="M41" s="56"/>
      <c r="N41" s="56"/>
      <c r="O41" s="56"/>
      <c r="P41" s="57"/>
    </row>
    <row r="42" spans="1:16" ht="15">
      <c r="A42" s="171"/>
      <c r="B42" s="173"/>
      <c r="C42" s="64"/>
      <c r="D42" s="59"/>
      <c r="E42" s="56"/>
      <c r="F42" s="68"/>
      <c r="G42" s="68"/>
      <c r="H42" s="63">
        <f>H41*C41</f>
        <v>7103.3620895999993</v>
      </c>
      <c r="I42" s="63">
        <f>$C41*I41</f>
        <v>9471.1494528000003</v>
      </c>
      <c r="J42" s="63">
        <f>$C41*J41</f>
        <v>7103.3620895999993</v>
      </c>
      <c r="K42" s="61"/>
      <c r="L42" s="56"/>
      <c r="M42" s="56"/>
      <c r="N42" s="56"/>
      <c r="O42" s="56"/>
      <c r="P42" s="57"/>
    </row>
    <row r="43" spans="1:16" ht="15">
      <c r="A43" s="171">
        <v>14</v>
      </c>
      <c r="B43" s="173" t="s">
        <v>342</v>
      </c>
      <c r="C43" s="64">
        <f>'Med escola 220V'!L204+'Plan da quadra 220V'!J175</f>
        <v>17109.433400000002</v>
      </c>
      <c r="D43" s="59">
        <f>C43/$C$58</f>
        <v>1.3341077860672117E-2</v>
      </c>
      <c r="E43" s="56"/>
      <c r="F43" s="67"/>
      <c r="G43" s="67"/>
      <c r="H43" s="65"/>
      <c r="I43" s="65"/>
      <c r="J43" s="65"/>
      <c r="K43" s="61"/>
      <c r="L43" s="311">
        <v>0.1</v>
      </c>
      <c r="M43" s="311">
        <v>0.4</v>
      </c>
      <c r="N43" s="311">
        <v>0.5</v>
      </c>
      <c r="O43" s="56"/>
      <c r="P43" s="57"/>
    </row>
    <row r="44" spans="1:16" ht="15">
      <c r="A44" s="171"/>
      <c r="B44" s="173"/>
      <c r="C44" s="64"/>
      <c r="D44" s="59"/>
      <c r="E44" s="56"/>
      <c r="F44" s="68"/>
      <c r="G44" s="68"/>
      <c r="H44" s="68"/>
      <c r="I44" s="68"/>
      <c r="J44" s="68"/>
      <c r="K44" s="61"/>
      <c r="L44" s="66">
        <f>L43*C43</f>
        <v>1710.9433400000003</v>
      </c>
      <c r="M44" s="66">
        <f>M43*C43</f>
        <v>6843.773360000001</v>
      </c>
      <c r="N44" s="66">
        <f>N43*C43</f>
        <v>8554.7167000000009</v>
      </c>
      <c r="O44" s="56"/>
      <c r="P44" s="57"/>
    </row>
    <row r="45" spans="1:16" ht="15">
      <c r="A45" s="171">
        <v>15</v>
      </c>
      <c r="B45" s="173" t="s">
        <v>402</v>
      </c>
      <c r="C45" s="64">
        <f>'Med escola 220V'!L231</f>
        <v>2750.3331480000002</v>
      </c>
      <c r="D45" s="59">
        <f>C45/$C$58</f>
        <v>2.1445718167531747E-3</v>
      </c>
      <c r="E45" s="56"/>
      <c r="F45" s="65"/>
      <c r="G45" s="311">
        <v>0.5</v>
      </c>
      <c r="H45" s="311">
        <v>0.5</v>
      </c>
      <c r="I45" s="65"/>
      <c r="J45" s="65"/>
      <c r="K45" s="61"/>
      <c r="L45" s="56"/>
      <c r="M45" s="56"/>
      <c r="N45" s="56"/>
      <c r="O45" s="56"/>
      <c r="P45" s="57"/>
    </row>
    <row r="46" spans="1:16" ht="15">
      <c r="A46" s="171"/>
      <c r="B46" s="173"/>
      <c r="C46" s="64"/>
      <c r="D46" s="59"/>
      <c r="E46" s="56"/>
      <c r="F46" s="65"/>
      <c r="G46" s="63">
        <f>G45*C45</f>
        <v>1375.1665740000001</v>
      </c>
      <c r="H46" s="63">
        <f>H45*C45</f>
        <v>1375.1665740000001</v>
      </c>
      <c r="I46" s="65"/>
      <c r="J46" s="65"/>
      <c r="K46" s="69"/>
      <c r="L46" s="56"/>
      <c r="M46" s="56"/>
      <c r="N46" s="56"/>
      <c r="O46" s="56"/>
      <c r="P46" s="57"/>
    </row>
    <row r="47" spans="1:16" ht="15">
      <c r="A47" s="171">
        <v>16</v>
      </c>
      <c r="B47" s="173" t="s">
        <v>431</v>
      </c>
      <c r="C47" s="64">
        <f>'Med escola 220V'!L246+'Plan da quadra 220V'!J193</f>
        <v>5903.8140000000003</v>
      </c>
      <c r="D47" s="59">
        <f>C47/$C$58</f>
        <v>4.6034979889472017E-3</v>
      </c>
      <c r="E47" s="56"/>
      <c r="F47" s="65"/>
      <c r="G47" s="65"/>
      <c r="H47" s="65"/>
      <c r="I47" s="65"/>
      <c r="J47" s="65"/>
      <c r="K47" s="61"/>
      <c r="L47" s="56"/>
      <c r="M47" s="311">
        <v>0.5</v>
      </c>
      <c r="N47" s="311">
        <v>0.5</v>
      </c>
      <c r="O47" s="56"/>
      <c r="P47" s="57"/>
    </row>
    <row r="48" spans="1:16" ht="15">
      <c r="A48" s="171"/>
      <c r="B48" s="173"/>
      <c r="C48" s="64"/>
      <c r="D48" s="59"/>
      <c r="E48" s="56"/>
      <c r="F48" s="65"/>
      <c r="G48" s="65"/>
      <c r="H48" s="65"/>
      <c r="I48" s="68"/>
      <c r="J48" s="65"/>
      <c r="K48" s="61"/>
      <c r="L48" s="56"/>
      <c r="M48" s="66">
        <f>M47*C47</f>
        <v>2951.9070000000002</v>
      </c>
      <c r="N48" s="66">
        <f>N47*C47</f>
        <v>2951.9070000000002</v>
      </c>
      <c r="O48" s="56"/>
      <c r="P48" s="57"/>
    </row>
    <row r="49" spans="1:16" ht="15">
      <c r="A49" s="171">
        <v>17</v>
      </c>
      <c r="B49" s="173" t="s">
        <v>691</v>
      </c>
      <c r="C49" s="64">
        <f>'Med escola 220V'!L255+'Plan da quadra 220V'!J201</f>
        <v>49425.361860000005</v>
      </c>
      <c r="D49" s="59">
        <f>C49/$C$58</f>
        <v>3.8539417726489646E-2</v>
      </c>
      <c r="E49" s="56"/>
      <c r="F49" s="65"/>
      <c r="G49" s="65"/>
      <c r="H49" s="311">
        <v>0.1</v>
      </c>
      <c r="I49" s="311">
        <v>0.3</v>
      </c>
      <c r="J49" s="311">
        <v>0.2</v>
      </c>
      <c r="K49" s="311">
        <v>0.2</v>
      </c>
      <c r="L49" s="311">
        <v>0.2</v>
      </c>
      <c r="M49" s="65"/>
      <c r="N49" s="65"/>
      <c r="O49" s="56"/>
      <c r="P49" s="57"/>
    </row>
    <row r="50" spans="1:16" ht="15">
      <c r="A50" s="171"/>
      <c r="B50" s="173"/>
      <c r="C50" s="64"/>
      <c r="D50" s="59"/>
      <c r="E50" s="56"/>
      <c r="F50" s="65"/>
      <c r="G50" s="65"/>
      <c r="H50" s="68">
        <f>H49*C49</f>
        <v>4942.5361860000012</v>
      </c>
      <c r="I50" s="68">
        <f>I49*C49</f>
        <v>14827.608558</v>
      </c>
      <c r="J50" s="63">
        <f>J49*C49</f>
        <v>9885.0723720000024</v>
      </c>
      <c r="K50" s="63">
        <f>K49*C49</f>
        <v>9885.0723720000024</v>
      </c>
      <c r="L50" s="63">
        <f>L49*C49</f>
        <v>9885.0723720000024</v>
      </c>
      <c r="M50" s="68"/>
      <c r="N50" s="68"/>
      <c r="O50" s="56"/>
      <c r="P50" s="57"/>
    </row>
    <row r="51" spans="1:16" ht="29.25" customHeight="1">
      <c r="A51" s="171">
        <v>18</v>
      </c>
      <c r="B51" s="306" t="s">
        <v>692</v>
      </c>
      <c r="C51" s="64">
        <f>'Med escola 220V'!L312+'Plan da quadra 220V'!J227</f>
        <v>20053.617599999998</v>
      </c>
      <c r="D51" s="59">
        <f>C51/$C$58</f>
        <v>1.5636805003124456E-2</v>
      </c>
      <c r="E51" s="56"/>
      <c r="F51" s="311">
        <v>0.1</v>
      </c>
      <c r="G51" s="311">
        <v>0.2</v>
      </c>
      <c r="H51" s="311">
        <v>0.3</v>
      </c>
      <c r="I51" s="65"/>
      <c r="J51" s="67"/>
      <c r="K51" s="61"/>
      <c r="L51" s="56"/>
      <c r="M51" s="56"/>
      <c r="N51" s="56"/>
      <c r="O51" s="311">
        <v>0.1</v>
      </c>
      <c r="P51" s="312">
        <v>0.3</v>
      </c>
    </row>
    <row r="52" spans="1:16" ht="15">
      <c r="A52" s="171"/>
      <c r="B52" s="173"/>
      <c r="C52" s="64"/>
      <c r="D52" s="59"/>
      <c r="E52" s="56"/>
      <c r="F52" s="63">
        <f>$C51*F51</f>
        <v>2005.3617599999998</v>
      </c>
      <c r="G52" s="63">
        <f>$C51*G51</f>
        <v>4010.7235199999996</v>
      </c>
      <c r="H52" s="63">
        <f>$C51*H51</f>
        <v>6016.0852799999993</v>
      </c>
      <c r="I52" s="68"/>
      <c r="J52" s="68"/>
      <c r="K52" s="61"/>
      <c r="L52" s="56"/>
      <c r="M52" s="56"/>
      <c r="N52" s="56"/>
      <c r="O52" s="66">
        <f>O51*C51</f>
        <v>2005.3617599999998</v>
      </c>
      <c r="P52" s="70">
        <f>P51*C51</f>
        <v>6016.0852799999993</v>
      </c>
    </row>
    <row r="53" spans="1:16" ht="15">
      <c r="A53" s="171">
        <v>19</v>
      </c>
      <c r="B53" s="173" t="s">
        <v>693</v>
      </c>
      <c r="C53" s="64">
        <f>'Med escola 220V'!L324+'Plan da quadra 220V'!J234</f>
        <v>37178.500985999999</v>
      </c>
      <c r="D53" s="59">
        <f>C53/$C$58</f>
        <v>2.8989929987821864E-2</v>
      </c>
      <c r="E53" s="56"/>
      <c r="F53" s="65"/>
      <c r="G53" s="65"/>
      <c r="H53" s="65"/>
      <c r="I53" s="65"/>
      <c r="J53" s="67"/>
      <c r="K53" s="61"/>
      <c r="L53" s="56"/>
      <c r="M53" s="56"/>
      <c r="N53" s="311">
        <v>0.5</v>
      </c>
      <c r="O53" s="311">
        <v>0.3</v>
      </c>
      <c r="P53" s="312">
        <v>0.2</v>
      </c>
    </row>
    <row r="54" spans="1:16" ht="15">
      <c r="A54" s="171"/>
      <c r="B54" s="173"/>
      <c r="C54" s="64"/>
      <c r="D54" s="59"/>
      <c r="E54" s="56"/>
      <c r="F54" s="68"/>
      <c r="G54" s="68"/>
      <c r="H54" s="68"/>
      <c r="I54" s="68"/>
      <c r="J54" s="68"/>
      <c r="K54" s="61"/>
      <c r="L54" s="56"/>
      <c r="M54" s="56"/>
      <c r="N54" s="66">
        <f>N53*C53</f>
        <v>18589.250493</v>
      </c>
      <c r="O54" s="66">
        <f>O53*C53</f>
        <v>11153.5502958</v>
      </c>
      <c r="P54" s="70">
        <f>P53*C53</f>
        <v>7435.7001971999998</v>
      </c>
    </row>
    <row r="55" spans="1:16" ht="15">
      <c r="A55" s="171">
        <v>20</v>
      </c>
      <c r="B55" s="173" t="s">
        <v>694</v>
      </c>
      <c r="C55" s="64">
        <f>'Med escola 220V'!L337+'Plan da quadra 220V'!J244</f>
        <v>2987.2308119999998</v>
      </c>
      <c r="D55" s="59">
        <f>C55/$C$58</f>
        <v>2.329292731031688E-3</v>
      </c>
      <c r="E55" s="56"/>
      <c r="F55" s="67"/>
      <c r="G55" s="67"/>
      <c r="H55" s="67"/>
      <c r="I55" s="67"/>
      <c r="J55" s="65"/>
      <c r="K55" s="61"/>
      <c r="L55" s="56"/>
      <c r="M55" s="56"/>
      <c r="N55" s="56"/>
      <c r="O55" s="56"/>
      <c r="P55" s="312">
        <v>1</v>
      </c>
    </row>
    <row r="56" spans="1:16" ht="15.75" thickBot="1">
      <c r="A56" s="71"/>
      <c r="B56" s="72"/>
      <c r="C56" s="73"/>
      <c r="D56" s="74"/>
      <c r="E56" s="72"/>
      <c r="F56" s="75"/>
      <c r="G56" s="75"/>
      <c r="H56" s="75"/>
      <c r="I56" s="75"/>
      <c r="J56" s="75"/>
      <c r="K56" s="76"/>
      <c r="L56" s="72"/>
      <c r="M56" s="72"/>
      <c r="N56" s="72"/>
      <c r="O56" s="72"/>
      <c r="P56" s="77">
        <f>P55*C55</f>
        <v>2987.2308119999998</v>
      </c>
    </row>
    <row r="57" spans="1:16" ht="15.75" thickBot="1">
      <c r="C57" s="78"/>
    </row>
    <row r="58" spans="1:16" ht="13.5" thickBot="1">
      <c r="A58" s="568" t="s">
        <v>695</v>
      </c>
      <c r="B58" s="569"/>
      <c r="C58" s="313">
        <f>ROUNDDOWN(SUM(C17:C55),2)</f>
        <v>1282462.6000000001</v>
      </c>
      <c r="D58" s="314"/>
      <c r="E58" s="315">
        <f>E18+E20+E22+E24+E26+E28+E30+E32+E34+E36+E38+E40+E42+E44+E50+E54+E56+E46+E48+E52</f>
        <v>31035.996723594999</v>
      </c>
      <c r="F58" s="315">
        <f t="shared" ref="F58:P58" si="1">F18+F20+F22+F24+F26+F28+F30+F32+F34+F36+F38+F40+F42+F44+F50+F54+F56+F46+F48+F52</f>
        <v>100629.98404589028</v>
      </c>
      <c r="G58" s="315">
        <f t="shared" si="1"/>
        <v>123279.54927175419</v>
      </c>
      <c r="H58" s="315">
        <f t="shared" si="1"/>
        <v>132463.14228833601</v>
      </c>
      <c r="I58" s="315">
        <f t="shared" si="1"/>
        <v>69573.870449600014</v>
      </c>
      <c r="J58" s="315">
        <f t="shared" si="1"/>
        <v>121777.63800932001</v>
      </c>
      <c r="K58" s="315">
        <f t="shared" si="1"/>
        <v>137482.42331464001</v>
      </c>
      <c r="L58" s="315">
        <f t="shared" si="1"/>
        <v>163505.71844291998</v>
      </c>
      <c r="M58" s="315">
        <f t="shared" si="1"/>
        <v>153513.03885472001</v>
      </c>
      <c r="N58" s="315">
        <f t="shared" si="1"/>
        <v>160150.09342819999</v>
      </c>
      <c r="O58" s="315">
        <f t="shared" si="1"/>
        <v>72612.135544999997</v>
      </c>
      <c r="P58" s="315">
        <f t="shared" si="1"/>
        <v>16439.016289200001</v>
      </c>
    </row>
    <row r="59" spans="1:16" ht="16.5" thickBot="1">
      <c r="A59" s="150" t="s">
        <v>703</v>
      </c>
      <c r="C59" s="229">
        <f>C58</f>
        <v>1282462.6000000001</v>
      </c>
      <c r="E59" s="79">
        <f>E58/$C$58</f>
        <v>2.4200313306286667E-2</v>
      </c>
      <c r="F59" s="79">
        <f t="shared" ref="F59:P59" si="2">F58/$C$58</f>
        <v>7.8466213397482526E-2</v>
      </c>
      <c r="G59" s="79">
        <f t="shared" si="2"/>
        <v>9.6127208132037678E-2</v>
      </c>
      <c r="H59" s="79">
        <f t="shared" si="2"/>
        <v>0.10328811326609914</v>
      </c>
      <c r="I59" s="79">
        <f t="shared" si="2"/>
        <v>5.4250213963042672E-2</v>
      </c>
      <c r="J59" s="79">
        <f t="shared" si="2"/>
        <v>9.4956093073840911E-2</v>
      </c>
      <c r="K59" s="79">
        <f t="shared" si="2"/>
        <v>0.10720189681526775</v>
      </c>
      <c r="L59" s="79">
        <f t="shared" si="2"/>
        <v>0.12749355688261005</v>
      </c>
      <c r="M59" s="79">
        <f t="shared" si="2"/>
        <v>0.11970176662829778</v>
      </c>
      <c r="N59" s="79">
        <f t="shared" si="2"/>
        <v>0.12487700883300611</v>
      </c>
      <c r="O59" s="79">
        <f t="shared" si="2"/>
        <v>5.6619300668105249E-2</v>
      </c>
      <c r="P59" s="79">
        <f t="shared" si="2"/>
        <v>1.2818320229533399E-2</v>
      </c>
    </row>
    <row r="60" spans="1:16" ht="16.5" thickBot="1">
      <c r="A60" s="150" t="s">
        <v>702</v>
      </c>
      <c r="C60" s="229">
        <f>C59+C59*0.2048</f>
        <v>1545110.9404800001</v>
      </c>
      <c r="E60" s="316">
        <f t="shared" ref="E60:P60" si="3">D60+E59</f>
        <v>2.4200313306286667E-2</v>
      </c>
      <c r="F60" s="316">
        <f t="shared" si="3"/>
        <v>0.10266652670376919</v>
      </c>
      <c r="G60" s="316">
        <f t="shared" si="3"/>
        <v>0.19879373483580687</v>
      </c>
      <c r="H60" s="316">
        <f t="shared" si="3"/>
        <v>0.30208184810190603</v>
      </c>
      <c r="I60" s="316">
        <f t="shared" si="3"/>
        <v>0.35633206206494872</v>
      </c>
      <c r="J60" s="316">
        <f t="shared" si="3"/>
        <v>0.45128815513878962</v>
      </c>
      <c r="K60" s="316">
        <f t="shared" si="3"/>
        <v>0.55849005195405732</v>
      </c>
      <c r="L60" s="316">
        <f t="shared" si="3"/>
        <v>0.68598360883666731</v>
      </c>
      <c r="M60" s="316">
        <f t="shared" si="3"/>
        <v>0.8056853754649651</v>
      </c>
      <c r="N60" s="316">
        <f t="shared" si="3"/>
        <v>0.93056238429797122</v>
      </c>
      <c r="O60" s="316">
        <f t="shared" si="3"/>
        <v>0.9871816849660765</v>
      </c>
      <c r="P60" s="316">
        <f t="shared" si="3"/>
        <v>1.0000000051956099</v>
      </c>
    </row>
    <row r="61" spans="1:16" ht="15.75">
      <c r="A61" s="150"/>
      <c r="B61" s="143"/>
      <c r="C61" s="78"/>
    </row>
    <row r="62" spans="1:16" ht="15.75">
      <c r="A62" s="150"/>
      <c r="B62" s="49"/>
      <c r="C62" s="305"/>
      <c r="D62" s="305"/>
    </row>
    <row r="63" spans="1:16" ht="15.75">
      <c r="A63" s="150"/>
      <c r="B63" s="49"/>
      <c r="C63" s="228"/>
      <c r="D63" s="228"/>
    </row>
    <row r="64" spans="1:16" ht="15.75">
      <c r="A64" s="150" t="s">
        <v>5118</v>
      </c>
      <c r="B64" s="49"/>
      <c r="C64" s="228"/>
    </row>
    <row r="65" spans="2:15">
      <c r="B65" s="49"/>
    </row>
    <row r="66" spans="2:15" ht="15.75">
      <c r="B66" s="49"/>
      <c r="D66" s="149" t="s">
        <v>704</v>
      </c>
      <c r="E66" s="174"/>
      <c r="F66" s="174"/>
      <c r="G66" s="174"/>
      <c r="H66" s="174"/>
      <c r="K66" s="149" t="s">
        <v>705</v>
      </c>
      <c r="L66" s="174"/>
      <c r="M66" s="174"/>
      <c r="N66" s="174"/>
      <c r="O66" s="174"/>
    </row>
  </sheetData>
  <mergeCells count="5">
    <mergeCell ref="A7:H7"/>
    <mergeCell ref="A13:P13"/>
    <mergeCell ref="A58:B58"/>
    <mergeCell ref="A8:H8"/>
    <mergeCell ref="C11:E11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66"/>
    <pageSetUpPr fitToPage="1"/>
  </sheetPr>
  <dimension ref="A1:U263"/>
  <sheetViews>
    <sheetView zoomScale="90" zoomScaleNormal="90" zoomScaleSheetLayoutView="85" workbookViewId="0">
      <selection activeCell="J17" sqref="J17"/>
    </sheetView>
  </sheetViews>
  <sheetFormatPr defaultRowHeight="12.75" outlineLevelRow="1"/>
  <cols>
    <col min="1" max="1" width="6.28515625" style="83" customWidth="1"/>
    <col min="2" max="2" width="12.42578125" style="83" customWidth="1"/>
    <col min="3" max="3" width="12" style="83" customWidth="1"/>
    <col min="4" max="4" width="71.28515625" style="132" customWidth="1"/>
    <col min="5" max="5" width="6.7109375" style="83" customWidth="1"/>
    <col min="6" max="7" width="12.140625" style="131" customWidth="1"/>
    <col min="8" max="8" width="13.42578125" style="260" hidden="1" customWidth="1"/>
    <col min="9" max="9" width="17.85546875" style="279" hidden="1" customWidth="1"/>
    <col min="10" max="10" width="17.85546875" style="289" customWidth="1"/>
    <col min="11" max="12" width="17.85546875" style="347" customWidth="1"/>
    <col min="13" max="257" width="9.140625" style="80"/>
    <col min="258" max="258" width="4.42578125" style="80" customWidth="1"/>
    <col min="259" max="259" width="6.28515625" style="80" customWidth="1"/>
    <col min="260" max="260" width="12.42578125" style="80" customWidth="1"/>
    <col min="261" max="261" width="12" style="80" customWidth="1"/>
    <col min="262" max="262" width="71.28515625" style="80" customWidth="1"/>
    <col min="263" max="263" width="6.7109375" style="80" customWidth="1"/>
    <col min="264" max="264" width="12.140625" style="80" customWidth="1"/>
    <col min="265" max="265" width="13.42578125" style="80" customWidth="1"/>
    <col min="266" max="266" width="17.85546875" style="80" customWidth="1"/>
    <col min="267" max="513" width="9.140625" style="80"/>
    <col min="514" max="514" width="4.42578125" style="80" customWidth="1"/>
    <col min="515" max="515" width="6.28515625" style="80" customWidth="1"/>
    <col min="516" max="516" width="12.42578125" style="80" customWidth="1"/>
    <col min="517" max="517" width="12" style="80" customWidth="1"/>
    <col min="518" max="518" width="71.28515625" style="80" customWidth="1"/>
    <col min="519" max="519" width="6.7109375" style="80" customWidth="1"/>
    <col min="520" max="520" width="12.140625" style="80" customWidth="1"/>
    <col min="521" max="521" width="13.42578125" style="80" customWidth="1"/>
    <col min="522" max="522" width="17.85546875" style="80" customWidth="1"/>
    <col min="523" max="769" width="9.140625" style="80"/>
    <col min="770" max="770" width="4.42578125" style="80" customWidth="1"/>
    <col min="771" max="771" width="6.28515625" style="80" customWidth="1"/>
    <col min="772" max="772" width="12.42578125" style="80" customWidth="1"/>
    <col min="773" max="773" width="12" style="80" customWidth="1"/>
    <col min="774" max="774" width="71.28515625" style="80" customWidth="1"/>
    <col min="775" max="775" width="6.7109375" style="80" customWidth="1"/>
    <col min="776" max="776" width="12.140625" style="80" customWidth="1"/>
    <col min="777" max="777" width="13.42578125" style="80" customWidth="1"/>
    <col min="778" max="778" width="17.85546875" style="80" customWidth="1"/>
    <col min="779" max="1025" width="9.140625" style="80"/>
    <col min="1026" max="1026" width="4.42578125" style="80" customWidth="1"/>
    <col min="1027" max="1027" width="6.28515625" style="80" customWidth="1"/>
    <col min="1028" max="1028" width="12.42578125" style="80" customWidth="1"/>
    <col min="1029" max="1029" width="12" style="80" customWidth="1"/>
    <col min="1030" max="1030" width="71.28515625" style="80" customWidth="1"/>
    <col min="1031" max="1031" width="6.7109375" style="80" customWidth="1"/>
    <col min="1032" max="1032" width="12.140625" style="80" customWidth="1"/>
    <col min="1033" max="1033" width="13.42578125" style="80" customWidth="1"/>
    <col min="1034" max="1034" width="17.85546875" style="80" customWidth="1"/>
    <col min="1035" max="1281" width="9.140625" style="80"/>
    <col min="1282" max="1282" width="4.42578125" style="80" customWidth="1"/>
    <col min="1283" max="1283" width="6.28515625" style="80" customWidth="1"/>
    <col min="1284" max="1284" width="12.42578125" style="80" customWidth="1"/>
    <col min="1285" max="1285" width="12" style="80" customWidth="1"/>
    <col min="1286" max="1286" width="71.28515625" style="80" customWidth="1"/>
    <col min="1287" max="1287" width="6.7109375" style="80" customWidth="1"/>
    <col min="1288" max="1288" width="12.140625" style="80" customWidth="1"/>
    <col min="1289" max="1289" width="13.42578125" style="80" customWidth="1"/>
    <col min="1290" max="1290" width="17.85546875" style="80" customWidth="1"/>
    <col min="1291" max="1537" width="9.140625" style="80"/>
    <col min="1538" max="1538" width="4.42578125" style="80" customWidth="1"/>
    <col min="1539" max="1539" width="6.28515625" style="80" customWidth="1"/>
    <col min="1540" max="1540" width="12.42578125" style="80" customWidth="1"/>
    <col min="1541" max="1541" width="12" style="80" customWidth="1"/>
    <col min="1542" max="1542" width="71.28515625" style="80" customWidth="1"/>
    <col min="1543" max="1543" width="6.7109375" style="80" customWidth="1"/>
    <col min="1544" max="1544" width="12.140625" style="80" customWidth="1"/>
    <col min="1545" max="1545" width="13.42578125" style="80" customWidth="1"/>
    <col min="1546" max="1546" width="17.85546875" style="80" customWidth="1"/>
    <col min="1547" max="1793" width="9.140625" style="80"/>
    <col min="1794" max="1794" width="4.42578125" style="80" customWidth="1"/>
    <col min="1795" max="1795" width="6.28515625" style="80" customWidth="1"/>
    <col min="1796" max="1796" width="12.42578125" style="80" customWidth="1"/>
    <col min="1797" max="1797" width="12" style="80" customWidth="1"/>
    <col min="1798" max="1798" width="71.28515625" style="80" customWidth="1"/>
    <col min="1799" max="1799" width="6.7109375" style="80" customWidth="1"/>
    <col min="1800" max="1800" width="12.140625" style="80" customWidth="1"/>
    <col min="1801" max="1801" width="13.42578125" style="80" customWidth="1"/>
    <col min="1802" max="1802" width="17.85546875" style="80" customWidth="1"/>
    <col min="1803" max="2049" width="9.140625" style="80"/>
    <col min="2050" max="2050" width="4.42578125" style="80" customWidth="1"/>
    <col min="2051" max="2051" width="6.28515625" style="80" customWidth="1"/>
    <col min="2052" max="2052" width="12.42578125" style="80" customWidth="1"/>
    <col min="2053" max="2053" width="12" style="80" customWidth="1"/>
    <col min="2054" max="2054" width="71.28515625" style="80" customWidth="1"/>
    <col min="2055" max="2055" width="6.7109375" style="80" customWidth="1"/>
    <col min="2056" max="2056" width="12.140625" style="80" customWidth="1"/>
    <col min="2057" max="2057" width="13.42578125" style="80" customWidth="1"/>
    <col min="2058" max="2058" width="17.85546875" style="80" customWidth="1"/>
    <col min="2059" max="2305" width="9.140625" style="80"/>
    <col min="2306" max="2306" width="4.42578125" style="80" customWidth="1"/>
    <col min="2307" max="2307" width="6.28515625" style="80" customWidth="1"/>
    <col min="2308" max="2308" width="12.42578125" style="80" customWidth="1"/>
    <col min="2309" max="2309" width="12" style="80" customWidth="1"/>
    <col min="2310" max="2310" width="71.28515625" style="80" customWidth="1"/>
    <col min="2311" max="2311" width="6.7109375" style="80" customWidth="1"/>
    <col min="2312" max="2312" width="12.140625" style="80" customWidth="1"/>
    <col min="2313" max="2313" width="13.42578125" style="80" customWidth="1"/>
    <col min="2314" max="2314" width="17.85546875" style="80" customWidth="1"/>
    <col min="2315" max="2561" width="9.140625" style="80"/>
    <col min="2562" max="2562" width="4.42578125" style="80" customWidth="1"/>
    <col min="2563" max="2563" width="6.28515625" style="80" customWidth="1"/>
    <col min="2564" max="2564" width="12.42578125" style="80" customWidth="1"/>
    <col min="2565" max="2565" width="12" style="80" customWidth="1"/>
    <col min="2566" max="2566" width="71.28515625" style="80" customWidth="1"/>
    <col min="2567" max="2567" width="6.7109375" style="80" customWidth="1"/>
    <col min="2568" max="2568" width="12.140625" style="80" customWidth="1"/>
    <col min="2569" max="2569" width="13.42578125" style="80" customWidth="1"/>
    <col min="2570" max="2570" width="17.85546875" style="80" customWidth="1"/>
    <col min="2571" max="2817" width="9.140625" style="80"/>
    <col min="2818" max="2818" width="4.42578125" style="80" customWidth="1"/>
    <col min="2819" max="2819" width="6.28515625" style="80" customWidth="1"/>
    <col min="2820" max="2820" width="12.42578125" style="80" customWidth="1"/>
    <col min="2821" max="2821" width="12" style="80" customWidth="1"/>
    <col min="2822" max="2822" width="71.28515625" style="80" customWidth="1"/>
    <col min="2823" max="2823" width="6.7109375" style="80" customWidth="1"/>
    <col min="2824" max="2824" width="12.140625" style="80" customWidth="1"/>
    <col min="2825" max="2825" width="13.42578125" style="80" customWidth="1"/>
    <col min="2826" max="2826" width="17.85546875" style="80" customWidth="1"/>
    <col min="2827" max="3073" width="9.140625" style="80"/>
    <col min="3074" max="3074" width="4.42578125" style="80" customWidth="1"/>
    <col min="3075" max="3075" width="6.28515625" style="80" customWidth="1"/>
    <col min="3076" max="3076" width="12.42578125" style="80" customWidth="1"/>
    <col min="3077" max="3077" width="12" style="80" customWidth="1"/>
    <col min="3078" max="3078" width="71.28515625" style="80" customWidth="1"/>
    <col min="3079" max="3079" width="6.7109375" style="80" customWidth="1"/>
    <col min="3080" max="3080" width="12.140625" style="80" customWidth="1"/>
    <col min="3081" max="3081" width="13.42578125" style="80" customWidth="1"/>
    <col min="3082" max="3082" width="17.85546875" style="80" customWidth="1"/>
    <col min="3083" max="3329" width="9.140625" style="80"/>
    <col min="3330" max="3330" width="4.42578125" style="80" customWidth="1"/>
    <col min="3331" max="3331" width="6.28515625" style="80" customWidth="1"/>
    <col min="3332" max="3332" width="12.42578125" style="80" customWidth="1"/>
    <col min="3333" max="3333" width="12" style="80" customWidth="1"/>
    <col min="3334" max="3334" width="71.28515625" style="80" customWidth="1"/>
    <col min="3335" max="3335" width="6.7109375" style="80" customWidth="1"/>
    <col min="3336" max="3336" width="12.140625" style="80" customWidth="1"/>
    <col min="3337" max="3337" width="13.42578125" style="80" customWidth="1"/>
    <col min="3338" max="3338" width="17.85546875" style="80" customWidth="1"/>
    <col min="3339" max="3585" width="9.140625" style="80"/>
    <col min="3586" max="3586" width="4.42578125" style="80" customWidth="1"/>
    <col min="3587" max="3587" width="6.28515625" style="80" customWidth="1"/>
    <col min="3588" max="3588" width="12.42578125" style="80" customWidth="1"/>
    <col min="3589" max="3589" width="12" style="80" customWidth="1"/>
    <col min="3590" max="3590" width="71.28515625" style="80" customWidth="1"/>
    <col min="3591" max="3591" width="6.7109375" style="80" customWidth="1"/>
    <col min="3592" max="3592" width="12.140625" style="80" customWidth="1"/>
    <col min="3593" max="3593" width="13.42578125" style="80" customWidth="1"/>
    <col min="3594" max="3594" width="17.85546875" style="80" customWidth="1"/>
    <col min="3595" max="3841" width="9.140625" style="80"/>
    <col min="3842" max="3842" width="4.42578125" style="80" customWidth="1"/>
    <col min="3843" max="3843" width="6.28515625" style="80" customWidth="1"/>
    <col min="3844" max="3844" width="12.42578125" style="80" customWidth="1"/>
    <col min="3845" max="3845" width="12" style="80" customWidth="1"/>
    <col min="3846" max="3846" width="71.28515625" style="80" customWidth="1"/>
    <col min="3847" max="3847" width="6.7109375" style="80" customWidth="1"/>
    <col min="3848" max="3848" width="12.140625" style="80" customWidth="1"/>
    <col min="3849" max="3849" width="13.42578125" style="80" customWidth="1"/>
    <col min="3850" max="3850" width="17.85546875" style="80" customWidth="1"/>
    <col min="3851" max="4097" width="9.140625" style="80"/>
    <col min="4098" max="4098" width="4.42578125" style="80" customWidth="1"/>
    <col min="4099" max="4099" width="6.28515625" style="80" customWidth="1"/>
    <col min="4100" max="4100" width="12.42578125" style="80" customWidth="1"/>
    <col min="4101" max="4101" width="12" style="80" customWidth="1"/>
    <col min="4102" max="4102" width="71.28515625" style="80" customWidth="1"/>
    <col min="4103" max="4103" width="6.7109375" style="80" customWidth="1"/>
    <col min="4104" max="4104" width="12.140625" style="80" customWidth="1"/>
    <col min="4105" max="4105" width="13.42578125" style="80" customWidth="1"/>
    <col min="4106" max="4106" width="17.85546875" style="80" customWidth="1"/>
    <col min="4107" max="4353" width="9.140625" style="80"/>
    <col min="4354" max="4354" width="4.42578125" style="80" customWidth="1"/>
    <col min="4355" max="4355" width="6.28515625" style="80" customWidth="1"/>
    <col min="4356" max="4356" width="12.42578125" style="80" customWidth="1"/>
    <col min="4357" max="4357" width="12" style="80" customWidth="1"/>
    <col min="4358" max="4358" width="71.28515625" style="80" customWidth="1"/>
    <col min="4359" max="4359" width="6.7109375" style="80" customWidth="1"/>
    <col min="4360" max="4360" width="12.140625" style="80" customWidth="1"/>
    <col min="4361" max="4361" width="13.42578125" style="80" customWidth="1"/>
    <col min="4362" max="4362" width="17.85546875" style="80" customWidth="1"/>
    <col min="4363" max="4609" width="9.140625" style="80"/>
    <col min="4610" max="4610" width="4.42578125" style="80" customWidth="1"/>
    <col min="4611" max="4611" width="6.28515625" style="80" customWidth="1"/>
    <col min="4612" max="4612" width="12.42578125" style="80" customWidth="1"/>
    <col min="4613" max="4613" width="12" style="80" customWidth="1"/>
    <col min="4614" max="4614" width="71.28515625" style="80" customWidth="1"/>
    <col min="4615" max="4615" width="6.7109375" style="80" customWidth="1"/>
    <col min="4616" max="4616" width="12.140625" style="80" customWidth="1"/>
    <col min="4617" max="4617" width="13.42578125" style="80" customWidth="1"/>
    <col min="4618" max="4618" width="17.85546875" style="80" customWidth="1"/>
    <col min="4619" max="4865" width="9.140625" style="80"/>
    <col min="4866" max="4866" width="4.42578125" style="80" customWidth="1"/>
    <col min="4867" max="4867" width="6.28515625" style="80" customWidth="1"/>
    <col min="4868" max="4868" width="12.42578125" style="80" customWidth="1"/>
    <col min="4869" max="4869" width="12" style="80" customWidth="1"/>
    <col min="4870" max="4870" width="71.28515625" style="80" customWidth="1"/>
    <col min="4871" max="4871" width="6.7109375" style="80" customWidth="1"/>
    <col min="4872" max="4872" width="12.140625" style="80" customWidth="1"/>
    <col min="4873" max="4873" width="13.42578125" style="80" customWidth="1"/>
    <col min="4874" max="4874" width="17.85546875" style="80" customWidth="1"/>
    <col min="4875" max="5121" width="9.140625" style="80"/>
    <col min="5122" max="5122" width="4.42578125" style="80" customWidth="1"/>
    <col min="5123" max="5123" width="6.28515625" style="80" customWidth="1"/>
    <col min="5124" max="5124" width="12.42578125" style="80" customWidth="1"/>
    <col min="5125" max="5125" width="12" style="80" customWidth="1"/>
    <col min="5126" max="5126" width="71.28515625" style="80" customWidth="1"/>
    <col min="5127" max="5127" width="6.7109375" style="80" customWidth="1"/>
    <col min="5128" max="5128" width="12.140625" style="80" customWidth="1"/>
    <col min="5129" max="5129" width="13.42578125" style="80" customWidth="1"/>
    <col min="5130" max="5130" width="17.85546875" style="80" customWidth="1"/>
    <col min="5131" max="5377" width="9.140625" style="80"/>
    <col min="5378" max="5378" width="4.42578125" style="80" customWidth="1"/>
    <col min="5379" max="5379" width="6.28515625" style="80" customWidth="1"/>
    <col min="5380" max="5380" width="12.42578125" style="80" customWidth="1"/>
    <col min="5381" max="5381" width="12" style="80" customWidth="1"/>
    <col min="5382" max="5382" width="71.28515625" style="80" customWidth="1"/>
    <col min="5383" max="5383" width="6.7109375" style="80" customWidth="1"/>
    <col min="5384" max="5384" width="12.140625" style="80" customWidth="1"/>
    <col min="5385" max="5385" width="13.42578125" style="80" customWidth="1"/>
    <col min="5386" max="5386" width="17.85546875" style="80" customWidth="1"/>
    <col min="5387" max="5633" width="9.140625" style="80"/>
    <col min="5634" max="5634" width="4.42578125" style="80" customWidth="1"/>
    <col min="5635" max="5635" width="6.28515625" style="80" customWidth="1"/>
    <col min="5636" max="5636" width="12.42578125" style="80" customWidth="1"/>
    <col min="5637" max="5637" width="12" style="80" customWidth="1"/>
    <col min="5638" max="5638" width="71.28515625" style="80" customWidth="1"/>
    <col min="5639" max="5639" width="6.7109375" style="80" customWidth="1"/>
    <col min="5640" max="5640" width="12.140625" style="80" customWidth="1"/>
    <col min="5641" max="5641" width="13.42578125" style="80" customWidth="1"/>
    <col min="5642" max="5642" width="17.85546875" style="80" customWidth="1"/>
    <col min="5643" max="5889" width="9.140625" style="80"/>
    <col min="5890" max="5890" width="4.42578125" style="80" customWidth="1"/>
    <col min="5891" max="5891" width="6.28515625" style="80" customWidth="1"/>
    <col min="5892" max="5892" width="12.42578125" style="80" customWidth="1"/>
    <col min="5893" max="5893" width="12" style="80" customWidth="1"/>
    <col min="5894" max="5894" width="71.28515625" style="80" customWidth="1"/>
    <col min="5895" max="5895" width="6.7109375" style="80" customWidth="1"/>
    <col min="5896" max="5896" width="12.140625" style="80" customWidth="1"/>
    <col min="5897" max="5897" width="13.42578125" style="80" customWidth="1"/>
    <col min="5898" max="5898" width="17.85546875" style="80" customWidth="1"/>
    <col min="5899" max="6145" width="9.140625" style="80"/>
    <col min="6146" max="6146" width="4.42578125" style="80" customWidth="1"/>
    <col min="6147" max="6147" width="6.28515625" style="80" customWidth="1"/>
    <col min="6148" max="6148" width="12.42578125" style="80" customWidth="1"/>
    <col min="6149" max="6149" width="12" style="80" customWidth="1"/>
    <col min="6150" max="6150" width="71.28515625" style="80" customWidth="1"/>
    <col min="6151" max="6151" width="6.7109375" style="80" customWidth="1"/>
    <col min="6152" max="6152" width="12.140625" style="80" customWidth="1"/>
    <col min="6153" max="6153" width="13.42578125" style="80" customWidth="1"/>
    <col min="6154" max="6154" width="17.85546875" style="80" customWidth="1"/>
    <col min="6155" max="6401" width="9.140625" style="80"/>
    <col min="6402" max="6402" width="4.42578125" style="80" customWidth="1"/>
    <col min="6403" max="6403" width="6.28515625" style="80" customWidth="1"/>
    <col min="6404" max="6404" width="12.42578125" style="80" customWidth="1"/>
    <col min="6405" max="6405" width="12" style="80" customWidth="1"/>
    <col min="6406" max="6406" width="71.28515625" style="80" customWidth="1"/>
    <col min="6407" max="6407" width="6.7109375" style="80" customWidth="1"/>
    <col min="6408" max="6408" width="12.140625" style="80" customWidth="1"/>
    <col min="6409" max="6409" width="13.42578125" style="80" customWidth="1"/>
    <col min="6410" max="6410" width="17.85546875" style="80" customWidth="1"/>
    <col min="6411" max="6657" width="9.140625" style="80"/>
    <col min="6658" max="6658" width="4.42578125" style="80" customWidth="1"/>
    <col min="6659" max="6659" width="6.28515625" style="80" customWidth="1"/>
    <col min="6660" max="6660" width="12.42578125" style="80" customWidth="1"/>
    <col min="6661" max="6661" width="12" style="80" customWidth="1"/>
    <col min="6662" max="6662" width="71.28515625" style="80" customWidth="1"/>
    <col min="6663" max="6663" width="6.7109375" style="80" customWidth="1"/>
    <col min="6664" max="6664" width="12.140625" style="80" customWidth="1"/>
    <col min="6665" max="6665" width="13.42578125" style="80" customWidth="1"/>
    <col min="6666" max="6666" width="17.85546875" style="80" customWidth="1"/>
    <col min="6667" max="6913" width="9.140625" style="80"/>
    <col min="6914" max="6914" width="4.42578125" style="80" customWidth="1"/>
    <col min="6915" max="6915" width="6.28515625" style="80" customWidth="1"/>
    <col min="6916" max="6916" width="12.42578125" style="80" customWidth="1"/>
    <col min="6917" max="6917" width="12" style="80" customWidth="1"/>
    <col min="6918" max="6918" width="71.28515625" style="80" customWidth="1"/>
    <col min="6919" max="6919" width="6.7109375" style="80" customWidth="1"/>
    <col min="6920" max="6920" width="12.140625" style="80" customWidth="1"/>
    <col min="6921" max="6921" width="13.42578125" style="80" customWidth="1"/>
    <col min="6922" max="6922" width="17.85546875" style="80" customWidth="1"/>
    <col min="6923" max="7169" width="9.140625" style="80"/>
    <col min="7170" max="7170" width="4.42578125" style="80" customWidth="1"/>
    <col min="7171" max="7171" width="6.28515625" style="80" customWidth="1"/>
    <col min="7172" max="7172" width="12.42578125" style="80" customWidth="1"/>
    <col min="7173" max="7173" width="12" style="80" customWidth="1"/>
    <col min="7174" max="7174" width="71.28515625" style="80" customWidth="1"/>
    <col min="7175" max="7175" width="6.7109375" style="80" customWidth="1"/>
    <col min="7176" max="7176" width="12.140625" style="80" customWidth="1"/>
    <col min="7177" max="7177" width="13.42578125" style="80" customWidth="1"/>
    <col min="7178" max="7178" width="17.85546875" style="80" customWidth="1"/>
    <col min="7179" max="7425" width="9.140625" style="80"/>
    <col min="7426" max="7426" width="4.42578125" style="80" customWidth="1"/>
    <col min="7427" max="7427" width="6.28515625" style="80" customWidth="1"/>
    <col min="7428" max="7428" width="12.42578125" style="80" customWidth="1"/>
    <col min="7429" max="7429" width="12" style="80" customWidth="1"/>
    <col min="7430" max="7430" width="71.28515625" style="80" customWidth="1"/>
    <col min="7431" max="7431" width="6.7109375" style="80" customWidth="1"/>
    <col min="7432" max="7432" width="12.140625" style="80" customWidth="1"/>
    <col min="7433" max="7433" width="13.42578125" style="80" customWidth="1"/>
    <col min="7434" max="7434" width="17.85546875" style="80" customWidth="1"/>
    <col min="7435" max="7681" width="9.140625" style="80"/>
    <col min="7682" max="7682" width="4.42578125" style="80" customWidth="1"/>
    <col min="7683" max="7683" width="6.28515625" style="80" customWidth="1"/>
    <col min="7684" max="7684" width="12.42578125" style="80" customWidth="1"/>
    <col min="7685" max="7685" width="12" style="80" customWidth="1"/>
    <col min="7686" max="7686" width="71.28515625" style="80" customWidth="1"/>
    <col min="7687" max="7687" width="6.7109375" style="80" customWidth="1"/>
    <col min="7688" max="7688" width="12.140625" style="80" customWidth="1"/>
    <col min="7689" max="7689" width="13.42578125" style="80" customWidth="1"/>
    <col min="7690" max="7690" width="17.85546875" style="80" customWidth="1"/>
    <col min="7691" max="7937" width="9.140625" style="80"/>
    <col min="7938" max="7938" width="4.42578125" style="80" customWidth="1"/>
    <col min="7939" max="7939" width="6.28515625" style="80" customWidth="1"/>
    <col min="7940" max="7940" width="12.42578125" style="80" customWidth="1"/>
    <col min="7941" max="7941" width="12" style="80" customWidth="1"/>
    <col min="7942" max="7942" width="71.28515625" style="80" customWidth="1"/>
    <col min="7943" max="7943" width="6.7109375" style="80" customWidth="1"/>
    <col min="7944" max="7944" width="12.140625" style="80" customWidth="1"/>
    <col min="7945" max="7945" width="13.42578125" style="80" customWidth="1"/>
    <col min="7946" max="7946" width="17.85546875" style="80" customWidth="1"/>
    <col min="7947" max="8193" width="9.140625" style="80"/>
    <col min="8194" max="8194" width="4.42578125" style="80" customWidth="1"/>
    <col min="8195" max="8195" width="6.28515625" style="80" customWidth="1"/>
    <col min="8196" max="8196" width="12.42578125" style="80" customWidth="1"/>
    <col min="8197" max="8197" width="12" style="80" customWidth="1"/>
    <col min="8198" max="8198" width="71.28515625" style="80" customWidth="1"/>
    <col min="8199" max="8199" width="6.7109375" style="80" customWidth="1"/>
    <col min="8200" max="8200" width="12.140625" style="80" customWidth="1"/>
    <col min="8201" max="8201" width="13.42578125" style="80" customWidth="1"/>
    <col min="8202" max="8202" width="17.85546875" style="80" customWidth="1"/>
    <col min="8203" max="8449" width="9.140625" style="80"/>
    <col min="8450" max="8450" width="4.42578125" style="80" customWidth="1"/>
    <col min="8451" max="8451" width="6.28515625" style="80" customWidth="1"/>
    <col min="8452" max="8452" width="12.42578125" style="80" customWidth="1"/>
    <col min="8453" max="8453" width="12" style="80" customWidth="1"/>
    <col min="8454" max="8454" width="71.28515625" style="80" customWidth="1"/>
    <col min="8455" max="8455" width="6.7109375" style="80" customWidth="1"/>
    <col min="8456" max="8456" width="12.140625" style="80" customWidth="1"/>
    <col min="8457" max="8457" width="13.42578125" style="80" customWidth="1"/>
    <col min="8458" max="8458" width="17.85546875" style="80" customWidth="1"/>
    <col min="8459" max="8705" width="9.140625" style="80"/>
    <col min="8706" max="8706" width="4.42578125" style="80" customWidth="1"/>
    <col min="8707" max="8707" width="6.28515625" style="80" customWidth="1"/>
    <col min="8708" max="8708" width="12.42578125" style="80" customWidth="1"/>
    <col min="8709" max="8709" width="12" style="80" customWidth="1"/>
    <col min="8710" max="8710" width="71.28515625" style="80" customWidth="1"/>
    <col min="8711" max="8711" width="6.7109375" style="80" customWidth="1"/>
    <col min="8712" max="8712" width="12.140625" style="80" customWidth="1"/>
    <col min="8713" max="8713" width="13.42578125" style="80" customWidth="1"/>
    <col min="8714" max="8714" width="17.85546875" style="80" customWidth="1"/>
    <col min="8715" max="8961" width="9.140625" style="80"/>
    <col min="8962" max="8962" width="4.42578125" style="80" customWidth="1"/>
    <col min="8963" max="8963" width="6.28515625" style="80" customWidth="1"/>
    <col min="8964" max="8964" width="12.42578125" style="80" customWidth="1"/>
    <col min="8965" max="8965" width="12" style="80" customWidth="1"/>
    <col min="8966" max="8966" width="71.28515625" style="80" customWidth="1"/>
    <col min="8967" max="8967" width="6.7109375" style="80" customWidth="1"/>
    <col min="8968" max="8968" width="12.140625" style="80" customWidth="1"/>
    <col min="8969" max="8969" width="13.42578125" style="80" customWidth="1"/>
    <col min="8970" max="8970" width="17.85546875" style="80" customWidth="1"/>
    <col min="8971" max="9217" width="9.140625" style="80"/>
    <col min="9218" max="9218" width="4.42578125" style="80" customWidth="1"/>
    <col min="9219" max="9219" width="6.28515625" style="80" customWidth="1"/>
    <col min="9220" max="9220" width="12.42578125" style="80" customWidth="1"/>
    <col min="9221" max="9221" width="12" style="80" customWidth="1"/>
    <col min="9222" max="9222" width="71.28515625" style="80" customWidth="1"/>
    <col min="9223" max="9223" width="6.7109375" style="80" customWidth="1"/>
    <col min="9224" max="9224" width="12.140625" style="80" customWidth="1"/>
    <col min="9225" max="9225" width="13.42578125" style="80" customWidth="1"/>
    <col min="9226" max="9226" width="17.85546875" style="80" customWidth="1"/>
    <col min="9227" max="9473" width="9.140625" style="80"/>
    <col min="9474" max="9474" width="4.42578125" style="80" customWidth="1"/>
    <col min="9475" max="9475" width="6.28515625" style="80" customWidth="1"/>
    <col min="9476" max="9476" width="12.42578125" style="80" customWidth="1"/>
    <col min="9477" max="9477" width="12" style="80" customWidth="1"/>
    <col min="9478" max="9478" width="71.28515625" style="80" customWidth="1"/>
    <col min="9479" max="9479" width="6.7109375" style="80" customWidth="1"/>
    <col min="9480" max="9480" width="12.140625" style="80" customWidth="1"/>
    <col min="9481" max="9481" width="13.42578125" style="80" customWidth="1"/>
    <col min="9482" max="9482" width="17.85546875" style="80" customWidth="1"/>
    <col min="9483" max="9729" width="9.140625" style="80"/>
    <col min="9730" max="9730" width="4.42578125" style="80" customWidth="1"/>
    <col min="9731" max="9731" width="6.28515625" style="80" customWidth="1"/>
    <col min="9732" max="9732" width="12.42578125" style="80" customWidth="1"/>
    <col min="9733" max="9733" width="12" style="80" customWidth="1"/>
    <col min="9734" max="9734" width="71.28515625" style="80" customWidth="1"/>
    <col min="9735" max="9735" width="6.7109375" style="80" customWidth="1"/>
    <col min="9736" max="9736" width="12.140625" style="80" customWidth="1"/>
    <col min="9737" max="9737" width="13.42578125" style="80" customWidth="1"/>
    <col min="9738" max="9738" width="17.85546875" style="80" customWidth="1"/>
    <col min="9739" max="9985" width="9.140625" style="80"/>
    <col min="9986" max="9986" width="4.42578125" style="80" customWidth="1"/>
    <col min="9987" max="9987" width="6.28515625" style="80" customWidth="1"/>
    <col min="9988" max="9988" width="12.42578125" style="80" customWidth="1"/>
    <col min="9989" max="9989" width="12" style="80" customWidth="1"/>
    <col min="9990" max="9990" width="71.28515625" style="80" customWidth="1"/>
    <col min="9991" max="9991" width="6.7109375" style="80" customWidth="1"/>
    <col min="9992" max="9992" width="12.140625" style="80" customWidth="1"/>
    <col min="9993" max="9993" width="13.42578125" style="80" customWidth="1"/>
    <col min="9994" max="9994" width="17.85546875" style="80" customWidth="1"/>
    <col min="9995" max="10241" width="9.140625" style="80"/>
    <col min="10242" max="10242" width="4.42578125" style="80" customWidth="1"/>
    <col min="10243" max="10243" width="6.28515625" style="80" customWidth="1"/>
    <col min="10244" max="10244" width="12.42578125" style="80" customWidth="1"/>
    <col min="10245" max="10245" width="12" style="80" customWidth="1"/>
    <col min="10246" max="10246" width="71.28515625" style="80" customWidth="1"/>
    <col min="10247" max="10247" width="6.7109375" style="80" customWidth="1"/>
    <col min="10248" max="10248" width="12.140625" style="80" customWidth="1"/>
    <col min="10249" max="10249" width="13.42578125" style="80" customWidth="1"/>
    <col min="10250" max="10250" width="17.85546875" style="80" customWidth="1"/>
    <col min="10251" max="10497" width="9.140625" style="80"/>
    <col min="10498" max="10498" width="4.42578125" style="80" customWidth="1"/>
    <col min="10499" max="10499" width="6.28515625" style="80" customWidth="1"/>
    <col min="10500" max="10500" width="12.42578125" style="80" customWidth="1"/>
    <col min="10501" max="10501" width="12" style="80" customWidth="1"/>
    <col min="10502" max="10502" width="71.28515625" style="80" customWidth="1"/>
    <col min="10503" max="10503" width="6.7109375" style="80" customWidth="1"/>
    <col min="10504" max="10504" width="12.140625" style="80" customWidth="1"/>
    <col min="10505" max="10505" width="13.42578125" style="80" customWidth="1"/>
    <col min="10506" max="10506" width="17.85546875" style="80" customWidth="1"/>
    <col min="10507" max="10753" width="9.140625" style="80"/>
    <col min="10754" max="10754" width="4.42578125" style="80" customWidth="1"/>
    <col min="10755" max="10755" width="6.28515625" style="80" customWidth="1"/>
    <col min="10756" max="10756" width="12.42578125" style="80" customWidth="1"/>
    <col min="10757" max="10757" width="12" style="80" customWidth="1"/>
    <col min="10758" max="10758" width="71.28515625" style="80" customWidth="1"/>
    <col min="10759" max="10759" width="6.7109375" style="80" customWidth="1"/>
    <col min="10760" max="10760" width="12.140625" style="80" customWidth="1"/>
    <col min="10761" max="10761" width="13.42578125" style="80" customWidth="1"/>
    <col min="10762" max="10762" width="17.85546875" style="80" customWidth="1"/>
    <col min="10763" max="11009" width="9.140625" style="80"/>
    <col min="11010" max="11010" width="4.42578125" style="80" customWidth="1"/>
    <col min="11011" max="11011" width="6.28515625" style="80" customWidth="1"/>
    <col min="11012" max="11012" width="12.42578125" style="80" customWidth="1"/>
    <col min="11013" max="11013" width="12" style="80" customWidth="1"/>
    <col min="11014" max="11014" width="71.28515625" style="80" customWidth="1"/>
    <col min="11015" max="11015" width="6.7109375" style="80" customWidth="1"/>
    <col min="11016" max="11016" width="12.140625" style="80" customWidth="1"/>
    <col min="11017" max="11017" width="13.42578125" style="80" customWidth="1"/>
    <col min="11018" max="11018" width="17.85546875" style="80" customWidth="1"/>
    <col min="11019" max="11265" width="9.140625" style="80"/>
    <col min="11266" max="11266" width="4.42578125" style="80" customWidth="1"/>
    <col min="11267" max="11267" width="6.28515625" style="80" customWidth="1"/>
    <col min="11268" max="11268" width="12.42578125" style="80" customWidth="1"/>
    <col min="11269" max="11269" width="12" style="80" customWidth="1"/>
    <col min="11270" max="11270" width="71.28515625" style="80" customWidth="1"/>
    <col min="11271" max="11271" width="6.7109375" style="80" customWidth="1"/>
    <col min="11272" max="11272" width="12.140625" style="80" customWidth="1"/>
    <col min="11273" max="11273" width="13.42578125" style="80" customWidth="1"/>
    <col min="11274" max="11274" width="17.85546875" style="80" customWidth="1"/>
    <col min="11275" max="11521" width="9.140625" style="80"/>
    <col min="11522" max="11522" width="4.42578125" style="80" customWidth="1"/>
    <col min="11523" max="11523" width="6.28515625" style="80" customWidth="1"/>
    <col min="11524" max="11524" width="12.42578125" style="80" customWidth="1"/>
    <col min="11525" max="11525" width="12" style="80" customWidth="1"/>
    <col min="11526" max="11526" width="71.28515625" style="80" customWidth="1"/>
    <col min="11527" max="11527" width="6.7109375" style="80" customWidth="1"/>
    <col min="11528" max="11528" width="12.140625" style="80" customWidth="1"/>
    <col min="11529" max="11529" width="13.42578125" style="80" customWidth="1"/>
    <col min="11530" max="11530" width="17.85546875" style="80" customWidth="1"/>
    <col min="11531" max="11777" width="9.140625" style="80"/>
    <col min="11778" max="11778" width="4.42578125" style="80" customWidth="1"/>
    <col min="11779" max="11779" width="6.28515625" style="80" customWidth="1"/>
    <col min="11780" max="11780" width="12.42578125" style="80" customWidth="1"/>
    <col min="11781" max="11781" width="12" style="80" customWidth="1"/>
    <col min="11782" max="11782" width="71.28515625" style="80" customWidth="1"/>
    <col min="11783" max="11783" width="6.7109375" style="80" customWidth="1"/>
    <col min="11784" max="11784" width="12.140625" style="80" customWidth="1"/>
    <col min="11785" max="11785" width="13.42578125" style="80" customWidth="1"/>
    <col min="11786" max="11786" width="17.85546875" style="80" customWidth="1"/>
    <col min="11787" max="12033" width="9.140625" style="80"/>
    <col min="12034" max="12034" width="4.42578125" style="80" customWidth="1"/>
    <col min="12035" max="12035" width="6.28515625" style="80" customWidth="1"/>
    <col min="12036" max="12036" width="12.42578125" style="80" customWidth="1"/>
    <col min="12037" max="12037" width="12" style="80" customWidth="1"/>
    <col min="12038" max="12038" width="71.28515625" style="80" customWidth="1"/>
    <col min="12039" max="12039" width="6.7109375" style="80" customWidth="1"/>
    <col min="12040" max="12040" width="12.140625" style="80" customWidth="1"/>
    <col min="12041" max="12041" width="13.42578125" style="80" customWidth="1"/>
    <col min="12042" max="12042" width="17.85546875" style="80" customWidth="1"/>
    <col min="12043" max="12289" width="9.140625" style="80"/>
    <col min="12290" max="12290" width="4.42578125" style="80" customWidth="1"/>
    <col min="12291" max="12291" width="6.28515625" style="80" customWidth="1"/>
    <col min="12292" max="12292" width="12.42578125" style="80" customWidth="1"/>
    <col min="12293" max="12293" width="12" style="80" customWidth="1"/>
    <col min="12294" max="12294" width="71.28515625" style="80" customWidth="1"/>
    <col min="12295" max="12295" width="6.7109375" style="80" customWidth="1"/>
    <col min="12296" max="12296" width="12.140625" style="80" customWidth="1"/>
    <col min="12297" max="12297" width="13.42578125" style="80" customWidth="1"/>
    <col min="12298" max="12298" width="17.85546875" style="80" customWidth="1"/>
    <col min="12299" max="12545" width="9.140625" style="80"/>
    <col min="12546" max="12546" width="4.42578125" style="80" customWidth="1"/>
    <col min="12547" max="12547" width="6.28515625" style="80" customWidth="1"/>
    <col min="12548" max="12548" width="12.42578125" style="80" customWidth="1"/>
    <col min="12549" max="12549" width="12" style="80" customWidth="1"/>
    <col min="12550" max="12550" width="71.28515625" style="80" customWidth="1"/>
    <col min="12551" max="12551" width="6.7109375" style="80" customWidth="1"/>
    <col min="12552" max="12552" width="12.140625" style="80" customWidth="1"/>
    <col min="12553" max="12553" width="13.42578125" style="80" customWidth="1"/>
    <col min="12554" max="12554" width="17.85546875" style="80" customWidth="1"/>
    <col min="12555" max="12801" width="9.140625" style="80"/>
    <col min="12802" max="12802" width="4.42578125" style="80" customWidth="1"/>
    <col min="12803" max="12803" width="6.28515625" style="80" customWidth="1"/>
    <col min="12804" max="12804" width="12.42578125" style="80" customWidth="1"/>
    <col min="12805" max="12805" width="12" style="80" customWidth="1"/>
    <col min="12806" max="12806" width="71.28515625" style="80" customWidth="1"/>
    <col min="12807" max="12807" width="6.7109375" style="80" customWidth="1"/>
    <col min="12808" max="12808" width="12.140625" style="80" customWidth="1"/>
    <col min="12809" max="12809" width="13.42578125" style="80" customWidth="1"/>
    <col min="12810" max="12810" width="17.85546875" style="80" customWidth="1"/>
    <col min="12811" max="13057" width="9.140625" style="80"/>
    <col min="13058" max="13058" width="4.42578125" style="80" customWidth="1"/>
    <col min="13059" max="13059" width="6.28515625" style="80" customWidth="1"/>
    <col min="13060" max="13060" width="12.42578125" style="80" customWidth="1"/>
    <col min="13061" max="13061" width="12" style="80" customWidth="1"/>
    <col min="13062" max="13062" width="71.28515625" style="80" customWidth="1"/>
    <col min="13063" max="13063" width="6.7109375" style="80" customWidth="1"/>
    <col min="13064" max="13064" width="12.140625" style="80" customWidth="1"/>
    <col min="13065" max="13065" width="13.42578125" style="80" customWidth="1"/>
    <col min="13066" max="13066" width="17.85546875" style="80" customWidth="1"/>
    <col min="13067" max="13313" width="9.140625" style="80"/>
    <col min="13314" max="13314" width="4.42578125" style="80" customWidth="1"/>
    <col min="13315" max="13315" width="6.28515625" style="80" customWidth="1"/>
    <col min="13316" max="13316" width="12.42578125" style="80" customWidth="1"/>
    <col min="13317" max="13317" width="12" style="80" customWidth="1"/>
    <col min="13318" max="13318" width="71.28515625" style="80" customWidth="1"/>
    <col min="13319" max="13319" width="6.7109375" style="80" customWidth="1"/>
    <col min="13320" max="13320" width="12.140625" style="80" customWidth="1"/>
    <col min="13321" max="13321" width="13.42578125" style="80" customWidth="1"/>
    <col min="13322" max="13322" width="17.85546875" style="80" customWidth="1"/>
    <col min="13323" max="13569" width="9.140625" style="80"/>
    <col min="13570" max="13570" width="4.42578125" style="80" customWidth="1"/>
    <col min="13571" max="13571" width="6.28515625" style="80" customWidth="1"/>
    <col min="13572" max="13572" width="12.42578125" style="80" customWidth="1"/>
    <col min="13573" max="13573" width="12" style="80" customWidth="1"/>
    <col min="13574" max="13574" width="71.28515625" style="80" customWidth="1"/>
    <col min="13575" max="13575" width="6.7109375" style="80" customWidth="1"/>
    <col min="13576" max="13576" width="12.140625" style="80" customWidth="1"/>
    <col min="13577" max="13577" width="13.42578125" style="80" customWidth="1"/>
    <col min="13578" max="13578" width="17.85546875" style="80" customWidth="1"/>
    <col min="13579" max="13825" width="9.140625" style="80"/>
    <col min="13826" max="13826" width="4.42578125" style="80" customWidth="1"/>
    <col min="13827" max="13827" width="6.28515625" style="80" customWidth="1"/>
    <col min="13828" max="13828" width="12.42578125" style="80" customWidth="1"/>
    <col min="13829" max="13829" width="12" style="80" customWidth="1"/>
    <col min="13830" max="13830" width="71.28515625" style="80" customWidth="1"/>
    <col min="13831" max="13831" width="6.7109375" style="80" customWidth="1"/>
    <col min="13832" max="13832" width="12.140625" style="80" customWidth="1"/>
    <col min="13833" max="13833" width="13.42578125" style="80" customWidth="1"/>
    <col min="13834" max="13834" width="17.85546875" style="80" customWidth="1"/>
    <col min="13835" max="14081" width="9.140625" style="80"/>
    <col min="14082" max="14082" width="4.42578125" style="80" customWidth="1"/>
    <col min="14083" max="14083" width="6.28515625" style="80" customWidth="1"/>
    <col min="14084" max="14084" width="12.42578125" style="80" customWidth="1"/>
    <col min="14085" max="14085" width="12" style="80" customWidth="1"/>
    <col min="14086" max="14086" width="71.28515625" style="80" customWidth="1"/>
    <col min="14087" max="14087" width="6.7109375" style="80" customWidth="1"/>
    <col min="14088" max="14088" width="12.140625" style="80" customWidth="1"/>
    <col min="14089" max="14089" width="13.42578125" style="80" customWidth="1"/>
    <col min="14090" max="14090" width="17.85546875" style="80" customWidth="1"/>
    <col min="14091" max="14337" width="9.140625" style="80"/>
    <col min="14338" max="14338" width="4.42578125" style="80" customWidth="1"/>
    <col min="14339" max="14339" width="6.28515625" style="80" customWidth="1"/>
    <col min="14340" max="14340" width="12.42578125" style="80" customWidth="1"/>
    <col min="14341" max="14341" width="12" style="80" customWidth="1"/>
    <col min="14342" max="14342" width="71.28515625" style="80" customWidth="1"/>
    <col min="14343" max="14343" width="6.7109375" style="80" customWidth="1"/>
    <col min="14344" max="14344" width="12.140625" style="80" customWidth="1"/>
    <col min="14345" max="14345" width="13.42578125" style="80" customWidth="1"/>
    <col min="14346" max="14346" width="17.85546875" style="80" customWidth="1"/>
    <col min="14347" max="14593" width="9.140625" style="80"/>
    <col min="14594" max="14594" width="4.42578125" style="80" customWidth="1"/>
    <col min="14595" max="14595" width="6.28515625" style="80" customWidth="1"/>
    <col min="14596" max="14596" width="12.42578125" style="80" customWidth="1"/>
    <col min="14597" max="14597" width="12" style="80" customWidth="1"/>
    <col min="14598" max="14598" width="71.28515625" style="80" customWidth="1"/>
    <col min="14599" max="14599" width="6.7109375" style="80" customWidth="1"/>
    <col min="14600" max="14600" width="12.140625" style="80" customWidth="1"/>
    <col min="14601" max="14601" width="13.42578125" style="80" customWidth="1"/>
    <col min="14602" max="14602" width="17.85546875" style="80" customWidth="1"/>
    <col min="14603" max="14849" width="9.140625" style="80"/>
    <col min="14850" max="14850" width="4.42578125" style="80" customWidth="1"/>
    <col min="14851" max="14851" width="6.28515625" style="80" customWidth="1"/>
    <col min="14852" max="14852" width="12.42578125" style="80" customWidth="1"/>
    <col min="14853" max="14853" width="12" style="80" customWidth="1"/>
    <col min="14854" max="14854" width="71.28515625" style="80" customWidth="1"/>
    <col min="14855" max="14855" width="6.7109375" style="80" customWidth="1"/>
    <col min="14856" max="14856" width="12.140625" style="80" customWidth="1"/>
    <col min="14857" max="14857" width="13.42578125" style="80" customWidth="1"/>
    <col min="14858" max="14858" width="17.85546875" style="80" customWidth="1"/>
    <col min="14859" max="15105" width="9.140625" style="80"/>
    <col min="15106" max="15106" width="4.42578125" style="80" customWidth="1"/>
    <col min="15107" max="15107" width="6.28515625" style="80" customWidth="1"/>
    <col min="15108" max="15108" width="12.42578125" style="80" customWidth="1"/>
    <col min="15109" max="15109" width="12" style="80" customWidth="1"/>
    <col min="15110" max="15110" width="71.28515625" style="80" customWidth="1"/>
    <col min="15111" max="15111" width="6.7109375" style="80" customWidth="1"/>
    <col min="15112" max="15112" width="12.140625" style="80" customWidth="1"/>
    <col min="15113" max="15113" width="13.42578125" style="80" customWidth="1"/>
    <col min="15114" max="15114" width="17.85546875" style="80" customWidth="1"/>
    <col min="15115" max="15361" width="9.140625" style="80"/>
    <col min="15362" max="15362" width="4.42578125" style="80" customWidth="1"/>
    <col min="15363" max="15363" width="6.28515625" style="80" customWidth="1"/>
    <col min="15364" max="15364" width="12.42578125" style="80" customWidth="1"/>
    <col min="15365" max="15365" width="12" style="80" customWidth="1"/>
    <col min="15366" max="15366" width="71.28515625" style="80" customWidth="1"/>
    <col min="15367" max="15367" width="6.7109375" style="80" customWidth="1"/>
    <col min="15368" max="15368" width="12.140625" style="80" customWidth="1"/>
    <col min="15369" max="15369" width="13.42578125" style="80" customWidth="1"/>
    <col min="15370" max="15370" width="17.85546875" style="80" customWidth="1"/>
    <col min="15371" max="15617" width="9.140625" style="80"/>
    <col min="15618" max="15618" width="4.42578125" style="80" customWidth="1"/>
    <col min="15619" max="15619" width="6.28515625" style="80" customWidth="1"/>
    <col min="15620" max="15620" width="12.42578125" style="80" customWidth="1"/>
    <col min="15621" max="15621" width="12" style="80" customWidth="1"/>
    <col min="15622" max="15622" width="71.28515625" style="80" customWidth="1"/>
    <col min="15623" max="15623" width="6.7109375" style="80" customWidth="1"/>
    <col min="15624" max="15624" width="12.140625" style="80" customWidth="1"/>
    <col min="15625" max="15625" width="13.42578125" style="80" customWidth="1"/>
    <col min="15626" max="15626" width="17.85546875" style="80" customWidth="1"/>
    <col min="15627" max="15873" width="9.140625" style="80"/>
    <col min="15874" max="15874" width="4.42578125" style="80" customWidth="1"/>
    <col min="15875" max="15875" width="6.28515625" style="80" customWidth="1"/>
    <col min="15876" max="15876" width="12.42578125" style="80" customWidth="1"/>
    <col min="15877" max="15877" width="12" style="80" customWidth="1"/>
    <col min="15878" max="15878" width="71.28515625" style="80" customWidth="1"/>
    <col min="15879" max="15879" width="6.7109375" style="80" customWidth="1"/>
    <col min="15880" max="15880" width="12.140625" style="80" customWidth="1"/>
    <col min="15881" max="15881" width="13.42578125" style="80" customWidth="1"/>
    <col min="15882" max="15882" width="17.85546875" style="80" customWidth="1"/>
    <col min="15883" max="16129" width="9.140625" style="80"/>
    <col min="16130" max="16130" width="4.42578125" style="80" customWidth="1"/>
    <col min="16131" max="16131" width="6.28515625" style="80" customWidth="1"/>
    <col min="16132" max="16132" width="12.42578125" style="80" customWidth="1"/>
    <col min="16133" max="16133" width="12" style="80" customWidth="1"/>
    <col min="16134" max="16134" width="71.28515625" style="80" customWidth="1"/>
    <col min="16135" max="16135" width="6.7109375" style="80" customWidth="1"/>
    <col min="16136" max="16136" width="12.140625" style="80" customWidth="1"/>
    <col min="16137" max="16137" width="13.42578125" style="80" customWidth="1"/>
    <col min="16138" max="16138" width="17.85546875" style="80" customWidth="1"/>
    <col min="16139" max="16384" width="9.140625" style="80"/>
  </cols>
  <sheetData>
    <row r="1" spans="1:15" ht="18.75">
      <c r="D1" s="151" t="s">
        <v>706</v>
      </c>
    </row>
    <row r="2" spans="1:15" ht="18.75">
      <c r="D2" s="151" t="s">
        <v>707</v>
      </c>
    </row>
    <row r="3" spans="1:15" ht="18.75">
      <c r="D3" s="151" t="s">
        <v>708</v>
      </c>
    </row>
    <row r="4" spans="1:15" ht="18.75">
      <c r="D4" s="151" t="s">
        <v>710</v>
      </c>
    </row>
    <row r="5" spans="1:15" ht="12.75" customHeight="1">
      <c r="A5" s="6"/>
      <c r="B5" s="6"/>
      <c r="C5" s="6"/>
      <c r="D5" s="6"/>
      <c r="E5" s="6"/>
      <c r="F5" s="6"/>
      <c r="G5" s="6"/>
      <c r="H5" s="261"/>
      <c r="I5" s="261"/>
      <c r="J5" s="6"/>
      <c r="K5" s="348"/>
      <c r="L5" s="348"/>
    </row>
    <row r="6" spans="1:15">
      <c r="A6" s="6"/>
      <c r="B6" s="6"/>
      <c r="C6" s="6"/>
      <c r="D6" s="6"/>
      <c r="E6" s="6"/>
      <c r="F6" s="6"/>
      <c r="G6" s="6"/>
      <c r="H6" s="261"/>
      <c r="I6" s="261"/>
      <c r="J6" s="6"/>
      <c r="K6" s="348"/>
      <c r="L6" s="348"/>
    </row>
    <row r="7" spans="1:15" ht="15.75">
      <c r="A7" s="548" t="s">
        <v>833</v>
      </c>
      <c r="B7" s="548"/>
      <c r="C7" s="548"/>
      <c r="D7" s="548"/>
      <c r="E7" s="548"/>
      <c r="F7" s="548"/>
      <c r="G7" s="548"/>
      <c r="H7" s="548"/>
      <c r="I7" s="548"/>
      <c r="J7" s="225"/>
      <c r="K7" s="349"/>
      <c r="L7" s="349"/>
    </row>
    <row r="8" spans="1:15" ht="19.5" customHeight="1">
      <c r="A8" s="548" t="s">
        <v>711</v>
      </c>
      <c r="B8" s="548"/>
      <c r="C8" s="548"/>
      <c r="D8" s="548"/>
      <c r="E8" s="548"/>
      <c r="F8" s="548"/>
      <c r="G8" s="548"/>
      <c r="H8" s="548"/>
      <c r="I8" s="548"/>
      <c r="J8" s="225"/>
      <c r="K8" s="349"/>
      <c r="L8" s="349"/>
      <c r="O8" s="83"/>
    </row>
    <row r="9" spans="1:15" ht="20.100000000000001" customHeight="1">
      <c r="A9" s="48" t="str">
        <f>'Med escola 220V'!A9</f>
        <v>DATA BASE: SINAPI/BA - ABRIL DE 2018, SEINFRA, ORSE, OUTRAS BASES.</v>
      </c>
      <c r="B9" s="7"/>
      <c r="C9" s="7"/>
      <c r="D9" s="81"/>
      <c r="E9" s="82"/>
      <c r="F9" s="549" t="s">
        <v>0</v>
      </c>
      <c r="G9" s="549"/>
      <c r="H9" s="549"/>
      <c r="I9" s="549"/>
      <c r="J9" s="221"/>
      <c r="K9" s="342"/>
      <c r="L9" s="342"/>
    </row>
    <row r="10" spans="1:15" ht="20.100000000000001" customHeight="1">
      <c r="A10" s="153" t="str">
        <f>'Med escola 220V'!A10</f>
        <v>MUNICÍPIO: MATINA - BAHIA</v>
      </c>
      <c r="B10" s="153"/>
      <c r="C10" s="7"/>
      <c r="D10" s="81"/>
      <c r="E10" s="152"/>
      <c r="F10" s="152"/>
      <c r="G10" s="152"/>
      <c r="H10" s="262"/>
      <c r="I10" s="262"/>
      <c r="J10" s="290"/>
      <c r="K10" s="350"/>
      <c r="L10" s="350"/>
    </row>
    <row r="11" spans="1:15" ht="20.100000000000001" customHeight="1">
      <c r="A11" s="136" t="s">
        <v>699</v>
      </c>
      <c r="B11" s="136"/>
      <c r="C11" s="9"/>
      <c r="D11" s="9"/>
      <c r="E11" s="152"/>
      <c r="F11" s="152"/>
      <c r="G11" s="152"/>
      <c r="H11" s="262"/>
      <c r="I11" s="262"/>
      <c r="J11" s="290"/>
      <c r="K11" s="350"/>
      <c r="L11" s="350"/>
    </row>
    <row r="12" spans="1:15" ht="20.100000000000001" customHeight="1">
      <c r="A12" s="11"/>
      <c r="B12" s="11"/>
      <c r="C12" s="11"/>
      <c r="D12" s="154" t="s">
        <v>712</v>
      </c>
      <c r="E12" s="10" t="s">
        <v>1</v>
      </c>
      <c r="F12" s="13">
        <v>1</v>
      </c>
      <c r="G12" s="13"/>
      <c r="H12" s="263"/>
      <c r="I12" s="263">
        <f>I248</f>
        <v>472517.10029368184</v>
      </c>
      <c r="J12" s="14">
        <f>J248</f>
        <v>406364.70625256631</v>
      </c>
      <c r="K12" s="351"/>
      <c r="L12" s="351"/>
    </row>
    <row r="13" spans="1:15" ht="20.100000000000001" customHeight="1">
      <c r="A13" s="11"/>
      <c r="B13" s="11"/>
      <c r="C13" s="11"/>
      <c r="D13" s="12"/>
      <c r="E13" s="10"/>
      <c r="F13" s="13"/>
      <c r="G13" s="13"/>
      <c r="H13" s="263"/>
      <c r="I13" s="263"/>
      <c r="J13" s="14"/>
      <c r="K13" s="351"/>
      <c r="L13" s="351"/>
    </row>
    <row r="14" spans="1:15" ht="20.100000000000001" customHeight="1">
      <c r="A14" s="253" t="s">
        <v>2</v>
      </c>
      <c r="B14" s="253" t="s">
        <v>3</v>
      </c>
      <c r="C14" s="253" t="s">
        <v>4</v>
      </c>
      <c r="D14" s="254" t="s">
        <v>5</v>
      </c>
      <c r="E14" s="253" t="s">
        <v>6</v>
      </c>
      <c r="F14" s="255" t="s">
        <v>7</v>
      </c>
      <c r="G14" s="255" t="s">
        <v>4407</v>
      </c>
      <c r="H14" s="264" t="s">
        <v>8</v>
      </c>
      <c r="I14" s="264" t="s">
        <v>9</v>
      </c>
      <c r="J14" s="255" t="s">
        <v>9</v>
      </c>
      <c r="K14" s="343" t="s">
        <v>5119</v>
      </c>
      <c r="L14" s="343" t="s">
        <v>5120</v>
      </c>
    </row>
    <row r="15" spans="1:15" ht="6.75" customHeight="1">
      <c r="A15" s="155"/>
      <c r="B15" s="155"/>
      <c r="C15" s="155"/>
      <c r="D15" s="156"/>
      <c r="E15" s="84"/>
      <c r="F15" s="157"/>
      <c r="G15" s="341">
        <v>0.14000000000000001</v>
      </c>
      <c r="H15" s="265"/>
      <c r="I15" s="277"/>
      <c r="J15" s="97"/>
      <c r="K15" s="352"/>
      <c r="L15" s="352"/>
    </row>
    <row r="16" spans="1:15" ht="20.100000000000001" customHeight="1">
      <c r="A16" s="256" t="s">
        <v>10</v>
      </c>
      <c r="B16" s="257"/>
      <c r="C16" s="257"/>
      <c r="D16" s="258" t="s">
        <v>11</v>
      </c>
      <c r="E16" s="258"/>
      <c r="F16" s="259"/>
      <c r="G16" s="259"/>
      <c r="H16" s="266"/>
      <c r="I16" s="280">
        <f>I19</f>
        <v>2227.018</v>
      </c>
      <c r="J16" s="259">
        <f>J19</f>
        <v>1915.2354800000001</v>
      </c>
      <c r="K16" s="343"/>
      <c r="L16" s="343"/>
    </row>
    <row r="17" spans="1:12" ht="20.100000000000001" customHeight="1" outlineLevel="1">
      <c r="A17" s="84" t="s">
        <v>12</v>
      </c>
      <c r="B17" s="17" t="s">
        <v>20</v>
      </c>
      <c r="C17" s="85" t="s">
        <v>14</v>
      </c>
      <c r="D17" s="30" t="s">
        <v>21</v>
      </c>
      <c r="E17" s="84" t="s">
        <v>16</v>
      </c>
      <c r="F17" s="87">
        <v>516.58000000000004</v>
      </c>
      <c r="G17" s="87">
        <f>H17-H17*$G$15</f>
        <v>3.5259999999999998</v>
      </c>
      <c r="H17" s="267">
        <v>4.0999999999999996</v>
      </c>
      <c r="I17" s="281">
        <f>F17*H17</f>
        <v>2117.9780000000001</v>
      </c>
      <c r="J17" s="158">
        <f>F17*G17</f>
        <v>1821.46108</v>
      </c>
      <c r="K17" s="352">
        <v>0</v>
      </c>
      <c r="L17" s="352">
        <v>0</v>
      </c>
    </row>
    <row r="18" spans="1:12" ht="27" customHeight="1" outlineLevel="1">
      <c r="A18" s="84" t="s">
        <v>17</v>
      </c>
      <c r="B18" s="85" t="s">
        <v>29</v>
      </c>
      <c r="C18" s="85" t="s">
        <v>30</v>
      </c>
      <c r="D18" s="30" t="s">
        <v>31</v>
      </c>
      <c r="E18" s="85" t="s">
        <v>1</v>
      </c>
      <c r="F18" s="87">
        <v>2</v>
      </c>
      <c r="G18" s="87">
        <f>H18-H18*$G$15</f>
        <v>46.8872</v>
      </c>
      <c r="H18" s="265">
        <v>54.52</v>
      </c>
      <c r="I18" s="281">
        <f>F18*H18</f>
        <v>109.04</v>
      </c>
      <c r="J18" s="158">
        <f>F18*G18</f>
        <v>93.7744</v>
      </c>
      <c r="K18" s="352">
        <v>0</v>
      </c>
      <c r="L18" s="352">
        <v>0</v>
      </c>
    </row>
    <row r="19" spans="1:12" ht="20.100000000000001" customHeight="1" outlineLevel="1">
      <c r="A19" s="561" t="s">
        <v>35</v>
      </c>
      <c r="B19" s="561"/>
      <c r="C19" s="561"/>
      <c r="D19" s="561"/>
      <c r="E19" s="561"/>
      <c r="F19" s="561"/>
      <c r="G19" s="561"/>
      <c r="H19" s="561"/>
      <c r="I19" s="282">
        <f>SUM(I17:I18)</f>
        <v>2227.018</v>
      </c>
      <c r="J19" s="19">
        <f>SUM(J17:J18)</f>
        <v>1915.2354800000001</v>
      </c>
      <c r="K19" s="352"/>
      <c r="L19" s="352"/>
    </row>
    <row r="20" spans="1:12" ht="20.100000000000001" customHeight="1">
      <c r="A20" s="30"/>
      <c r="B20" s="30"/>
      <c r="C20" s="30"/>
      <c r="D20" s="30"/>
      <c r="E20" s="84"/>
      <c r="F20" s="158"/>
      <c r="G20" s="158"/>
      <c r="H20" s="267"/>
      <c r="I20" s="281"/>
      <c r="J20" s="158"/>
      <c r="K20" s="352"/>
      <c r="L20" s="352"/>
    </row>
    <row r="21" spans="1:12" ht="20.100000000000001" customHeight="1">
      <c r="A21" s="256" t="s">
        <v>36</v>
      </c>
      <c r="B21" s="257"/>
      <c r="C21" s="257"/>
      <c r="D21" s="258" t="s">
        <v>37</v>
      </c>
      <c r="E21" s="258"/>
      <c r="F21" s="259"/>
      <c r="G21" s="259"/>
      <c r="H21" s="266"/>
      <c r="I21" s="280">
        <f>I26</f>
        <v>6574.9313314999999</v>
      </c>
      <c r="J21" s="259">
        <f>J26</f>
        <v>5654.4409450899984</v>
      </c>
      <c r="K21" s="343"/>
      <c r="L21" s="343"/>
    </row>
    <row r="22" spans="1:12" s="93" customFormat="1" ht="30" customHeight="1" outlineLevel="1">
      <c r="A22" s="91" t="s">
        <v>38</v>
      </c>
      <c r="B22" s="17">
        <v>94319</v>
      </c>
      <c r="C22" s="92" t="s">
        <v>14</v>
      </c>
      <c r="D22" s="30" t="s">
        <v>39</v>
      </c>
      <c r="E22" s="92" t="s">
        <v>40</v>
      </c>
      <c r="F22" s="87">
        <v>93.921999999999997</v>
      </c>
      <c r="G22" s="87">
        <f t="shared" ref="G22:G25" si="0">H22-H22*$G$15</f>
        <v>28.999199999999998</v>
      </c>
      <c r="H22" s="267">
        <v>33.72</v>
      </c>
      <c r="I22" s="281">
        <f>F22*H22</f>
        <v>3167.0498399999997</v>
      </c>
      <c r="J22" s="158">
        <f t="shared" ref="J22:J25" si="1">F22*G22</f>
        <v>2723.6628623999995</v>
      </c>
      <c r="K22" s="352">
        <v>0</v>
      </c>
      <c r="L22" s="352">
        <v>0</v>
      </c>
    </row>
    <row r="23" spans="1:12" s="93" customFormat="1" ht="27" customHeight="1" outlineLevel="1">
      <c r="A23" s="91" t="s">
        <v>41</v>
      </c>
      <c r="B23" s="17">
        <v>93358</v>
      </c>
      <c r="C23" s="92" t="s">
        <v>14</v>
      </c>
      <c r="D23" s="30" t="s">
        <v>42</v>
      </c>
      <c r="E23" s="92" t="s">
        <v>40</v>
      </c>
      <c r="F23" s="87">
        <v>32.940174999999996</v>
      </c>
      <c r="G23" s="87">
        <f t="shared" si="0"/>
        <v>46.594799999999999</v>
      </c>
      <c r="H23" s="267">
        <v>54.18</v>
      </c>
      <c r="I23" s="281">
        <f t="shared" ref="I23:I25" si="2">F23*H23</f>
        <v>1784.6986814999998</v>
      </c>
      <c r="J23" s="158">
        <f t="shared" si="1"/>
        <v>1534.8408660899997</v>
      </c>
      <c r="K23" s="352">
        <v>0</v>
      </c>
      <c r="L23" s="352">
        <v>0</v>
      </c>
    </row>
    <row r="24" spans="1:12" s="93" customFormat="1" ht="20.100000000000001" customHeight="1" outlineLevel="1">
      <c r="A24" s="91" t="s">
        <v>43</v>
      </c>
      <c r="B24" s="17">
        <v>93382</v>
      </c>
      <c r="C24" s="92" t="s">
        <v>14</v>
      </c>
      <c r="D24" s="30" t="s">
        <v>44</v>
      </c>
      <c r="E24" s="92" t="s">
        <v>16</v>
      </c>
      <c r="F24" s="87">
        <v>42.147499999999994</v>
      </c>
      <c r="G24" s="87">
        <f t="shared" si="0"/>
        <v>20.313200000000002</v>
      </c>
      <c r="H24" s="267">
        <v>23.62</v>
      </c>
      <c r="I24" s="281">
        <f t="shared" si="2"/>
        <v>995.5239499999999</v>
      </c>
      <c r="J24" s="158">
        <f t="shared" si="1"/>
        <v>856.15059699999995</v>
      </c>
      <c r="K24" s="352">
        <v>0</v>
      </c>
      <c r="L24" s="352">
        <v>0</v>
      </c>
    </row>
    <row r="25" spans="1:12" s="93" customFormat="1" ht="20.100000000000001" customHeight="1" outlineLevel="1">
      <c r="A25" s="91" t="s">
        <v>45</v>
      </c>
      <c r="B25" s="17">
        <v>96995</v>
      </c>
      <c r="C25" s="92" t="s">
        <v>14</v>
      </c>
      <c r="D25" s="30" t="s">
        <v>46</v>
      </c>
      <c r="E25" s="92" t="s">
        <v>40</v>
      </c>
      <c r="F25" s="87">
        <v>19.100999999999999</v>
      </c>
      <c r="G25" s="87">
        <f t="shared" si="0"/>
        <v>28.259599999999999</v>
      </c>
      <c r="H25" s="267">
        <v>32.86</v>
      </c>
      <c r="I25" s="281">
        <f t="shared" si="2"/>
        <v>627.65886</v>
      </c>
      <c r="J25" s="158">
        <f t="shared" si="1"/>
        <v>539.78661959999999</v>
      </c>
      <c r="K25" s="352">
        <v>0</v>
      </c>
      <c r="L25" s="352">
        <v>0</v>
      </c>
    </row>
    <row r="26" spans="1:12" ht="20.100000000000001" customHeight="1" outlineLevel="1">
      <c r="A26" s="561" t="s">
        <v>47</v>
      </c>
      <c r="B26" s="561"/>
      <c r="C26" s="561"/>
      <c r="D26" s="561"/>
      <c r="E26" s="561"/>
      <c r="F26" s="561"/>
      <c r="G26" s="561"/>
      <c r="H26" s="561"/>
      <c r="I26" s="282">
        <f>SUM(I22:I25)</f>
        <v>6574.9313314999999</v>
      </c>
      <c r="J26" s="19">
        <f>SUM(J22:J25)</f>
        <v>5654.4409450899984</v>
      </c>
      <c r="K26" s="352"/>
      <c r="L26" s="352"/>
    </row>
    <row r="27" spans="1:12" ht="20.100000000000001" customHeight="1">
      <c r="A27" s="30"/>
      <c r="B27" s="30"/>
      <c r="C27" s="30"/>
      <c r="D27" s="30"/>
      <c r="E27" s="84"/>
      <c r="F27" s="158"/>
      <c r="G27" s="158"/>
      <c r="H27" s="267"/>
      <c r="I27" s="281"/>
      <c r="J27" s="158"/>
      <c r="K27" s="352"/>
      <c r="L27" s="352"/>
    </row>
    <row r="28" spans="1:12" ht="20.100000000000001" customHeight="1">
      <c r="A28" s="256" t="s">
        <v>48</v>
      </c>
      <c r="B28" s="257"/>
      <c r="C28" s="257"/>
      <c r="D28" s="258" t="s">
        <v>49</v>
      </c>
      <c r="E28" s="258"/>
      <c r="F28" s="259"/>
      <c r="G28" s="259"/>
      <c r="H28" s="266"/>
      <c r="I28" s="280">
        <f>I41</f>
        <v>45991.383045454553</v>
      </c>
      <c r="J28" s="259">
        <f>J41</f>
        <v>39552.589419090902</v>
      </c>
      <c r="K28" s="343"/>
      <c r="L28" s="343"/>
    </row>
    <row r="29" spans="1:12" ht="20.100000000000001" customHeight="1" outlineLevel="1">
      <c r="A29" s="38"/>
      <c r="B29" s="38"/>
      <c r="C29" s="38"/>
      <c r="D29" s="21" t="s">
        <v>50</v>
      </c>
      <c r="E29" s="94"/>
      <c r="F29" s="88"/>
      <c r="G29" s="88"/>
      <c r="H29" s="265"/>
      <c r="I29" s="280"/>
      <c r="J29" s="22"/>
      <c r="K29" s="352"/>
      <c r="L29" s="352"/>
    </row>
    <row r="30" spans="1:12" ht="29.25" customHeight="1" outlineLevel="1">
      <c r="A30" s="85" t="s">
        <v>51</v>
      </c>
      <c r="B30" s="17">
        <v>98228</v>
      </c>
      <c r="C30" s="92" t="s">
        <v>14</v>
      </c>
      <c r="D30" s="30" t="s">
        <v>52</v>
      </c>
      <c r="E30" s="92" t="s">
        <v>53</v>
      </c>
      <c r="F30" s="95">
        <v>234.5</v>
      </c>
      <c r="G30" s="87">
        <f t="shared" ref="G30:G35" si="3">H30-H30*$G$15</f>
        <v>39.000999999999998</v>
      </c>
      <c r="H30" s="267">
        <v>45.35</v>
      </c>
      <c r="I30" s="281">
        <f>F30*H30</f>
        <v>10634.575000000001</v>
      </c>
      <c r="J30" s="158">
        <f t="shared" ref="J30:J35" si="4">F30*G30</f>
        <v>9145.7344999999987</v>
      </c>
      <c r="K30" s="352">
        <v>0</v>
      </c>
      <c r="L30" s="352">
        <v>0</v>
      </c>
    </row>
    <row r="31" spans="1:12" ht="20.100000000000001" customHeight="1" outlineLevel="1">
      <c r="A31" s="85" t="s">
        <v>54</v>
      </c>
      <c r="B31" s="17">
        <v>96619</v>
      </c>
      <c r="C31" s="92" t="s">
        <v>14</v>
      </c>
      <c r="D31" s="30" t="s">
        <v>55</v>
      </c>
      <c r="E31" s="85" t="s">
        <v>16</v>
      </c>
      <c r="F31" s="88">
        <v>24.009999999999998</v>
      </c>
      <c r="G31" s="87">
        <f t="shared" si="3"/>
        <v>18.876999999999999</v>
      </c>
      <c r="H31" s="267">
        <v>21.95</v>
      </c>
      <c r="I31" s="281">
        <f t="shared" ref="I31:I40" si="5">F31*H31</f>
        <v>527.01949999999999</v>
      </c>
      <c r="J31" s="158">
        <f t="shared" si="4"/>
        <v>453.23676999999992</v>
      </c>
      <c r="K31" s="352">
        <v>0</v>
      </c>
      <c r="L31" s="352">
        <v>0</v>
      </c>
    </row>
    <row r="32" spans="1:12" ht="20.100000000000001" customHeight="1" outlineLevel="1">
      <c r="A32" s="85" t="s">
        <v>56</v>
      </c>
      <c r="B32" s="17">
        <v>96535</v>
      </c>
      <c r="C32" s="92" t="s">
        <v>14</v>
      </c>
      <c r="D32" s="30" t="s">
        <v>57</v>
      </c>
      <c r="E32" s="85" t="s">
        <v>16</v>
      </c>
      <c r="F32" s="88">
        <v>43.75</v>
      </c>
      <c r="G32" s="87">
        <f t="shared" si="3"/>
        <v>76.625999999999991</v>
      </c>
      <c r="H32" s="267">
        <v>89.1</v>
      </c>
      <c r="I32" s="281">
        <f t="shared" si="5"/>
        <v>3898.1249999999995</v>
      </c>
      <c r="J32" s="158">
        <f t="shared" si="4"/>
        <v>3352.3874999999994</v>
      </c>
      <c r="K32" s="352">
        <v>0</v>
      </c>
      <c r="L32" s="352">
        <v>0</v>
      </c>
    </row>
    <row r="33" spans="1:12" ht="30" customHeight="1" outlineLevel="1">
      <c r="A33" s="85" t="s">
        <v>58</v>
      </c>
      <c r="B33" s="17">
        <v>96544</v>
      </c>
      <c r="C33" s="92" t="s">
        <v>14</v>
      </c>
      <c r="D33" s="30" t="s">
        <v>59</v>
      </c>
      <c r="E33" s="85" t="s">
        <v>60</v>
      </c>
      <c r="F33" s="88">
        <v>462.07272727272726</v>
      </c>
      <c r="G33" s="87">
        <f t="shared" si="3"/>
        <v>6.88</v>
      </c>
      <c r="H33" s="267">
        <v>8</v>
      </c>
      <c r="I33" s="281">
        <f t="shared" si="5"/>
        <v>3696.5818181818181</v>
      </c>
      <c r="J33" s="158">
        <f t="shared" si="4"/>
        <v>3179.0603636363635</v>
      </c>
      <c r="K33" s="352">
        <v>0</v>
      </c>
      <c r="L33" s="352">
        <v>0</v>
      </c>
    </row>
    <row r="34" spans="1:12" ht="30" customHeight="1" outlineLevel="1">
      <c r="A34" s="85" t="s">
        <v>61</v>
      </c>
      <c r="B34" s="17">
        <v>96543</v>
      </c>
      <c r="C34" s="92" t="s">
        <v>14</v>
      </c>
      <c r="D34" s="30" t="s">
        <v>62</v>
      </c>
      <c r="E34" s="85" t="s">
        <v>60</v>
      </c>
      <c r="F34" s="88">
        <v>64.163636363636371</v>
      </c>
      <c r="G34" s="87">
        <f t="shared" si="3"/>
        <v>9.5288000000000004</v>
      </c>
      <c r="H34" s="267">
        <v>11.08</v>
      </c>
      <c r="I34" s="281">
        <f t="shared" si="5"/>
        <v>710.93309090909099</v>
      </c>
      <c r="J34" s="158">
        <f t="shared" si="4"/>
        <v>611.40245818181825</v>
      </c>
      <c r="K34" s="352">
        <v>0</v>
      </c>
      <c r="L34" s="352">
        <v>0</v>
      </c>
    </row>
    <row r="35" spans="1:12" ht="30" customHeight="1" outlineLevel="1">
      <c r="A35" s="85" t="s">
        <v>63</v>
      </c>
      <c r="B35" s="17">
        <v>94971</v>
      </c>
      <c r="C35" s="92" t="s">
        <v>14</v>
      </c>
      <c r="D35" s="30" t="s">
        <v>64</v>
      </c>
      <c r="E35" s="85" t="s">
        <v>40</v>
      </c>
      <c r="F35" s="88">
        <v>6.36</v>
      </c>
      <c r="G35" s="87">
        <f t="shared" si="3"/>
        <v>286.12199999999996</v>
      </c>
      <c r="H35" s="267">
        <v>332.7</v>
      </c>
      <c r="I35" s="281">
        <f t="shared" si="5"/>
        <v>2115.9720000000002</v>
      </c>
      <c r="J35" s="158">
        <f t="shared" si="4"/>
        <v>1819.7359199999999</v>
      </c>
      <c r="K35" s="352">
        <v>0</v>
      </c>
      <c r="L35" s="352">
        <v>0</v>
      </c>
    </row>
    <row r="36" spans="1:12" ht="20.100000000000001" customHeight="1" outlineLevel="1">
      <c r="A36" s="38"/>
      <c r="B36" s="20"/>
      <c r="C36" s="20"/>
      <c r="D36" s="21" t="s">
        <v>65</v>
      </c>
      <c r="E36" s="94"/>
      <c r="F36" s="88"/>
      <c r="G36" s="88"/>
      <c r="H36" s="267"/>
      <c r="I36" s="281"/>
      <c r="J36" s="158"/>
      <c r="K36" s="352">
        <v>0</v>
      </c>
      <c r="L36" s="352">
        <v>0</v>
      </c>
    </row>
    <row r="37" spans="1:12" ht="20.100000000000001" customHeight="1" outlineLevel="1">
      <c r="A37" s="96" t="s">
        <v>66</v>
      </c>
      <c r="B37" s="17">
        <v>96535</v>
      </c>
      <c r="C37" s="92" t="s">
        <v>14</v>
      </c>
      <c r="D37" s="30" t="s">
        <v>57</v>
      </c>
      <c r="E37" s="85" t="s">
        <v>16</v>
      </c>
      <c r="F37" s="88">
        <v>165.32</v>
      </c>
      <c r="G37" s="87">
        <f t="shared" ref="G37:G40" si="6">H37-H37*$G$15</f>
        <v>76.625999999999991</v>
      </c>
      <c r="H37" s="267">
        <v>89.1</v>
      </c>
      <c r="I37" s="281">
        <f t="shared" si="5"/>
        <v>14730.011999999999</v>
      </c>
      <c r="J37" s="158">
        <f t="shared" ref="J37:J40" si="7">F37*G37</f>
        <v>12667.810319999999</v>
      </c>
      <c r="K37" s="352">
        <v>0</v>
      </c>
      <c r="L37" s="352">
        <v>0</v>
      </c>
    </row>
    <row r="38" spans="1:12" ht="30" customHeight="1" outlineLevel="1">
      <c r="A38" s="96" t="s">
        <v>67</v>
      </c>
      <c r="B38" s="17">
        <v>96544</v>
      </c>
      <c r="C38" s="92" t="s">
        <v>14</v>
      </c>
      <c r="D38" s="30" t="s">
        <v>59</v>
      </c>
      <c r="E38" s="85" t="s">
        <v>60</v>
      </c>
      <c r="F38" s="88">
        <v>514.87272727272727</v>
      </c>
      <c r="G38" s="87">
        <f t="shared" si="6"/>
        <v>6.88</v>
      </c>
      <c r="H38" s="267">
        <v>8</v>
      </c>
      <c r="I38" s="281">
        <f t="shared" si="5"/>
        <v>4118.9818181818182</v>
      </c>
      <c r="J38" s="158">
        <f t="shared" si="7"/>
        <v>3542.3243636363636</v>
      </c>
      <c r="K38" s="352">
        <v>0</v>
      </c>
      <c r="L38" s="352">
        <v>0</v>
      </c>
    </row>
    <row r="39" spans="1:12" ht="30" customHeight="1" outlineLevel="1">
      <c r="A39" s="96" t="s">
        <v>68</v>
      </c>
      <c r="B39" s="17">
        <v>96543</v>
      </c>
      <c r="C39" s="92" t="s">
        <v>14</v>
      </c>
      <c r="D39" s="30" t="s">
        <v>62</v>
      </c>
      <c r="E39" s="85" t="s">
        <v>60</v>
      </c>
      <c r="F39" s="88">
        <v>214.97272727272724</v>
      </c>
      <c r="G39" s="87">
        <f t="shared" si="6"/>
        <v>9.5288000000000004</v>
      </c>
      <c r="H39" s="267">
        <v>11.08</v>
      </c>
      <c r="I39" s="281">
        <f t="shared" si="5"/>
        <v>2381.8978181818179</v>
      </c>
      <c r="J39" s="158">
        <f t="shared" si="7"/>
        <v>2048.4321236363635</v>
      </c>
      <c r="K39" s="352">
        <v>0</v>
      </c>
      <c r="L39" s="352">
        <v>0</v>
      </c>
    </row>
    <row r="40" spans="1:12" ht="30" customHeight="1" outlineLevel="1">
      <c r="A40" s="96" t="s">
        <v>69</v>
      </c>
      <c r="B40" s="17">
        <v>94971</v>
      </c>
      <c r="C40" s="92" t="s">
        <v>14</v>
      </c>
      <c r="D40" s="30" t="s">
        <v>64</v>
      </c>
      <c r="E40" s="85" t="s">
        <v>40</v>
      </c>
      <c r="F40" s="88">
        <v>9.5500000000000007</v>
      </c>
      <c r="G40" s="87">
        <f t="shared" si="6"/>
        <v>286.12199999999996</v>
      </c>
      <c r="H40" s="267">
        <v>332.7</v>
      </c>
      <c r="I40" s="281">
        <f t="shared" si="5"/>
        <v>3177.2850000000003</v>
      </c>
      <c r="J40" s="158">
        <f t="shared" si="7"/>
        <v>2732.4650999999999</v>
      </c>
      <c r="K40" s="352">
        <v>0</v>
      </c>
      <c r="L40" s="352">
        <v>0</v>
      </c>
    </row>
    <row r="41" spans="1:12" ht="20.100000000000001" customHeight="1" outlineLevel="1">
      <c r="A41" s="561" t="s">
        <v>78</v>
      </c>
      <c r="B41" s="561"/>
      <c r="C41" s="561"/>
      <c r="D41" s="561"/>
      <c r="E41" s="561"/>
      <c r="F41" s="561"/>
      <c r="G41" s="561"/>
      <c r="H41" s="561"/>
      <c r="I41" s="282">
        <f>SUM(I30:I40)</f>
        <v>45991.383045454553</v>
      </c>
      <c r="J41" s="19">
        <f>SUM(J30:J40)</f>
        <v>39552.589419090902</v>
      </c>
      <c r="K41" s="352"/>
      <c r="L41" s="352"/>
    </row>
    <row r="42" spans="1:12" ht="20.100000000000001" customHeight="1">
      <c r="A42" s="30"/>
      <c r="B42" s="30"/>
      <c r="C42" s="30"/>
      <c r="D42" s="30"/>
      <c r="E42" s="84"/>
      <c r="F42" s="158"/>
      <c r="G42" s="158"/>
      <c r="H42" s="267"/>
      <c r="I42" s="281"/>
      <c r="J42" s="158"/>
      <c r="K42" s="352"/>
      <c r="L42" s="352"/>
    </row>
    <row r="43" spans="1:12" ht="20.100000000000001" customHeight="1">
      <c r="A43" s="256" t="s">
        <v>79</v>
      </c>
      <c r="B43" s="257"/>
      <c r="C43" s="257"/>
      <c r="D43" s="258" t="s">
        <v>80</v>
      </c>
      <c r="E43" s="258"/>
      <c r="F43" s="259"/>
      <c r="G43" s="259"/>
      <c r="H43" s="266"/>
      <c r="I43" s="280">
        <f>I64</f>
        <v>38831.519816727268</v>
      </c>
      <c r="J43" s="259">
        <f>J64</f>
        <v>33395.107042385454</v>
      </c>
      <c r="K43" s="343"/>
      <c r="L43" s="343"/>
    </row>
    <row r="44" spans="1:12" s="93" customFormat="1" ht="20.100000000000001" customHeight="1" outlineLevel="1">
      <c r="A44" s="97"/>
      <c r="B44" s="38"/>
      <c r="C44" s="38"/>
      <c r="D44" s="21" t="s">
        <v>81</v>
      </c>
      <c r="E44" s="94"/>
      <c r="F44" s="88"/>
      <c r="G44" s="88"/>
      <c r="H44" s="265"/>
      <c r="I44" s="283"/>
      <c r="J44" s="94"/>
      <c r="K44" s="352">
        <v>0</v>
      </c>
      <c r="L44" s="352">
        <v>0</v>
      </c>
    </row>
    <row r="45" spans="1:12" s="93" customFormat="1" ht="30" customHeight="1" outlineLevel="1">
      <c r="A45" s="91" t="s">
        <v>82</v>
      </c>
      <c r="B45" s="85">
        <v>92460</v>
      </c>
      <c r="C45" s="92" t="s">
        <v>14</v>
      </c>
      <c r="D45" s="98" t="s">
        <v>83</v>
      </c>
      <c r="E45" s="85" t="s">
        <v>16</v>
      </c>
      <c r="F45" s="95">
        <v>39.340000000000003</v>
      </c>
      <c r="G45" s="87">
        <f t="shared" ref="G45:G48" si="8">H45-H45*$G$15</f>
        <v>58.411200000000001</v>
      </c>
      <c r="H45" s="267">
        <v>67.92</v>
      </c>
      <c r="I45" s="281">
        <f>F45*H45</f>
        <v>2671.9728000000005</v>
      </c>
      <c r="J45" s="158">
        <f t="shared" ref="J45:J48" si="9">F45*G45</f>
        <v>2297.896608</v>
      </c>
      <c r="K45" s="352">
        <v>0</v>
      </c>
      <c r="L45" s="352">
        <v>0</v>
      </c>
    </row>
    <row r="46" spans="1:12" s="93" customFormat="1" ht="30" customHeight="1" outlineLevel="1">
      <c r="A46" s="91" t="s">
        <v>84</v>
      </c>
      <c r="B46" s="17">
        <v>92776</v>
      </c>
      <c r="C46" s="92" t="s">
        <v>14</v>
      </c>
      <c r="D46" s="30" t="s">
        <v>85</v>
      </c>
      <c r="E46" s="85" t="s">
        <v>60</v>
      </c>
      <c r="F46" s="95">
        <v>79.636363636363626</v>
      </c>
      <c r="G46" s="87">
        <f t="shared" si="8"/>
        <v>6.5359999999999996</v>
      </c>
      <c r="H46" s="267">
        <v>7.6</v>
      </c>
      <c r="I46" s="281">
        <f t="shared" ref="I46:I63" si="10">F46*H46</f>
        <v>605.23636363636354</v>
      </c>
      <c r="J46" s="158">
        <f t="shared" si="9"/>
        <v>520.50327272727259</v>
      </c>
      <c r="K46" s="352">
        <v>0</v>
      </c>
      <c r="L46" s="352">
        <v>0</v>
      </c>
    </row>
    <row r="47" spans="1:12" s="93" customFormat="1" ht="30" customHeight="1" outlineLevel="1">
      <c r="A47" s="91" t="s">
        <v>86</v>
      </c>
      <c r="B47" s="17">
        <v>92775</v>
      </c>
      <c r="C47" s="92" t="s">
        <v>14</v>
      </c>
      <c r="D47" s="30" t="s">
        <v>87</v>
      </c>
      <c r="E47" s="85" t="s">
        <v>60</v>
      </c>
      <c r="F47" s="88">
        <v>36.636363636363633</v>
      </c>
      <c r="G47" s="87">
        <f t="shared" si="8"/>
        <v>9.5890000000000004</v>
      </c>
      <c r="H47" s="267">
        <v>11.15</v>
      </c>
      <c r="I47" s="281">
        <f t="shared" si="10"/>
        <v>408.49545454545455</v>
      </c>
      <c r="J47" s="158">
        <f t="shared" si="9"/>
        <v>351.30609090909087</v>
      </c>
      <c r="K47" s="352">
        <v>0</v>
      </c>
      <c r="L47" s="352">
        <v>0</v>
      </c>
    </row>
    <row r="48" spans="1:12" s="93" customFormat="1" ht="30" customHeight="1" outlineLevel="1">
      <c r="A48" s="91" t="s">
        <v>88</v>
      </c>
      <c r="B48" s="17">
        <v>94971</v>
      </c>
      <c r="C48" s="92" t="s">
        <v>14</v>
      </c>
      <c r="D48" s="30" t="s">
        <v>64</v>
      </c>
      <c r="E48" s="85" t="s">
        <v>40</v>
      </c>
      <c r="F48" s="88">
        <v>2.12</v>
      </c>
      <c r="G48" s="87">
        <f t="shared" si="8"/>
        <v>286.12199999999996</v>
      </c>
      <c r="H48" s="267">
        <v>332.7</v>
      </c>
      <c r="I48" s="281">
        <f t="shared" si="10"/>
        <v>705.32399999999996</v>
      </c>
      <c r="J48" s="158">
        <f t="shared" si="9"/>
        <v>606.57863999999995</v>
      </c>
      <c r="K48" s="352">
        <v>0</v>
      </c>
      <c r="L48" s="352">
        <v>0</v>
      </c>
    </row>
    <row r="49" spans="1:12" s="93" customFormat="1" ht="20.100000000000001" customHeight="1" outlineLevel="1">
      <c r="A49" s="91"/>
      <c r="B49" s="20"/>
      <c r="C49" s="20"/>
      <c r="D49" s="21" t="s">
        <v>89</v>
      </c>
      <c r="E49" s="94"/>
      <c r="F49" s="88"/>
      <c r="G49" s="88"/>
      <c r="H49" s="267"/>
      <c r="I49" s="281"/>
      <c r="J49" s="158"/>
      <c r="K49" s="352">
        <v>0</v>
      </c>
      <c r="L49" s="352">
        <v>0</v>
      </c>
    </row>
    <row r="50" spans="1:12" s="93" customFormat="1" ht="30.75" customHeight="1" outlineLevel="1">
      <c r="A50" s="91" t="s">
        <v>90</v>
      </c>
      <c r="B50" s="85">
        <v>92460</v>
      </c>
      <c r="C50" s="92" t="s">
        <v>14</v>
      </c>
      <c r="D50" s="98" t="s">
        <v>83</v>
      </c>
      <c r="E50" s="85" t="s">
        <v>16</v>
      </c>
      <c r="F50" s="88">
        <v>44.269999999999996</v>
      </c>
      <c r="G50" s="87">
        <f t="shared" ref="G50:G54" si="11">H50-H50*$G$15</f>
        <v>58.411200000000001</v>
      </c>
      <c r="H50" s="267">
        <v>67.92</v>
      </c>
      <c r="I50" s="281">
        <f t="shared" si="10"/>
        <v>3006.8183999999997</v>
      </c>
      <c r="J50" s="158">
        <f t="shared" ref="J50:J54" si="12">F50*G50</f>
        <v>2585.863824</v>
      </c>
      <c r="K50" s="352">
        <v>0</v>
      </c>
      <c r="L50" s="352">
        <v>0</v>
      </c>
    </row>
    <row r="51" spans="1:12" s="93" customFormat="1" ht="30" customHeight="1" outlineLevel="1">
      <c r="A51" s="91" t="s">
        <v>91</v>
      </c>
      <c r="B51" s="17">
        <v>92776</v>
      </c>
      <c r="C51" s="92" t="s">
        <v>14</v>
      </c>
      <c r="D51" s="30" t="s">
        <v>85</v>
      </c>
      <c r="E51" s="85" t="s">
        <v>60</v>
      </c>
      <c r="F51" s="88">
        <v>127.72727272727272</v>
      </c>
      <c r="G51" s="87">
        <f t="shared" si="11"/>
        <v>6.5359999999999996</v>
      </c>
      <c r="H51" s="267">
        <v>7.6</v>
      </c>
      <c r="I51" s="281">
        <f t="shared" si="10"/>
        <v>970.72727272727263</v>
      </c>
      <c r="J51" s="158">
        <f t="shared" si="12"/>
        <v>834.82545454545448</v>
      </c>
      <c r="K51" s="352">
        <v>0</v>
      </c>
      <c r="L51" s="352">
        <v>0</v>
      </c>
    </row>
    <row r="52" spans="1:12" s="93" customFormat="1" ht="30" customHeight="1" outlineLevel="1">
      <c r="A52" s="91" t="s">
        <v>92</v>
      </c>
      <c r="B52" s="17">
        <v>96543</v>
      </c>
      <c r="C52" s="92" t="s">
        <v>14</v>
      </c>
      <c r="D52" s="30" t="s">
        <v>62</v>
      </c>
      <c r="E52" s="85" t="s">
        <v>60</v>
      </c>
      <c r="F52" s="88">
        <v>48.999999999999993</v>
      </c>
      <c r="G52" s="87">
        <f t="shared" si="11"/>
        <v>9.5890000000000004</v>
      </c>
      <c r="H52" s="267">
        <v>11.15</v>
      </c>
      <c r="I52" s="281">
        <f t="shared" si="10"/>
        <v>546.34999999999991</v>
      </c>
      <c r="J52" s="158">
        <f t="shared" si="12"/>
        <v>469.86099999999993</v>
      </c>
      <c r="K52" s="352">
        <v>0</v>
      </c>
      <c r="L52" s="352">
        <v>0</v>
      </c>
    </row>
    <row r="53" spans="1:12" s="93" customFormat="1" ht="30" customHeight="1" outlineLevel="1">
      <c r="A53" s="91" t="s">
        <v>93</v>
      </c>
      <c r="B53" s="17">
        <v>94971</v>
      </c>
      <c r="C53" s="92" t="s">
        <v>14</v>
      </c>
      <c r="D53" s="30" t="s">
        <v>64</v>
      </c>
      <c r="E53" s="85" t="s">
        <v>40</v>
      </c>
      <c r="F53" s="88">
        <v>2.12</v>
      </c>
      <c r="G53" s="87">
        <f t="shared" si="11"/>
        <v>286.12199999999996</v>
      </c>
      <c r="H53" s="267">
        <v>332.7</v>
      </c>
      <c r="I53" s="281">
        <f t="shared" si="10"/>
        <v>705.32399999999996</v>
      </c>
      <c r="J53" s="158">
        <f t="shared" si="12"/>
        <v>606.57863999999995</v>
      </c>
      <c r="K53" s="352">
        <v>0</v>
      </c>
      <c r="L53" s="352">
        <v>0</v>
      </c>
    </row>
    <row r="54" spans="1:12" s="93" customFormat="1" ht="20.100000000000001" customHeight="1" outlineLevel="1">
      <c r="A54" s="91" t="s">
        <v>94</v>
      </c>
      <c r="B54" s="17" t="s">
        <v>95</v>
      </c>
      <c r="C54" s="92" t="s">
        <v>14</v>
      </c>
      <c r="D54" s="98" t="s">
        <v>96</v>
      </c>
      <c r="E54" s="85" t="s">
        <v>16</v>
      </c>
      <c r="F54" s="88">
        <v>51.93</v>
      </c>
      <c r="G54" s="87">
        <f t="shared" si="11"/>
        <v>53.543599999999998</v>
      </c>
      <c r="H54" s="267">
        <v>62.26</v>
      </c>
      <c r="I54" s="281">
        <f t="shared" si="10"/>
        <v>3233.1617999999999</v>
      </c>
      <c r="J54" s="158">
        <f t="shared" si="12"/>
        <v>2780.5191479999999</v>
      </c>
      <c r="K54" s="352">
        <v>0</v>
      </c>
      <c r="L54" s="352">
        <v>0</v>
      </c>
    </row>
    <row r="55" spans="1:12" s="93" customFormat="1" ht="20.100000000000001" customHeight="1" outlineLevel="1">
      <c r="A55" s="91"/>
      <c r="B55" s="85"/>
      <c r="C55" s="92"/>
      <c r="D55" s="21" t="s">
        <v>627</v>
      </c>
      <c r="E55" s="85"/>
      <c r="F55" s="88"/>
      <c r="G55" s="88"/>
      <c r="H55" s="267"/>
      <c r="I55" s="281"/>
      <c r="J55" s="158"/>
      <c r="K55" s="352">
        <v>0</v>
      </c>
      <c r="L55" s="352">
        <v>0</v>
      </c>
    </row>
    <row r="56" spans="1:12" s="93" customFormat="1" ht="33.75" customHeight="1" outlineLevel="1">
      <c r="A56" s="91" t="s">
        <v>628</v>
      </c>
      <c r="B56" s="85">
        <v>92460</v>
      </c>
      <c r="C56" s="92" t="s">
        <v>14</v>
      </c>
      <c r="D56" s="98" t="s">
        <v>83</v>
      </c>
      <c r="E56" s="85" t="s">
        <v>16</v>
      </c>
      <c r="F56" s="88">
        <v>59.24</v>
      </c>
      <c r="G56" s="87">
        <f t="shared" ref="G56:G59" si="13">H56-H56*$G$15</f>
        <v>58.411200000000001</v>
      </c>
      <c r="H56" s="267">
        <v>67.92</v>
      </c>
      <c r="I56" s="281">
        <f t="shared" si="10"/>
        <v>4023.5808000000002</v>
      </c>
      <c r="J56" s="158">
        <f t="shared" ref="J56:J59" si="14">F56*G56</f>
        <v>3460.2794880000001</v>
      </c>
      <c r="K56" s="352">
        <v>0</v>
      </c>
      <c r="L56" s="352">
        <v>0</v>
      </c>
    </row>
    <row r="57" spans="1:12" s="93" customFormat="1" ht="30" customHeight="1" outlineLevel="1">
      <c r="A57" s="91" t="s">
        <v>629</v>
      </c>
      <c r="B57" s="17">
        <v>92776</v>
      </c>
      <c r="C57" s="92" t="s">
        <v>14</v>
      </c>
      <c r="D57" s="30" t="s">
        <v>85</v>
      </c>
      <c r="E57" s="85" t="s">
        <v>60</v>
      </c>
      <c r="F57" s="88">
        <v>84.563636363636348</v>
      </c>
      <c r="G57" s="87">
        <f t="shared" si="13"/>
        <v>6.5359999999999996</v>
      </c>
      <c r="H57" s="267">
        <v>7.6</v>
      </c>
      <c r="I57" s="281">
        <f t="shared" si="10"/>
        <v>642.6836363636362</v>
      </c>
      <c r="J57" s="158">
        <f t="shared" si="14"/>
        <v>552.70792727272715</v>
      </c>
      <c r="K57" s="352">
        <v>0</v>
      </c>
      <c r="L57" s="352">
        <v>0</v>
      </c>
    </row>
    <row r="58" spans="1:12" s="93" customFormat="1" ht="30" customHeight="1" outlineLevel="1">
      <c r="A58" s="91" t="s">
        <v>630</v>
      </c>
      <c r="B58" s="17">
        <v>96543</v>
      </c>
      <c r="C58" s="92" t="s">
        <v>14</v>
      </c>
      <c r="D58" s="30" t="s">
        <v>62</v>
      </c>
      <c r="E58" s="85" t="s">
        <v>60</v>
      </c>
      <c r="F58" s="88">
        <v>46.36363636363636</v>
      </c>
      <c r="G58" s="87">
        <f t="shared" si="13"/>
        <v>9.5890000000000004</v>
      </c>
      <c r="H58" s="267">
        <v>11.15</v>
      </c>
      <c r="I58" s="281">
        <f t="shared" si="10"/>
        <v>516.95454545454538</v>
      </c>
      <c r="J58" s="158">
        <f t="shared" si="14"/>
        <v>444.58090909090907</v>
      </c>
      <c r="K58" s="352">
        <v>0</v>
      </c>
      <c r="L58" s="352">
        <v>0</v>
      </c>
    </row>
    <row r="59" spans="1:12" s="93" customFormat="1" ht="30" customHeight="1" outlineLevel="1">
      <c r="A59" s="91" t="s">
        <v>631</v>
      </c>
      <c r="B59" s="17">
        <v>94971</v>
      </c>
      <c r="C59" s="92" t="s">
        <v>14</v>
      </c>
      <c r="D59" s="30" t="s">
        <v>64</v>
      </c>
      <c r="E59" s="85" t="s">
        <v>40</v>
      </c>
      <c r="F59" s="88">
        <v>4.29</v>
      </c>
      <c r="G59" s="87">
        <f t="shared" si="13"/>
        <v>286.12199999999996</v>
      </c>
      <c r="H59" s="267">
        <v>332.7</v>
      </c>
      <c r="I59" s="281">
        <f t="shared" si="10"/>
        <v>1427.2829999999999</v>
      </c>
      <c r="J59" s="158">
        <f t="shared" si="14"/>
        <v>1227.4633799999999</v>
      </c>
      <c r="K59" s="352">
        <v>0</v>
      </c>
      <c r="L59" s="352">
        <v>0</v>
      </c>
    </row>
    <row r="60" spans="1:12" s="93" customFormat="1" ht="20.100000000000001" customHeight="1" outlineLevel="1">
      <c r="A60" s="91"/>
      <c r="B60" s="85"/>
      <c r="C60" s="92"/>
      <c r="D60" s="21" t="s">
        <v>632</v>
      </c>
      <c r="E60" s="85"/>
      <c r="F60" s="88"/>
      <c r="G60" s="88"/>
      <c r="H60" s="267"/>
      <c r="I60" s="281"/>
      <c r="J60" s="158"/>
      <c r="K60" s="352">
        <v>0</v>
      </c>
      <c r="L60" s="352">
        <v>0</v>
      </c>
    </row>
    <row r="61" spans="1:12" s="93" customFormat="1" ht="27.75" customHeight="1" outlineLevel="1">
      <c r="A61" s="91" t="s">
        <v>633</v>
      </c>
      <c r="B61" s="85">
        <v>92460</v>
      </c>
      <c r="C61" s="92" t="s">
        <v>14</v>
      </c>
      <c r="D61" s="98" t="s">
        <v>83</v>
      </c>
      <c r="E61" s="85" t="s">
        <v>16</v>
      </c>
      <c r="F61" s="88">
        <v>8.07</v>
      </c>
      <c r="G61" s="87">
        <f t="shared" ref="G61:G63" si="15">H61-H61*$G$15</f>
        <v>58.411200000000001</v>
      </c>
      <c r="H61" s="267">
        <v>67.92</v>
      </c>
      <c r="I61" s="281">
        <f t="shared" si="10"/>
        <v>548.11440000000005</v>
      </c>
      <c r="J61" s="158">
        <f t="shared" ref="J61:J63" si="16">F61*G61</f>
        <v>471.37838400000004</v>
      </c>
      <c r="K61" s="352">
        <v>0</v>
      </c>
      <c r="L61" s="352">
        <v>0</v>
      </c>
    </row>
    <row r="62" spans="1:12" s="93" customFormat="1" ht="20.100000000000001" customHeight="1" outlineLevel="1">
      <c r="A62" s="91" t="s">
        <v>634</v>
      </c>
      <c r="B62" s="85">
        <v>85662</v>
      </c>
      <c r="C62" s="92" t="s">
        <v>14</v>
      </c>
      <c r="D62" s="98" t="s">
        <v>635</v>
      </c>
      <c r="E62" s="85" t="s">
        <v>60</v>
      </c>
      <c r="F62" s="88">
        <v>577.82159999999999</v>
      </c>
      <c r="G62" s="87">
        <f t="shared" si="15"/>
        <v>8.6774000000000004</v>
      </c>
      <c r="H62" s="267">
        <v>10.09</v>
      </c>
      <c r="I62" s="281">
        <f t="shared" si="10"/>
        <v>5830.2199439999995</v>
      </c>
      <c r="J62" s="158">
        <f t="shared" si="16"/>
        <v>5013.98915184</v>
      </c>
      <c r="K62" s="352">
        <v>0</v>
      </c>
      <c r="L62" s="352">
        <v>0</v>
      </c>
    </row>
    <row r="63" spans="1:12" s="93" customFormat="1" ht="30" customHeight="1" outlineLevel="1">
      <c r="A63" s="91" t="s">
        <v>636</v>
      </c>
      <c r="B63" s="17">
        <v>94971</v>
      </c>
      <c r="C63" s="92" t="s">
        <v>14</v>
      </c>
      <c r="D63" s="30" t="s">
        <v>64</v>
      </c>
      <c r="E63" s="85" t="s">
        <v>40</v>
      </c>
      <c r="F63" s="88">
        <v>39.042000000000002</v>
      </c>
      <c r="G63" s="87">
        <f t="shared" si="15"/>
        <v>286.12199999999996</v>
      </c>
      <c r="H63" s="267">
        <v>332.7</v>
      </c>
      <c r="I63" s="281">
        <f t="shared" si="10"/>
        <v>12989.2734</v>
      </c>
      <c r="J63" s="158">
        <f t="shared" si="16"/>
        <v>11170.775123999998</v>
      </c>
      <c r="K63" s="352">
        <v>0</v>
      </c>
      <c r="L63" s="352">
        <v>0</v>
      </c>
    </row>
    <row r="64" spans="1:12" ht="20.100000000000001" customHeight="1" outlineLevel="1">
      <c r="A64" s="561" t="s">
        <v>97</v>
      </c>
      <c r="B64" s="561"/>
      <c r="C64" s="561"/>
      <c r="D64" s="561"/>
      <c r="E64" s="561"/>
      <c r="F64" s="561"/>
      <c r="G64" s="561"/>
      <c r="H64" s="561"/>
      <c r="I64" s="282">
        <f>SUM(I44:I63)</f>
        <v>38831.519816727268</v>
      </c>
      <c r="J64" s="19">
        <f>SUM(J44:J63)</f>
        <v>33395.107042385454</v>
      </c>
      <c r="K64" s="352"/>
      <c r="L64" s="352"/>
    </row>
    <row r="65" spans="1:12" ht="20.100000000000001" customHeight="1">
      <c r="A65" s="30"/>
      <c r="B65" s="30"/>
      <c r="C65" s="30"/>
      <c r="D65" s="30"/>
      <c r="E65" s="84"/>
      <c r="F65" s="158"/>
      <c r="G65" s="158"/>
      <c r="H65" s="267"/>
      <c r="I65" s="281"/>
      <c r="J65" s="158"/>
      <c r="K65" s="352"/>
      <c r="L65" s="352"/>
    </row>
    <row r="66" spans="1:12" ht="20.100000000000001" customHeight="1">
      <c r="A66" s="256" t="s">
        <v>98</v>
      </c>
      <c r="B66" s="257"/>
      <c r="C66" s="257"/>
      <c r="D66" s="258" t="s">
        <v>99</v>
      </c>
      <c r="E66" s="258"/>
      <c r="F66" s="259"/>
      <c r="G66" s="259"/>
      <c r="H66" s="266"/>
      <c r="I66" s="280">
        <f>I71</f>
        <v>23008.118300000002</v>
      </c>
      <c r="J66" s="259">
        <f>J71</f>
        <v>19786.981738000002</v>
      </c>
      <c r="K66" s="343"/>
      <c r="L66" s="343"/>
    </row>
    <row r="67" spans="1:12" ht="33.75" customHeight="1" outlineLevel="1">
      <c r="A67" s="100" t="s">
        <v>100</v>
      </c>
      <c r="B67" s="17">
        <v>87489</v>
      </c>
      <c r="C67" s="92" t="s">
        <v>14</v>
      </c>
      <c r="D67" s="30" t="s">
        <v>101</v>
      </c>
      <c r="E67" s="84" t="s">
        <v>16</v>
      </c>
      <c r="F67" s="87">
        <v>207.65</v>
      </c>
      <c r="G67" s="87">
        <f t="shared" ref="G67:G70" si="17">H67-H67*$G$15</f>
        <v>31.381399999999999</v>
      </c>
      <c r="H67" s="268">
        <v>36.49</v>
      </c>
      <c r="I67" s="281">
        <f>F67*H67</f>
        <v>7577.1485000000002</v>
      </c>
      <c r="J67" s="158">
        <f t="shared" ref="J67:J70" si="18">F67*G67</f>
        <v>6516.34771</v>
      </c>
      <c r="K67" s="352">
        <v>0</v>
      </c>
      <c r="L67" s="352">
        <v>0</v>
      </c>
    </row>
    <row r="68" spans="1:12" s="93" customFormat="1" ht="30" customHeight="1" outlineLevel="1">
      <c r="A68" s="91" t="s">
        <v>102</v>
      </c>
      <c r="B68" s="17">
        <v>93202</v>
      </c>
      <c r="C68" s="92" t="s">
        <v>14</v>
      </c>
      <c r="D68" s="30" t="s">
        <v>103</v>
      </c>
      <c r="E68" s="84" t="s">
        <v>16</v>
      </c>
      <c r="F68" s="87">
        <v>4.5599999999999996</v>
      </c>
      <c r="G68" s="87">
        <f t="shared" si="17"/>
        <v>14.886599999999998</v>
      </c>
      <c r="H68" s="268">
        <v>17.309999999999999</v>
      </c>
      <c r="I68" s="281">
        <f t="shared" ref="I68:I70" si="19">F68*H68</f>
        <v>78.933599999999984</v>
      </c>
      <c r="J68" s="158">
        <f t="shared" si="18"/>
        <v>67.882895999999988</v>
      </c>
      <c r="K68" s="352">
        <v>0</v>
      </c>
      <c r="L68" s="352">
        <v>0</v>
      </c>
    </row>
    <row r="69" spans="1:12" s="93" customFormat="1" ht="30" customHeight="1" outlineLevel="1">
      <c r="A69" s="91" t="s">
        <v>104</v>
      </c>
      <c r="B69" s="17">
        <v>93183</v>
      </c>
      <c r="C69" s="92" t="s">
        <v>14</v>
      </c>
      <c r="D69" s="98" t="s">
        <v>105</v>
      </c>
      <c r="E69" s="84" t="s">
        <v>53</v>
      </c>
      <c r="F69" s="87">
        <v>29.4</v>
      </c>
      <c r="G69" s="87">
        <f t="shared" si="17"/>
        <v>29.747400000000003</v>
      </c>
      <c r="H69" s="268">
        <v>34.590000000000003</v>
      </c>
      <c r="I69" s="281">
        <f t="shared" si="19"/>
        <v>1016.946</v>
      </c>
      <c r="J69" s="158">
        <f t="shared" si="18"/>
        <v>874.57356000000004</v>
      </c>
      <c r="K69" s="352">
        <v>0</v>
      </c>
      <c r="L69" s="352">
        <v>0</v>
      </c>
    </row>
    <row r="70" spans="1:12" s="93" customFormat="1" ht="30" customHeight="1" outlineLevel="1">
      <c r="A70" s="91" t="s">
        <v>106</v>
      </c>
      <c r="B70" s="17">
        <v>79627</v>
      </c>
      <c r="C70" s="92" t="s">
        <v>30</v>
      </c>
      <c r="D70" s="98" t="s">
        <v>107</v>
      </c>
      <c r="E70" s="92" t="s">
        <v>16</v>
      </c>
      <c r="F70" s="99">
        <v>27.03</v>
      </c>
      <c r="G70" s="87">
        <f t="shared" si="17"/>
        <v>456.0924</v>
      </c>
      <c r="H70" s="269">
        <v>530.34</v>
      </c>
      <c r="I70" s="281">
        <f t="shared" si="19"/>
        <v>14335.090200000002</v>
      </c>
      <c r="J70" s="158">
        <f t="shared" si="18"/>
        <v>12328.177572000001</v>
      </c>
      <c r="K70" s="352">
        <v>0</v>
      </c>
      <c r="L70" s="352">
        <v>0</v>
      </c>
    </row>
    <row r="71" spans="1:12" ht="20.100000000000001" customHeight="1" outlineLevel="1">
      <c r="A71" s="561" t="s">
        <v>108</v>
      </c>
      <c r="B71" s="561"/>
      <c r="C71" s="561"/>
      <c r="D71" s="561"/>
      <c r="E71" s="561"/>
      <c r="F71" s="561"/>
      <c r="G71" s="561"/>
      <c r="H71" s="561"/>
      <c r="I71" s="282">
        <f>SUM(I67:I70)</f>
        <v>23008.118300000002</v>
      </c>
      <c r="J71" s="19">
        <f>SUM(J67:J70)</f>
        <v>19786.981738000002</v>
      </c>
      <c r="K71" s="352"/>
      <c r="L71" s="352"/>
    </row>
    <row r="72" spans="1:12" ht="20.100000000000001" customHeight="1">
      <c r="A72" s="30"/>
      <c r="B72" s="30"/>
      <c r="C72" s="30"/>
      <c r="D72" s="30"/>
      <c r="E72" s="84"/>
      <c r="F72" s="158"/>
      <c r="G72" s="158"/>
      <c r="H72" s="267"/>
      <c r="I72" s="281"/>
      <c r="J72" s="158"/>
      <c r="K72" s="352"/>
      <c r="L72" s="352"/>
    </row>
    <row r="73" spans="1:12" ht="20.100000000000001" customHeight="1">
      <c r="A73" s="256" t="s">
        <v>109</v>
      </c>
      <c r="B73" s="257"/>
      <c r="C73" s="257"/>
      <c r="D73" s="258" t="s">
        <v>110</v>
      </c>
      <c r="E73" s="258"/>
      <c r="F73" s="259"/>
      <c r="G73" s="259"/>
      <c r="H73" s="266"/>
      <c r="I73" s="280">
        <f>I86</f>
        <v>10340.616</v>
      </c>
      <c r="J73" s="259">
        <f>J86</f>
        <v>8892.9297599999991</v>
      </c>
      <c r="K73" s="343"/>
      <c r="L73" s="343"/>
    </row>
    <row r="74" spans="1:12" ht="20.100000000000001" customHeight="1" outlineLevel="1">
      <c r="A74" s="84"/>
      <c r="B74" s="23"/>
      <c r="C74" s="23"/>
      <c r="D74" s="24" t="s">
        <v>111</v>
      </c>
      <c r="E74" s="84"/>
      <c r="F74" s="86"/>
      <c r="G74" s="86"/>
      <c r="H74" s="267"/>
      <c r="I74" s="284"/>
      <c r="J74" s="291"/>
      <c r="K74" s="352"/>
      <c r="L74" s="352"/>
    </row>
    <row r="75" spans="1:12" ht="30" customHeight="1" outlineLevel="1">
      <c r="A75" s="100" t="s">
        <v>112</v>
      </c>
      <c r="B75" s="92" t="s">
        <v>115</v>
      </c>
      <c r="C75" s="91"/>
      <c r="D75" s="98" t="s">
        <v>117</v>
      </c>
      <c r="E75" s="84" t="s">
        <v>1</v>
      </c>
      <c r="F75" s="87">
        <v>2</v>
      </c>
      <c r="G75" s="87">
        <f t="shared" ref="G75:G77" si="20">H75-H75*$G$15</f>
        <v>344.34399999999999</v>
      </c>
      <c r="H75" s="270">
        <v>400.4</v>
      </c>
      <c r="I75" s="281">
        <f>F75*H75</f>
        <v>800.8</v>
      </c>
      <c r="J75" s="158">
        <f t="shared" ref="J75:J77" si="21">F75*G75</f>
        <v>688.68799999999999</v>
      </c>
      <c r="K75" s="352">
        <v>0</v>
      </c>
      <c r="L75" s="352">
        <v>0</v>
      </c>
    </row>
    <row r="76" spans="1:12" ht="30" customHeight="1" outlineLevel="1">
      <c r="A76" s="100" t="s">
        <v>114</v>
      </c>
      <c r="B76" s="92"/>
      <c r="C76" s="92" t="s">
        <v>122</v>
      </c>
      <c r="D76" s="98" t="s">
        <v>123</v>
      </c>
      <c r="E76" s="84" t="s">
        <v>1</v>
      </c>
      <c r="F76" s="87">
        <v>12</v>
      </c>
      <c r="G76" s="87">
        <f t="shared" si="20"/>
        <v>312.05959999999999</v>
      </c>
      <c r="H76" s="270">
        <v>362.86</v>
      </c>
      <c r="I76" s="281">
        <f t="shared" ref="I76:I85" si="22">F76*H76</f>
        <v>4354.32</v>
      </c>
      <c r="J76" s="158">
        <f t="shared" si="21"/>
        <v>3744.7151999999996</v>
      </c>
      <c r="K76" s="352">
        <v>0</v>
      </c>
      <c r="L76" s="352">
        <v>0</v>
      </c>
    </row>
    <row r="77" spans="1:12" ht="30" customHeight="1" outlineLevel="1">
      <c r="A77" s="100" t="s">
        <v>116</v>
      </c>
      <c r="B77" s="92" t="s">
        <v>115</v>
      </c>
      <c r="C77" s="91"/>
      <c r="D77" s="98" t="s">
        <v>117</v>
      </c>
      <c r="E77" s="84" t="s">
        <v>1</v>
      </c>
      <c r="F77" s="87">
        <v>1</v>
      </c>
      <c r="G77" s="87">
        <f t="shared" si="20"/>
        <v>344.34399999999999</v>
      </c>
      <c r="H77" s="270">
        <v>400.4</v>
      </c>
      <c r="I77" s="281">
        <f t="shared" si="22"/>
        <v>400.4</v>
      </c>
      <c r="J77" s="158">
        <f t="shared" si="21"/>
        <v>344.34399999999999</v>
      </c>
      <c r="K77" s="352">
        <v>0</v>
      </c>
      <c r="L77" s="352">
        <v>0</v>
      </c>
    </row>
    <row r="78" spans="1:12" ht="20.100000000000001" customHeight="1" outlineLevel="1">
      <c r="A78" s="84"/>
      <c r="B78" s="92"/>
      <c r="C78" s="100"/>
      <c r="D78" s="26" t="s">
        <v>125</v>
      </c>
      <c r="E78" s="84"/>
      <c r="F78" s="87"/>
      <c r="G78" s="87"/>
      <c r="H78" s="270"/>
      <c r="I78" s="281"/>
      <c r="J78" s="158"/>
      <c r="K78" s="352"/>
      <c r="L78" s="352"/>
    </row>
    <row r="79" spans="1:12" ht="27" customHeight="1" outlineLevel="1">
      <c r="A79" s="100" t="s">
        <v>118</v>
      </c>
      <c r="B79" s="17">
        <v>90830</v>
      </c>
      <c r="C79" s="100" t="s">
        <v>14</v>
      </c>
      <c r="D79" s="98" t="s">
        <v>127</v>
      </c>
      <c r="E79" s="84" t="s">
        <v>1</v>
      </c>
      <c r="F79" s="87">
        <v>3</v>
      </c>
      <c r="G79" s="87">
        <f t="shared" ref="G79:G80" si="23">H79-H79*$G$15</f>
        <v>86.326799999999992</v>
      </c>
      <c r="H79" s="270">
        <v>100.38</v>
      </c>
      <c r="I79" s="281">
        <f t="shared" si="22"/>
        <v>301.14</v>
      </c>
      <c r="J79" s="158">
        <f t="shared" ref="J79:J80" si="24">F79*G79</f>
        <v>258.98039999999997</v>
      </c>
      <c r="K79" s="352">
        <v>0</v>
      </c>
      <c r="L79" s="352">
        <v>0</v>
      </c>
    </row>
    <row r="80" spans="1:12" ht="27.75" customHeight="1" outlineLevel="1">
      <c r="A80" s="100" t="s">
        <v>119</v>
      </c>
      <c r="B80" s="17">
        <v>90831</v>
      </c>
      <c r="C80" s="92" t="s">
        <v>14</v>
      </c>
      <c r="D80" s="98" t="s">
        <v>129</v>
      </c>
      <c r="E80" s="92" t="s">
        <v>1</v>
      </c>
      <c r="F80" s="87">
        <v>12</v>
      </c>
      <c r="G80" s="87">
        <f t="shared" si="23"/>
        <v>67.707800000000006</v>
      </c>
      <c r="H80" s="270">
        <v>78.73</v>
      </c>
      <c r="I80" s="281">
        <f t="shared" si="22"/>
        <v>944.76</v>
      </c>
      <c r="J80" s="158">
        <f t="shared" si="24"/>
        <v>812.49360000000001</v>
      </c>
      <c r="K80" s="352">
        <v>0</v>
      </c>
      <c r="L80" s="352">
        <v>0</v>
      </c>
    </row>
    <row r="81" spans="1:13" ht="20.100000000000001" customHeight="1" outlineLevel="1">
      <c r="A81" s="23"/>
      <c r="B81" s="92"/>
      <c r="C81" s="92"/>
      <c r="D81" s="27" t="s">
        <v>133</v>
      </c>
      <c r="E81" s="27"/>
      <c r="F81" s="27"/>
      <c r="G81" s="27"/>
      <c r="H81" s="270"/>
      <c r="I81" s="281"/>
      <c r="J81" s="158"/>
      <c r="K81" s="352"/>
      <c r="L81" s="352"/>
    </row>
    <row r="82" spans="1:13" ht="30" customHeight="1" outlineLevel="1">
      <c r="A82" s="100" t="s">
        <v>637</v>
      </c>
      <c r="B82" s="17">
        <v>94559</v>
      </c>
      <c r="C82" s="100" t="s">
        <v>14</v>
      </c>
      <c r="D82" s="98" t="s">
        <v>138</v>
      </c>
      <c r="E82" s="84" t="s">
        <v>16</v>
      </c>
      <c r="F82" s="87">
        <v>4.4000000000000004</v>
      </c>
      <c r="G82" s="87">
        <f t="shared" ref="G82" si="25">H82-H82*$G$15</f>
        <v>362.85980000000001</v>
      </c>
      <c r="H82" s="270">
        <v>421.93</v>
      </c>
      <c r="I82" s="281">
        <f t="shared" si="22"/>
        <v>1856.4920000000002</v>
      </c>
      <c r="J82" s="158">
        <f t="shared" ref="J82:J85" si="26">F82*G82</f>
        <v>1596.5831200000002</v>
      </c>
      <c r="K82" s="352">
        <v>0</v>
      </c>
      <c r="L82" s="352">
        <v>0</v>
      </c>
    </row>
    <row r="83" spans="1:13" ht="20.100000000000001" customHeight="1" outlineLevel="1">
      <c r="A83" s="100"/>
      <c r="B83" s="92"/>
      <c r="C83" s="92"/>
      <c r="D83" s="26" t="s">
        <v>147</v>
      </c>
      <c r="E83" s="92"/>
      <c r="F83" s="87"/>
      <c r="G83" s="87"/>
      <c r="H83" s="267"/>
      <c r="I83" s="281"/>
      <c r="J83" s="158"/>
      <c r="K83" s="352"/>
      <c r="L83" s="352"/>
    </row>
    <row r="84" spans="1:13" ht="20.100000000000001" customHeight="1" outlineLevel="1">
      <c r="A84" s="100" t="s">
        <v>121</v>
      </c>
      <c r="B84" s="92">
        <v>72118</v>
      </c>
      <c r="C84" s="92" t="s">
        <v>14</v>
      </c>
      <c r="D84" s="98" t="s">
        <v>151</v>
      </c>
      <c r="E84" s="92" t="s">
        <v>16</v>
      </c>
      <c r="F84" s="87">
        <v>4.4000000000000004</v>
      </c>
      <c r="G84" s="87">
        <f t="shared" ref="G84:G85" si="27">H84-H84*$G$15</f>
        <v>153.45839999999998</v>
      </c>
      <c r="H84" s="270">
        <v>178.44</v>
      </c>
      <c r="I84" s="281">
        <f t="shared" si="22"/>
        <v>785.13600000000008</v>
      </c>
      <c r="J84" s="158">
        <f t="shared" si="26"/>
        <v>675.21695999999997</v>
      </c>
      <c r="K84" s="352">
        <v>0</v>
      </c>
      <c r="L84" s="352">
        <v>0</v>
      </c>
      <c r="M84" s="80" t="s">
        <v>638</v>
      </c>
    </row>
    <row r="85" spans="1:13" ht="20.100000000000001" customHeight="1" outlineLevel="1">
      <c r="A85" s="100" t="s">
        <v>124</v>
      </c>
      <c r="B85" s="92">
        <v>85005</v>
      </c>
      <c r="C85" s="92" t="s">
        <v>14</v>
      </c>
      <c r="D85" s="98" t="s">
        <v>153</v>
      </c>
      <c r="E85" s="92" t="s">
        <v>16</v>
      </c>
      <c r="F85" s="87">
        <v>2.8</v>
      </c>
      <c r="G85" s="87">
        <f t="shared" si="27"/>
        <v>275.6816</v>
      </c>
      <c r="H85" s="270">
        <v>320.56</v>
      </c>
      <c r="I85" s="281">
        <f t="shared" si="22"/>
        <v>897.56799999999998</v>
      </c>
      <c r="J85" s="158">
        <f t="shared" si="26"/>
        <v>771.90847999999994</v>
      </c>
      <c r="K85" s="352">
        <v>0</v>
      </c>
      <c r="L85" s="352">
        <v>0</v>
      </c>
    </row>
    <row r="86" spans="1:13" ht="20.100000000000001" customHeight="1" outlineLevel="1">
      <c r="A86" s="561" t="s">
        <v>154</v>
      </c>
      <c r="B86" s="561"/>
      <c r="C86" s="561"/>
      <c r="D86" s="561"/>
      <c r="E86" s="561"/>
      <c r="F86" s="561"/>
      <c r="G86" s="561"/>
      <c r="H86" s="561"/>
      <c r="I86" s="282">
        <f>SUM(I75:I85)</f>
        <v>10340.616</v>
      </c>
      <c r="J86" s="19">
        <f>SUM(J75:J85)</f>
        <v>8892.9297599999991</v>
      </c>
      <c r="K86" s="352"/>
      <c r="L86" s="352"/>
    </row>
    <row r="87" spans="1:13" ht="20.100000000000001" customHeight="1">
      <c r="A87" s="30"/>
      <c r="B87" s="30"/>
      <c r="C87" s="30"/>
      <c r="D87" s="30"/>
      <c r="E87" s="84"/>
      <c r="F87" s="158"/>
      <c r="G87" s="158"/>
      <c r="H87" s="267"/>
      <c r="I87" s="281"/>
      <c r="J87" s="158"/>
      <c r="K87" s="352"/>
      <c r="L87" s="352"/>
    </row>
    <row r="88" spans="1:13" ht="20.100000000000001" customHeight="1">
      <c r="A88" s="256" t="s">
        <v>155</v>
      </c>
      <c r="B88" s="257"/>
      <c r="C88" s="257"/>
      <c r="D88" s="258" t="s">
        <v>156</v>
      </c>
      <c r="E88" s="258"/>
      <c r="F88" s="259"/>
      <c r="G88" s="259"/>
      <c r="H88" s="266"/>
      <c r="I88" s="280">
        <f>I95</f>
        <v>202219.42489999998</v>
      </c>
      <c r="J88" s="259">
        <f>J95</f>
        <v>173908.705414</v>
      </c>
      <c r="K88" s="343"/>
      <c r="L88" s="343"/>
    </row>
    <row r="89" spans="1:13" ht="20.100000000000001" customHeight="1" outlineLevel="1">
      <c r="A89" s="100" t="s">
        <v>157</v>
      </c>
      <c r="B89" s="84" t="s">
        <v>639</v>
      </c>
      <c r="C89" s="100" t="s">
        <v>225</v>
      </c>
      <c r="D89" s="98" t="s">
        <v>640</v>
      </c>
      <c r="E89" s="84" t="s">
        <v>16</v>
      </c>
      <c r="F89" s="87">
        <v>427.25</v>
      </c>
      <c r="G89" s="87">
        <f t="shared" ref="G89:G94" si="28">H89-H89*$G$15</f>
        <v>45.5886</v>
      </c>
      <c r="H89" s="270">
        <v>53.01</v>
      </c>
      <c r="I89" s="281">
        <f>F89*H89</f>
        <v>22648.522499999999</v>
      </c>
      <c r="J89" s="158">
        <f t="shared" ref="J89:J94" si="29">F89*G89</f>
        <v>19477.729350000001</v>
      </c>
      <c r="K89" s="352">
        <v>0</v>
      </c>
      <c r="L89" s="352">
        <v>0</v>
      </c>
    </row>
    <row r="90" spans="1:13" ht="20.100000000000001" customHeight="1" outlineLevel="1">
      <c r="A90" s="100" t="s">
        <v>160</v>
      </c>
      <c r="B90" s="92">
        <v>75220</v>
      </c>
      <c r="C90" s="92" t="s">
        <v>14</v>
      </c>
      <c r="D90" s="98" t="s">
        <v>641</v>
      </c>
      <c r="E90" s="84" t="s">
        <v>53</v>
      </c>
      <c r="F90" s="87">
        <v>26</v>
      </c>
      <c r="G90" s="87">
        <f t="shared" si="28"/>
        <v>46.697999999999993</v>
      </c>
      <c r="H90" s="270">
        <v>54.3</v>
      </c>
      <c r="I90" s="281">
        <f t="shared" ref="I90:I94" si="30">F90*H90</f>
        <v>1411.8</v>
      </c>
      <c r="J90" s="158">
        <f t="shared" si="29"/>
        <v>1214.1479999999999</v>
      </c>
      <c r="K90" s="352">
        <v>0</v>
      </c>
      <c r="L90" s="352">
        <v>0</v>
      </c>
    </row>
    <row r="91" spans="1:13" ht="27" customHeight="1" outlineLevel="1">
      <c r="A91" s="100" t="s">
        <v>162</v>
      </c>
      <c r="B91" s="91" t="s">
        <v>158</v>
      </c>
      <c r="C91" s="92" t="s">
        <v>30</v>
      </c>
      <c r="D91" s="98" t="s">
        <v>159</v>
      </c>
      <c r="E91" s="84" t="s">
        <v>16</v>
      </c>
      <c r="F91" s="87">
        <v>35.840000000000003</v>
      </c>
      <c r="G91" s="87">
        <f t="shared" si="28"/>
        <v>83.075999999999993</v>
      </c>
      <c r="H91" s="270">
        <v>96.6</v>
      </c>
      <c r="I91" s="281">
        <f t="shared" si="30"/>
        <v>3462.1440000000002</v>
      </c>
      <c r="J91" s="158">
        <f t="shared" si="29"/>
        <v>2977.4438399999999</v>
      </c>
      <c r="K91" s="352">
        <v>0</v>
      </c>
      <c r="L91" s="352">
        <v>0</v>
      </c>
    </row>
    <row r="92" spans="1:13" ht="20.100000000000001" customHeight="1" outlineLevel="1">
      <c r="A92" s="100" t="s">
        <v>642</v>
      </c>
      <c r="B92" s="92">
        <v>94441</v>
      </c>
      <c r="C92" s="92" t="s">
        <v>14</v>
      </c>
      <c r="D92" s="98" t="s">
        <v>161</v>
      </c>
      <c r="E92" s="84" t="s">
        <v>16</v>
      </c>
      <c r="F92" s="87">
        <v>37.42</v>
      </c>
      <c r="G92" s="87">
        <f t="shared" si="28"/>
        <v>21.6204</v>
      </c>
      <c r="H92" s="270">
        <v>25.14</v>
      </c>
      <c r="I92" s="281">
        <f t="shared" si="30"/>
        <v>940.73880000000008</v>
      </c>
      <c r="J92" s="158">
        <f t="shared" si="29"/>
        <v>809.03536800000006</v>
      </c>
      <c r="K92" s="352">
        <v>0</v>
      </c>
      <c r="L92" s="352">
        <v>0</v>
      </c>
    </row>
    <row r="93" spans="1:13" ht="20.100000000000001" customHeight="1" outlineLevel="1">
      <c r="A93" s="100" t="s">
        <v>643</v>
      </c>
      <c r="B93" s="92">
        <v>94221</v>
      </c>
      <c r="C93" s="92" t="s">
        <v>14</v>
      </c>
      <c r="D93" s="98" t="s">
        <v>163</v>
      </c>
      <c r="E93" s="84" t="s">
        <v>53</v>
      </c>
      <c r="F93" s="87">
        <v>12.14</v>
      </c>
      <c r="G93" s="87">
        <f t="shared" si="28"/>
        <v>13.8804</v>
      </c>
      <c r="H93" s="270">
        <v>16.14</v>
      </c>
      <c r="I93" s="281">
        <f t="shared" si="30"/>
        <v>195.93960000000001</v>
      </c>
      <c r="J93" s="158">
        <f t="shared" si="29"/>
        <v>168.50805600000001</v>
      </c>
      <c r="K93" s="352">
        <v>0</v>
      </c>
      <c r="L93" s="352">
        <v>0</v>
      </c>
    </row>
    <row r="94" spans="1:13" ht="20.100000000000001" customHeight="1" outlineLevel="1">
      <c r="A94" s="91" t="s">
        <v>644</v>
      </c>
      <c r="B94" s="92" t="s">
        <v>645</v>
      </c>
      <c r="C94" s="92" t="s">
        <v>14</v>
      </c>
      <c r="D94" s="98" t="s">
        <v>646</v>
      </c>
      <c r="E94" s="85" t="s">
        <v>60</v>
      </c>
      <c r="F94" s="101">
        <v>22658</v>
      </c>
      <c r="G94" s="87">
        <f t="shared" si="28"/>
        <v>6.5876000000000001</v>
      </c>
      <c r="H94" s="270">
        <v>7.66</v>
      </c>
      <c r="I94" s="281">
        <f t="shared" si="30"/>
        <v>173560.28</v>
      </c>
      <c r="J94" s="158">
        <f t="shared" si="29"/>
        <v>149261.84080000001</v>
      </c>
      <c r="K94" s="352">
        <v>0</v>
      </c>
      <c r="L94" s="352">
        <v>0</v>
      </c>
    </row>
    <row r="95" spans="1:13" ht="20.100000000000001" customHeight="1" outlineLevel="1">
      <c r="A95" s="561" t="s">
        <v>164</v>
      </c>
      <c r="B95" s="561"/>
      <c r="C95" s="561"/>
      <c r="D95" s="561"/>
      <c r="E95" s="561"/>
      <c r="F95" s="561"/>
      <c r="G95" s="561"/>
      <c r="H95" s="561"/>
      <c r="I95" s="282">
        <f>SUM(I89:I94)</f>
        <v>202219.42489999998</v>
      </c>
      <c r="J95" s="19">
        <f>SUM(J89:J94)</f>
        <v>173908.705414</v>
      </c>
      <c r="K95" s="352"/>
      <c r="L95" s="352"/>
    </row>
    <row r="96" spans="1:13" ht="20.100000000000001" customHeight="1">
      <c r="A96" s="30"/>
      <c r="B96" s="30"/>
      <c r="C96" s="30"/>
      <c r="D96" s="30"/>
      <c r="E96" s="84"/>
      <c r="F96" s="158"/>
      <c r="G96" s="158"/>
      <c r="H96" s="267"/>
      <c r="I96" s="281"/>
      <c r="J96" s="158"/>
      <c r="K96" s="352"/>
      <c r="L96" s="352"/>
    </row>
    <row r="97" spans="1:12" ht="20.100000000000001" customHeight="1">
      <c r="A97" s="256" t="s">
        <v>165</v>
      </c>
      <c r="B97" s="257"/>
      <c r="C97" s="257"/>
      <c r="D97" s="258" t="s">
        <v>647</v>
      </c>
      <c r="E97" s="258"/>
      <c r="F97" s="259"/>
      <c r="G97" s="259"/>
      <c r="H97" s="266"/>
      <c r="I97" s="280">
        <f>I99</f>
        <v>1393.6475999999998</v>
      </c>
      <c r="J97" s="259">
        <f>J99</f>
        <v>1198.536936</v>
      </c>
      <c r="K97" s="343"/>
      <c r="L97" s="343"/>
    </row>
    <row r="98" spans="1:12" s="93" customFormat="1" ht="20.100000000000001" customHeight="1" outlineLevel="1">
      <c r="A98" s="91" t="s">
        <v>167</v>
      </c>
      <c r="B98" s="92" t="s">
        <v>168</v>
      </c>
      <c r="C98" s="92" t="s">
        <v>14</v>
      </c>
      <c r="D98" s="98" t="s">
        <v>169</v>
      </c>
      <c r="E98" s="17" t="s">
        <v>16</v>
      </c>
      <c r="F98" s="88">
        <v>165.32</v>
      </c>
      <c r="G98" s="87">
        <f t="shared" ref="G98" si="31">H98-H98*$G$15</f>
        <v>7.2497999999999996</v>
      </c>
      <c r="H98" s="267">
        <v>8.43</v>
      </c>
      <c r="I98" s="281">
        <f>F98*H98</f>
        <v>1393.6475999999998</v>
      </c>
      <c r="J98" s="158">
        <f t="shared" ref="J98" si="32">F98*G98</f>
        <v>1198.536936</v>
      </c>
      <c r="K98" s="352">
        <v>0</v>
      </c>
      <c r="L98" s="352">
        <v>0</v>
      </c>
    </row>
    <row r="99" spans="1:12" ht="20.100000000000001" customHeight="1" outlineLevel="1">
      <c r="A99" s="561" t="s">
        <v>170</v>
      </c>
      <c r="B99" s="561"/>
      <c r="C99" s="561"/>
      <c r="D99" s="561"/>
      <c r="E99" s="561"/>
      <c r="F99" s="561"/>
      <c r="G99" s="561"/>
      <c r="H99" s="561"/>
      <c r="I99" s="282">
        <f>SUM(I98:I98)</f>
        <v>1393.6475999999998</v>
      </c>
      <c r="J99" s="19">
        <f>SUM(J98:J98)</f>
        <v>1198.536936</v>
      </c>
      <c r="K99" s="352"/>
      <c r="L99" s="352"/>
    </row>
    <row r="100" spans="1:12" ht="20.100000000000001" customHeight="1">
      <c r="A100" s="18"/>
      <c r="B100" s="18"/>
      <c r="C100" s="18"/>
      <c r="D100" s="18"/>
      <c r="E100" s="18"/>
      <c r="F100" s="18"/>
      <c r="G100" s="220"/>
      <c r="H100" s="271"/>
      <c r="I100" s="282"/>
      <c r="J100" s="19"/>
      <c r="K100" s="352"/>
      <c r="L100" s="352"/>
    </row>
    <row r="101" spans="1:12" ht="20.100000000000001" customHeight="1">
      <c r="A101" s="256" t="s">
        <v>171</v>
      </c>
      <c r="B101" s="257"/>
      <c r="C101" s="257"/>
      <c r="D101" s="258" t="s">
        <v>172</v>
      </c>
      <c r="E101" s="258"/>
      <c r="F101" s="259"/>
      <c r="G101" s="259"/>
      <c r="H101" s="266"/>
      <c r="I101" s="280">
        <f>I110</f>
        <v>48143.021699999998</v>
      </c>
      <c r="J101" s="259">
        <f>J110</f>
        <v>41402.998662000005</v>
      </c>
      <c r="K101" s="343"/>
      <c r="L101" s="343"/>
    </row>
    <row r="102" spans="1:12" ht="20.100000000000001" customHeight="1" outlineLevel="1">
      <c r="A102" s="100" t="s">
        <v>173</v>
      </c>
      <c r="B102" s="92">
        <v>87878</v>
      </c>
      <c r="C102" s="102" t="s">
        <v>14</v>
      </c>
      <c r="D102" s="30" t="s">
        <v>174</v>
      </c>
      <c r="E102" s="84" t="s">
        <v>16</v>
      </c>
      <c r="F102" s="87">
        <v>435.29</v>
      </c>
      <c r="G102" s="87">
        <f t="shared" ref="G102:G109" si="33">H102-H102*$G$15</f>
        <v>2.8121999999999998</v>
      </c>
      <c r="H102" s="270">
        <v>3.27</v>
      </c>
      <c r="I102" s="281">
        <f>F102*H102</f>
        <v>1423.3983000000001</v>
      </c>
      <c r="J102" s="158">
        <f t="shared" ref="J102:J109" si="34">F102*G102</f>
        <v>1224.1225380000001</v>
      </c>
      <c r="K102" s="352">
        <v>0</v>
      </c>
      <c r="L102" s="352">
        <v>0</v>
      </c>
    </row>
    <row r="103" spans="1:12" s="93" customFormat="1" ht="20.100000000000001" customHeight="1" outlineLevel="1">
      <c r="A103" s="100" t="s">
        <v>175</v>
      </c>
      <c r="B103" s="92">
        <v>87882</v>
      </c>
      <c r="C103" s="102" t="s">
        <v>14</v>
      </c>
      <c r="D103" s="103" t="s">
        <v>176</v>
      </c>
      <c r="E103" s="17" t="s">
        <v>16</v>
      </c>
      <c r="F103" s="87">
        <v>43.87</v>
      </c>
      <c r="G103" s="87">
        <f t="shared" si="33"/>
        <v>3.3023999999999996</v>
      </c>
      <c r="H103" s="270">
        <v>3.84</v>
      </c>
      <c r="I103" s="281">
        <f t="shared" ref="I103:I109" si="35">F103*H103</f>
        <v>168.46079999999998</v>
      </c>
      <c r="J103" s="158">
        <f t="shared" si="34"/>
        <v>144.87628799999996</v>
      </c>
      <c r="K103" s="352">
        <v>0</v>
      </c>
      <c r="L103" s="352">
        <v>0</v>
      </c>
    </row>
    <row r="104" spans="1:12" s="93" customFormat="1" ht="15" customHeight="1" outlineLevel="1">
      <c r="A104" s="100" t="s">
        <v>177</v>
      </c>
      <c r="B104" s="92">
        <v>87531</v>
      </c>
      <c r="C104" s="102" t="s">
        <v>14</v>
      </c>
      <c r="D104" s="103" t="s">
        <v>178</v>
      </c>
      <c r="E104" s="17" t="s">
        <v>16</v>
      </c>
      <c r="F104" s="87">
        <v>435.29</v>
      </c>
      <c r="G104" s="87">
        <f t="shared" si="33"/>
        <v>20.21</v>
      </c>
      <c r="H104" s="270">
        <v>23.5</v>
      </c>
      <c r="I104" s="281">
        <f t="shared" si="35"/>
        <v>10229.315000000001</v>
      </c>
      <c r="J104" s="158">
        <f t="shared" si="34"/>
        <v>8797.2109</v>
      </c>
      <c r="K104" s="352">
        <v>0</v>
      </c>
      <c r="L104" s="352">
        <v>0</v>
      </c>
    </row>
    <row r="105" spans="1:12" s="93" customFormat="1" ht="37.5" customHeight="1" outlineLevel="1">
      <c r="A105" s="100" t="s">
        <v>179</v>
      </c>
      <c r="B105" s="92">
        <v>87529</v>
      </c>
      <c r="C105" s="102" t="s">
        <v>14</v>
      </c>
      <c r="D105" s="30" t="s">
        <v>180</v>
      </c>
      <c r="E105" s="17" t="s">
        <v>16</v>
      </c>
      <c r="F105" s="87">
        <v>302.55</v>
      </c>
      <c r="G105" s="87">
        <f t="shared" si="33"/>
        <v>22.205200000000001</v>
      </c>
      <c r="H105" s="270">
        <v>25.82</v>
      </c>
      <c r="I105" s="281">
        <f t="shared" si="35"/>
        <v>7811.8410000000003</v>
      </c>
      <c r="J105" s="158">
        <f t="shared" si="34"/>
        <v>6718.1832600000007</v>
      </c>
      <c r="K105" s="352">
        <v>0</v>
      </c>
      <c r="L105" s="352">
        <v>0</v>
      </c>
    </row>
    <row r="106" spans="1:12" s="93" customFormat="1" ht="39.75" customHeight="1" outlineLevel="1">
      <c r="A106" s="100" t="s">
        <v>181</v>
      </c>
      <c r="B106" s="92">
        <v>87529</v>
      </c>
      <c r="C106" s="102" t="s">
        <v>14</v>
      </c>
      <c r="D106" s="30" t="s">
        <v>182</v>
      </c>
      <c r="E106" s="17" t="s">
        <v>16</v>
      </c>
      <c r="F106" s="87">
        <v>43.87</v>
      </c>
      <c r="G106" s="87">
        <f t="shared" si="33"/>
        <v>23.116799999999998</v>
      </c>
      <c r="H106" s="270">
        <v>26.88</v>
      </c>
      <c r="I106" s="281">
        <f t="shared" si="35"/>
        <v>1179.2256</v>
      </c>
      <c r="J106" s="158">
        <f t="shared" si="34"/>
        <v>1014.1340159999999</v>
      </c>
      <c r="K106" s="352">
        <v>0</v>
      </c>
      <c r="L106" s="352">
        <v>0</v>
      </c>
    </row>
    <row r="107" spans="1:12" s="93" customFormat="1" ht="30.75" customHeight="1" outlineLevel="1">
      <c r="A107" s="100" t="s">
        <v>183</v>
      </c>
      <c r="B107" s="92">
        <v>87273</v>
      </c>
      <c r="C107" s="102" t="s">
        <v>14</v>
      </c>
      <c r="D107" s="30" t="s">
        <v>184</v>
      </c>
      <c r="E107" s="17" t="s">
        <v>16</v>
      </c>
      <c r="F107" s="87">
        <v>84.58</v>
      </c>
      <c r="G107" s="87">
        <f t="shared" si="33"/>
        <v>33.858199999999997</v>
      </c>
      <c r="H107" s="270">
        <v>39.369999999999997</v>
      </c>
      <c r="I107" s="281">
        <f t="shared" si="35"/>
        <v>3329.9145999999996</v>
      </c>
      <c r="J107" s="158">
        <f t="shared" si="34"/>
        <v>2863.7265559999996</v>
      </c>
      <c r="K107" s="352">
        <v>0</v>
      </c>
      <c r="L107" s="352">
        <v>0</v>
      </c>
    </row>
    <row r="108" spans="1:12" s="93" customFormat="1" ht="30" customHeight="1" outlineLevel="1">
      <c r="A108" s="100" t="s">
        <v>185</v>
      </c>
      <c r="B108" s="92">
        <v>87267</v>
      </c>
      <c r="C108" s="102" t="s">
        <v>14</v>
      </c>
      <c r="D108" s="30" t="s">
        <v>186</v>
      </c>
      <c r="E108" s="17" t="s">
        <v>16</v>
      </c>
      <c r="F108" s="87">
        <v>48.16</v>
      </c>
      <c r="G108" s="87">
        <f t="shared" si="33"/>
        <v>34.391400000000004</v>
      </c>
      <c r="H108" s="270">
        <v>39.99</v>
      </c>
      <c r="I108" s="281">
        <f t="shared" si="35"/>
        <v>1925.9184</v>
      </c>
      <c r="J108" s="158">
        <f t="shared" si="34"/>
        <v>1656.2898240000002</v>
      </c>
      <c r="K108" s="352">
        <v>0</v>
      </c>
      <c r="L108" s="352">
        <v>0</v>
      </c>
    </row>
    <row r="109" spans="1:12" s="93" customFormat="1" ht="20.100000000000001" customHeight="1" outlineLevel="1">
      <c r="A109" s="91" t="s">
        <v>187</v>
      </c>
      <c r="B109" s="123" t="s">
        <v>639</v>
      </c>
      <c r="C109" s="102" t="s">
        <v>30</v>
      </c>
      <c r="D109" s="98" t="s">
        <v>648</v>
      </c>
      <c r="E109" s="17" t="s">
        <v>16</v>
      </c>
      <c r="F109" s="87">
        <v>439.74</v>
      </c>
      <c r="G109" s="87">
        <f t="shared" si="33"/>
        <v>43.172000000000004</v>
      </c>
      <c r="H109" s="270">
        <v>50.2</v>
      </c>
      <c r="I109" s="281">
        <f t="shared" si="35"/>
        <v>22074.948</v>
      </c>
      <c r="J109" s="158">
        <f t="shared" si="34"/>
        <v>18984.455280000002</v>
      </c>
      <c r="K109" s="352">
        <v>0</v>
      </c>
      <c r="L109" s="352">
        <v>0</v>
      </c>
    </row>
    <row r="110" spans="1:12" ht="20.100000000000001" customHeight="1" outlineLevel="1">
      <c r="A110" s="561" t="s">
        <v>190</v>
      </c>
      <c r="B110" s="561"/>
      <c r="C110" s="561"/>
      <c r="D110" s="561"/>
      <c r="E110" s="561"/>
      <c r="F110" s="561"/>
      <c r="G110" s="561"/>
      <c r="H110" s="561"/>
      <c r="I110" s="282">
        <f>SUM(I102:I109)</f>
        <v>48143.021699999998</v>
      </c>
      <c r="J110" s="19">
        <f>SUM(J102:J109)</f>
        <v>41402.998662000005</v>
      </c>
      <c r="K110" s="352"/>
      <c r="L110" s="352"/>
    </row>
    <row r="111" spans="1:12" ht="20.100000000000001" customHeight="1">
      <c r="A111" s="18"/>
      <c r="B111" s="18"/>
      <c r="C111" s="18"/>
      <c r="D111" s="18"/>
      <c r="E111" s="18"/>
      <c r="F111" s="18"/>
      <c r="G111" s="220"/>
      <c r="H111" s="271"/>
      <c r="I111" s="282"/>
      <c r="J111" s="19"/>
      <c r="K111" s="352"/>
      <c r="L111" s="352"/>
    </row>
    <row r="112" spans="1:12" ht="20.100000000000001" customHeight="1">
      <c r="A112" s="256" t="s">
        <v>191</v>
      </c>
      <c r="B112" s="257"/>
      <c r="C112" s="257"/>
      <c r="D112" s="258" t="s">
        <v>192</v>
      </c>
      <c r="E112" s="258"/>
      <c r="F112" s="259"/>
      <c r="G112" s="259"/>
      <c r="H112" s="266"/>
      <c r="I112" s="280">
        <f>I124</f>
        <v>44202.269499999995</v>
      </c>
      <c r="J112" s="259">
        <f>J124</f>
        <v>38013.95177</v>
      </c>
      <c r="K112" s="343"/>
      <c r="L112" s="343"/>
    </row>
    <row r="113" spans="1:12" ht="20.100000000000001" customHeight="1" outlineLevel="1">
      <c r="A113" s="100" t="s">
        <v>193</v>
      </c>
      <c r="B113" s="92">
        <v>87690</v>
      </c>
      <c r="C113" s="102" t="s">
        <v>14</v>
      </c>
      <c r="D113" s="98" t="s">
        <v>194</v>
      </c>
      <c r="E113" s="84" t="s">
        <v>16</v>
      </c>
      <c r="F113" s="87">
        <v>65.34</v>
      </c>
      <c r="G113" s="87">
        <f t="shared" ref="G113:G120" si="36">H113-H113*$G$15</f>
        <v>30.744999999999997</v>
      </c>
      <c r="H113" s="270">
        <v>35.75</v>
      </c>
      <c r="I113" s="281">
        <f>F113*H113</f>
        <v>2335.9050000000002</v>
      </c>
      <c r="J113" s="158">
        <f t="shared" ref="J113:J120" si="37">F113*G113</f>
        <v>2008.8782999999999</v>
      </c>
      <c r="K113" s="352">
        <v>0</v>
      </c>
      <c r="L113" s="352">
        <v>0</v>
      </c>
    </row>
    <row r="114" spans="1:12" ht="20.100000000000001" customHeight="1" outlineLevel="1">
      <c r="A114" s="100" t="s">
        <v>195</v>
      </c>
      <c r="B114" s="92">
        <v>87630</v>
      </c>
      <c r="C114" s="102" t="s">
        <v>14</v>
      </c>
      <c r="D114" s="98" t="s">
        <v>196</v>
      </c>
      <c r="E114" s="84" t="s">
        <v>16</v>
      </c>
      <c r="F114" s="87">
        <v>65.34</v>
      </c>
      <c r="G114" s="87">
        <f t="shared" si="36"/>
        <v>27.4254</v>
      </c>
      <c r="H114" s="270">
        <v>31.89</v>
      </c>
      <c r="I114" s="281">
        <f t="shared" ref="I114:I123" si="38">F114*H114</f>
        <v>2083.6926000000003</v>
      </c>
      <c r="J114" s="158">
        <f t="shared" si="37"/>
        <v>1791.9756360000001</v>
      </c>
      <c r="K114" s="352">
        <v>0</v>
      </c>
      <c r="L114" s="352">
        <v>0</v>
      </c>
    </row>
    <row r="115" spans="1:12" ht="30" customHeight="1" outlineLevel="1">
      <c r="A115" s="100" t="s">
        <v>197</v>
      </c>
      <c r="B115" s="92">
        <v>87251</v>
      </c>
      <c r="C115" s="102" t="s">
        <v>14</v>
      </c>
      <c r="D115" s="98" t="s">
        <v>198</v>
      </c>
      <c r="E115" s="84" t="s">
        <v>16</v>
      </c>
      <c r="F115" s="87">
        <v>43.87</v>
      </c>
      <c r="G115" s="87">
        <f t="shared" si="36"/>
        <v>28.156400000000001</v>
      </c>
      <c r="H115" s="270">
        <v>32.74</v>
      </c>
      <c r="I115" s="281">
        <f t="shared" si="38"/>
        <v>1436.3037999999999</v>
      </c>
      <c r="J115" s="158">
        <f t="shared" si="37"/>
        <v>1235.221268</v>
      </c>
      <c r="K115" s="352">
        <v>0</v>
      </c>
      <c r="L115" s="352">
        <v>0</v>
      </c>
    </row>
    <row r="116" spans="1:12" ht="30" customHeight="1" outlineLevel="1">
      <c r="A116" s="100" t="s">
        <v>199</v>
      </c>
      <c r="B116" s="92">
        <v>87251</v>
      </c>
      <c r="C116" s="102" t="s">
        <v>14</v>
      </c>
      <c r="D116" s="98" t="s">
        <v>200</v>
      </c>
      <c r="E116" s="84" t="s">
        <v>16</v>
      </c>
      <c r="F116" s="87">
        <v>21.47</v>
      </c>
      <c r="G116" s="87">
        <f t="shared" si="36"/>
        <v>28.156400000000001</v>
      </c>
      <c r="H116" s="270">
        <v>32.74</v>
      </c>
      <c r="I116" s="281">
        <f t="shared" si="38"/>
        <v>702.92780000000005</v>
      </c>
      <c r="J116" s="158">
        <f t="shared" si="37"/>
        <v>604.51790800000003</v>
      </c>
      <c r="K116" s="352">
        <v>0</v>
      </c>
      <c r="L116" s="352">
        <v>0</v>
      </c>
    </row>
    <row r="117" spans="1:12" ht="30" customHeight="1" outlineLevel="1">
      <c r="A117" s="100" t="s">
        <v>201</v>
      </c>
      <c r="B117" s="92" t="s">
        <v>202</v>
      </c>
      <c r="C117" s="123" t="s">
        <v>30</v>
      </c>
      <c r="D117" s="120" t="s">
        <v>203</v>
      </c>
      <c r="E117" s="84" t="s">
        <v>16</v>
      </c>
      <c r="F117" s="87">
        <v>10.08</v>
      </c>
      <c r="G117" s="87">
        <f t="shared" si="36"/>
        <v>96.328600000000009</v>
      </c>
      <c r="H117" s="270">
        <v>112.01</v>
      </c>
      <c r="I117" s="281">
        <f t="shared" si="38"/>
        <v>1129.0608</v>
      </c>
      <c r="J117" s="158">
        <f t="shared" si="37"/>
        <v>970.99228800000014</v>
      </c>
      <c r="K117" s="352">
        <v>0</v>
      </c>
      <c r="L117" s="352">
        <v>0</v>
      </c>
    </row>
    <row r="118" spans="1:12" ht="20.100000000000001" customHeight="1" outlineLevel="1">
      <c r="A118" s="100" t="s">
        <v>204</v>
      </c>
      <c r="B118" s="92" t="s">
        <v>205</v>
      </c>
      <c r="C118" s="102" t="s">
        <v>30</v>
      </c>
      <c r="D118" s="98" t="s">
        <v>206</v>
      </c>
      <c r="E118" s="84" t="s">
        <v>16</v>
      </c>
      <c r="F118" s="87">
        <v>3.87</v>
      </c>
      <c r="G118" s="87">
        <f t="shared" si="36"/>
        <v>55.942999999999998</v>
      </c>
      <c r="H118" s="270">
        <v>65.05</v>
      </c>
      <c r="I118" s="281">
        <f t="shared" si="38"/>
        <v>251.74349999999998</v>
      </c>
      <c r="J118" s="158">
        <f t="shared" si="37"/>
        <v>216.49941000000001</v>
      </c>
      <c r="K118" s="352">
        <v>0</v>
      </c>
      <c r="L118" s="352">
        <v>0</v>
      </c>
    </row>
    <row r="119" spans="1:12" ht="20.100000000000001" customHeight="1" outlineLevel="1">
      <c r="A119" s="100" t="s">
        <v>207</v>
      </c>
      <c r="B119" s="104" t="s">
        <v>208</v>
      </c>
      <c r="C119" s="102" t="s">
        <v>30</v>
      </c>
      <c r="D119" s="98" t="s">
        <v>209</v>
      </c>
      <c r="E119" s="84" t="s">
        <v>53</v>
      </c>
      <c r="F119" s="87">
        <v>2.7</v>
      </c>
      <c r="G119" s="87">
        <f t="shared" si="36"/>
        <v>60.079599999999999</v>
      </c>
      <c r="H119" s="270">
        <v>69.86</v>
      </c>
      <c r="I119" s="281">
        <f t="shared" si="38"/>
        <v>188.62200000000001</v>
      </c>
      <c r="J119" s="158">
        <f t="shared" si="37"/>
        <v>162.21492000000001</v>
      </c>
      <c r="K119" s="352">
        <v>0</v>
      </c>
      <c r="L119" s="352">
        <v>0</v>
      </c>
    </row>
    <row r="120" spans="1:12" ht="20.100000000000001" customHeight="1" outlineLevel="1">
      <c r="A120" s="100" t="s">
        <v>211</v>
      </c>
      <c r="B120" s="92">
        <v>72137</v>
      </c>
      <c r="C120" s="85" t="s">
        <v>14</v>
      </c>
      <c r="D120" s="98" t="s">
        <v>649</v>
      </c>
      <c r="E120" s="84" t="s">
        <v>16</v>
      </c>
      <c r="F120" s="87">
        <v>390.42</v>
      </c>
      <c r="G120" s="87">
        <f t="shared" si="36"/>
        <v>74.045999999999992</v>
      </c>
      <c r="H120" s="270">
        <v>86.1</v>
      </c>
      <c r="I120" s="281">
        <f t="shared" si="38"/>
        <v>33615.161999999997</v>
      </c>
      <c r="J120" s="158">
        <f t="shared" si="37"/>
        <v>28909.03932</v>
      </c>
      <c r="K120" s="352">
        <v>0</v>
      </c>
      <c r="L120" s="352">
        <v>0</v>
      </c>
    </row>
    <row r="121" spans="1:12" ht="20.100000000000001" customHeight="1" outlineLevel="1">
      <c r="A121" s="100"/>
      <c r="B121" s="104"/>
      <c r="C121" s="92"/>
      <c r="D121" s="26" t="s">
        <v>210</v>
      </c>
      <c r="E121" s="84"/>
      <c r="F121" s="87"/>
      <c r="G121" s="87"/>
      <c r="H121" s="270"/>
      <c r="I121" s="281"/>
      <c r="J121" s="158"/>
      <c r="K121" s="352"/>
      <c r="L121" s="352"/>
    </row>
    <row r="122" spans="1:12" ht="20.100000000000001" customHeight="1" outlineLevel="1">
      <c r="A122" s="100" t="s">
        <v>213</v>
      </c>
      <c r="B122" s="92">
        <v>94996</v>
      </c>
      <c r="C122" s="102" t="s">
        <v>14</v>
      </c>
      <c r="D122" s="98" t="s">
        <v>212</v>
      </c>
      <c r="E122" s="84" t="s">
        <v>16</v>
      </c>
      <c r="F122" s="87">
        <v>13.64</v>
      </c>
      <c r="G122" s="87">
        <f t="shared" ref="G122:G123" si="39">H122-H122*$G$15</f>
        <v>57.447999999999993</v>
      </c>
      <c r="H122" s="270">
        <v>66.8</v>
      </c>
      <c r="I122" s="281">
        <f t="shared" si="38"/>
        <v>911.15200000000004</v>
      </c>
      <c r="J122" s="158">
        <f t="shared" ref="J122:J123" si="40">F122*G122</f>
        <v>783.59071999999992</v>
      </c>
      <c r="K122" s="352">
        <v>0</v>
      </c>
      <c r="L122" s="352">
        <v>0</v>
      </c>
    </row>
    <row r="123" spans="1:12" s="93" customFormat="1" ht="20.100000000000001" customHeight="1" outlineLevel="1">
      <c r="A123" s="91" t="s">
        <v>216</v>
      </c>
      <c r="B123" s="92">
        <v>94963</v>
      </c>
      <c r="C123" s="102" t="s">
        <v>14</v>
      </c>
      <c r="D123" s="120" t="s">
        <v>214</v>
      </c>
      <c r="E123" s="17" t="s">
        <v>16</v>
      </c>
      <c r="F123" s="87">
        <v>5.25</v>
      </c>
      <c r="G123" s="87">
        <f t="shared" si="39"/>
        <v>253.52800000000002</v>
      </c>
      <c r="H123" s="270">
        <v>294.8</v>
      </c>
      <c r="I123" s="281">
        <f t="shared" si="38"/>
        <v>1547.7</v>
      </c>
      <c r="J123" s="158">
        <f t="shared" si="40"/>
        <v>1331.0220000000002</v>
      </c>
      <c r="K123" s="352">
        <v>0</v>
      </c>
      <c r="L123" s="352">
        <v>0</v>
      </c>
    </row>
    <row r="124" spans="1:12" ht="20.100000000000001" customHeight="1" outlineLevel="1">
      <c r="A124" s="561" t="s">
        <v>220</v>
      </c>
      <c r="B124" s="561"/>
      <c r="C124" s="561"/>
      <c r="D124" s="561"/>
      <c r="E124" s="561"/>
      <c r="F124" s="561"/>
      <c r="G124" s="561"/>
      <c r="H124" s="561"/>
      <c r="I124" s="282">
        <f>SUM(I113:I123)</f>
        <v>44202.269499999995</v>
      </c>
      <c r="J124" s="19">
        <f>SUM(J113:J123)</f>
        <v>38013.95177</v>
      </c>
      <c r="K124" s="352"/>
      <c r="L124" s="352"/>
    </row>
    <row r="125" spans="1:12" ht="20.100000000000001" customHeight="1">
      <c r="A125" s="18"/>
      <c r="B125" s="18"/>
      <c r="C125" s="18"/>
      <c r="D125" s="18"/>
      <c r="E125" s="18"/>
      <c r="F125" s="18"/>
      <c r="G125" s="220"/>
      <c r="H125" s="271"/>
      <c r="I125" s="282"/>
      <c r="J125" s="19"/>
      <c r="K125" s="352"/>
      <c r="L125" s="352"/>
    </row>
    <row r="126" spans="1:12" ht="20.100000000000001" customHeight="1">
      <c r="A126" s="256" t="s">
        <v>221</v>
      </c>
      <c r="B126" s="257"/>
      <c r="C126" s="257"/>
      <c r="D126" s="258" t="s">
        <v>222</v>
      </c>
      <c r="E126" s="258"/>
      <c r="F126" s="259"/>
      <c r="G126" s="259"/>
      <c r="H126" s="266"/>
      <c r="I126" s="280">
        <f>I132</f>
        <v>13803.105300000001</v>
      </c>
      <c r="J126" s="259">
        <f>J132</f>
        <v>11870.670557999998</v>
      </c>
      <c r="K126" s="343"/>
      <c r="L126" s="343"/>
    </row>
    <row r="127" spans="1:12" ht="20.100000000000001" customHeight="1" outlineLevel="1">
      <c r="A127" s="91" t="s">
        <v>223</v>
      </c>
      <c r="B127" s="92" t="s">
        <v>224</v>
      </c>
      <c r="C127" s="102" t="s">
        <v>225</v>
      </c>
      <c r="D127" s="98" t="s">
        <v>226</v>
      </c>
      <c r="E127" s="17" t="s">
        <v>16</v>
      </c>
      <c r="F127" s="159">
        <v>42.32</v>
      </c>
      <c r="G127" s="87">
        <f t="shared" ref="G127:G131" si="41">H127-H127*$G$15</f>
        <v>8.6343999999999994</v>
      </c>
      <c r="H127" s="270">
        <v>10.039999999999999</v>
      </c>
      <c r="I127" s="281">
        <f>F127*H127</f>
        <v>424.89279999999997</v>
      </c>
      <c r="J127" s="158">
        <f t="shared" ref="J127:J131" si="42">F127*G127</f>
        <v>365.40780799999999</v>
      </c>
      <c r="K127" s="352">
        <v>0</v>
      </c>
      <c r="L127" s="352">
        <v>0</v>
      </c>
    </row>
    <row r="128" spans="1:12" ht="20.100000000000001" customHeight="1" outlineLevel="1">
      <c r="A128" s="91" t="s">
        <v>227</v>
      </c>
      <c r="B128" s="92" t="s">
        <v>224</v>
      </c>
      <c r="C128" s="102" t="s">
        <v>225</v>
      </c>
      <c r="D128" s="98" t="s">
        <v>228</v>
      </c>
      <c r="E128" s="17" t="s">
        <v>16</v>
      </c>
      <c r="F128" s="105">
        <v>43.87</v>
      </c>
      <c r="G128" s="87">
        <f t="shared" si="41"/>
        <v>8.6343999999999994</v>
      </c>
      <c r="H128" s="270">
        <v>10.039999999999999</v>
      </c>
      <c r="I128" s="281">
        <f t="shared" ref="I128:I131" si="43">F128*H128</f>
        <v>440.45479999999992</v>
      </c>
      <c r="J128" s="158">
        <f t="shared" si="42"/>
        <v>378.79112799999996</v>
      </c>
      <c r="K128" s="352">
        <v>0</v>
      </c>
      <c r="L128" s="352">
        <v>0</v>
      </c>
    </row>
    <row r="129" spans="1:12" s="93" customFormat="1" ht="20.100000000000001" customHeight="1" outlineLevel="1">
      <c r="A129" s="91" t="s">
        <v>229</v>
      </c>
      <c r="B129" s="92">
        <v>88489</v>
      </c>
      <c r="C129" s="102" t="s">
        <v>14</v>
      </c>
      <c r="D129" s="98" t="s">
        <v>230</v>
      </c>
      <c r="E129" s="17" t="s">
        <v>16</v>
      </c>
      <c r="F129" s="87">
        <v>302.55</v>
      </c>
      <c r="G129" s="87">
        <f t="shared" si="41"/>
        <v>8.0237999999999996</v>
      </c>
      <c r="H129" s="270">
        <v>9.33</v>
      </c>
      <c r="I129" s="281">
        <f t="shared" si="43"/>
        <v>2822.7915000000003</v>
      </c>
      <c r="J129" s="158">
        <f t="shared" si="42"/>
        <v>2427.6006899999998</v>
      </c>
      <c r="K129" s="352">
        <v>0</v>
      </c>
      <c r="L129" s="352">
        <v>0</v>
      </c>
    </row>
    <row r="130" spans="1:12" ht="20.100000000000001" customHeight="1" outlineLevel="1">
      <c r="A130" s="91" t="s">
        <v>231</v>
      </c>
      <c r="B130" s="92">
        <v>88486</v>
      </c>
      <c r="C130" s="102" t="s">
        <v>14</v>
      </c>
      <c r="D130" s="98" t="s">
        <v>232</v>
      </c>
      <c r="E130" s="84" t="s">
        <v>16</v>
      </c>
      <c r="F130" s="87">
        <v>43.87</v>
      </c>
      <c r="G130" s="87">
        <f t="shared" si="41"/>
        <v>7.1036000000000001</v>
      </c>
      <c r="H130" s="270">
        <v>8.26</v>
      </c>
      <c r="I130" s="281">
        <f t="shared" si="43"/>
        <v>362.36619999999999</v>
      </c>
      <c r="J130" s="158">
        <f t="shared" si="42"/>
        <v>311.63493199999999</v>
      </c>
      <c r="K130" s="352">
        <v>0</v>
      </c>
      <c r="L130" s="352">
        <v>0</v>
      </c>
    </row>
    <row r="131" spans="1:12" ht="20.100000000000001" customHeight="1" outlineLevel="1">
      <c r="A131" s="91" t="s">
        <v>233</v>
      </c>
      <c r="B131" s="92">
        <v>72815</v>
      </c>
      <c r="C131" s="102" t="s">
        <v>14</v>
      </c>
      <c r="D131" s="98" t="s">
        <v>650</v>
      </c>
      <c r="E131" s="84" t="s">
        <v>16</v>
      </c>
      <c r="F131" s="87">
        <v>220</v>
      </c>
      <c r="G131" s="87">
        <f t="shared" si="41"/>
        <v>38.123799999999996</v>
      </c>
      <c r="H131" s="270">
        <v>44.33</v>
      </c>
      <c r="I131" s="281">
        <f t="shared" si="43"/>
        <v>9752.6</v>
      </c>
      <c r="J131" s="158">
        <f t="shared" si="42"/>
        <v>8387.235999999999</v>
      </c>
      <c r="K131" s="352">
        <v>0</v>
      </c>
      <c r="L131" s="352">
        <v>0</v>
      </c>
    </row>
    <row r="132" spans="1:12" ht="20.100000000000001" customHeight="1" outlineLevel="1">
      <c r="A132" s="561" t="s">
        <v>241</v>
      </c>
      <c r="B132" s="561"/>
      <c r="C132" s="561"/>
      <c r="D132" s="561"/>
      <c r="E132" s="561"/>
      <c r="F132" s="561"/>
      <c r="G132" s="561"/>
      <c r="H132" s="561"/>
      <c r="I132" s="282">
        <f>SUM(I127:I131)</f>
        <v>13803.105300000001</v>
      </c>
      <c r="J132" s="19">
        <f>SUM(J127:J131)</f>
        <v>11870.670557999998</v>
      </c>
      <c r="K132" s="352"/>
      <c r="L132" s="352"/>
    </row>
    <row r="133" spans="1:12" ht="20.100000000000001" customHeight="1">
      <c r="A133" s="18"/>
      <c r="B133" s="18"/>
      <c r="C133" s="18"/>
      <c r="D133" s="18"/>
      <c r="E133" s="18"/>
      <c r="F133" s="18"/>
      <c r="G133" s="220"/>
      <c r="H133" s="271"/>
      <c r="I133" s="282"/>
      <c r="J133" s="19"/>
      <c r="K133" s="352"/>
      <c r="L133" s="352"/>
    </row>
    <row r="134" spans="1:12" ht="20.100000000000001" customHeight="1">
      <c r="A134" s="256" t="s">
        <v>242</v>
      </c>
      <c r="B134" s="257"/>
      <c r="C134" s="257"/>
      <c r="D134" s="258" t="s">
        <v>243</v>
      </c>
      <c r="E134" s="258"/>
      <c r="F134" s="259"/>
      <c r="G134" s="259"/>
      <c r="H134" s="266"/>
      <c r="I134" s="280">
        <f>I158</f>
        <v>4197.8999999999996</v>
      </c>
      <c r="J134" s="259">
        <f>J158</f>
        <v>3610.1940000000004</v>
      </c>
      <c r="K134" s="343"/>
      <c r="L134" s="343"/>
    </row>
    <row r="135" spans="1:12" ht="20.100000000000001" customHeight="1" outlineLevel="1">
      <c r="A135" s="100" t="s">
        <v>244</v>
      </c>
      <c r="B135" s="92">
        <v>94494</v>
      </c>
      <c r="C135" s="102" t="s">
        <v>14</v>
      </c>
      <c r="D135" s="106" t="s">
        <v>651</v>
      </c>
      <c r="E135" s="102" t="s">
        <v>1</v>
      </c>
      <c r="F135" s="107">
        <v>1</v>
      </c>
      <c r="G135" s="87">
        <f t="shared" ref="G135:G157" si="44">H135-H135*$G$15</f>
        <v>45.064</v>
      </c>
      <c r="H135" s="270">
        <v>52.4</v>
      </c>
      <c r="I135" s="281">
        <f>F135*H135</f>
        <v>52.4</v>
      </c>
      <c r="J135" s="158">
        <f t="shared" ref="J135:J157" si="45">F135*G135</f>
        <v>45.064</v>
      </c>
      <c r="K135" s="352">
        <v>0</v>
      </c>
      <c r="L135" s="352">
        <v>0</v>
      </c>
    </row>
    <row r="136" spans="1:12" s="93" customFormat="1" ht="20.100000000000001" customHeight="1" outlineLevel="1">
      <c r="A136" s="100" t="s">
        <v>246</v>
      </c>
      <c r="B136" s="85">
        <v>94496</v>
      </c>
      <c r="C136" s="85" t="s">
        <v>14</v>
      </c>
      <c r="D136" s="106" t="s">
        <v>247</v>
      </c>
      <c r="E136" s="102" t="s">
        <v>1</v>
      </c>
      <c r="F136" s="107">
        <v>3</v>
      </c>
      <c r="G136" s="87">
        <f t="shared" si="44"/>
        <v>70.649000000000001</v>
      </c>
      <c r="H136" s="270">
        <v>82.15</v>
      </c>
      <c r="I136" s="281">
        <f t="shared" ref="I136:I157" si="46">F136*H136</f>
        <v>246.45000000000002</v>
      </c>
      <c r="J136" s="158">
        <f t="shared" si="45"/>
        <v>211.947</v>
      </c>
      <c r="K136" s="352">
        <v>0</v>
      </c>
      <c r="L136" s="352">
        <v>0</v>
      </c>
    </row>
    <row r="137" spans="1:12" s="93" customFormat="1" ht="20.100000000000001" customHeight="1" outlineLevel="1">
      <c r="A137" s="100" t="s">
        <v>248</v>
      </c>
      <c r="B137" s="85">
        <v>94498</v>
      </c>
      <c r="C137" s="102" t="s">
        <v>14</v>
      </c>
      <c r="D137" s="106" t="s">
        <v>251</v>
      </c>
      <c r="E137" s="102" t="s">
        <v>1</v>
      </c>
      <c r="F137" s="107">
        <v>3</v>
      </c>
      <c r="G137" s="87">
        <f t="shared" si="44"/>
        <v>107.2162</v>
      </c>
      <c r="H137" s="270">
        <v>124.67</v>
      </c>
      <c r="I137" s="281">
        <f t="shared" si="46"/>
        <v>374.01</v>
      </c>
      <c r="J137" s="158">
        <f t="shared" si="45"/>
        <v>321.64859999999999</v>
      </c>
      <c r="K137" s="352">
        <v>0</v>
      </c>
      <c r="L137" s="352">
        <v>0</v>
      </c>
    </row>
    <row r="138" spans="1:12" s="93" customFormat="1" ht="20.100000000000001" customHeight="1" outlineLevel="1">
      <c r="A138" s="100" t="s">
        <v>250</v>
      </c>
      <c r="B138" s="85">
        <v>89985</v>
      </c>
      <c r="C138" s="85" t="s">
        <v>14</v>
      </c>
      <c r="D138" s="106" t="s">
        <v>255</v>
      </c>
      <c r="E138" s="102" t="s">
        <v>1</v>
      </c>
      <c r="F138" s="107">
        <v>6</v>
      </c>
      <c r="G138" s="87">
        <f t="shared" si="44"/>
        <v>58.265000000000001</v>
      </c>
      <c r="H138" s="270">
        <v>67.75</v>
      </c>
      <c r="I138" s="281">
        <f t="shared" si="46"/>
        <v>406.5</v>
      </c>
      <c r="J138" s="158">
        <f t="shared" si="45"/>
        <v>349.59000000000003</v>
      </c>
      <c r="K138" s="352">
        <v>0</v>
      </c>
      <c r="L138" s="352">
        <v>0</v>
      </c>
    </row>
    <row r="139" spans="1:12" s="93" customFormat="1" ht="20.100000000000001" customHeight="1" outlineLevel="1">
      <c r="A139" s="100" t="s">
        <v>252</v>
      </c>
      <c r="B139" s="85">
        <v>89401</v>
      </c>
      <c r="C139" s="102" t="s">
        <v>14</v>
      </c>
      <c r="D139" s="106" t="s">
        <v>257</v>
      </c>
      <c r="E139" s="102" t="s">
        <v>53</v>
      </c>
      <c r="F139" s="107">
        <v>6</v>
      </c>
      <c r="G139" s="87">
        <f t="shared" si="44"/>
        <v>2.8207999999999998</v>
      </c>
      <c r="H139" s="270">
        <v>3.28</v>
      </c>
      <c r="I139" s="281">
        <f t="shared" si="46"/>
        <v>19.68</v>
      </c>
      <c r="J139" s="158">
        <f t="shared" si="45"/>
        <v>16.924799999999998</v>
      </c>
      <c r="K139" s="352">
        <v>0</v>
      </c>
      <c r="L139" s="352">
        <v>0</v>
      </c>
    </row>
    <row r="140" spans="1:12" s="93" customFormat="1" ht="20.100000000000001" customHeight="1" outlineLevel="1">
      <c r="A140" s="100" t="s">
        <v>254</v>
      </c>
      <c r="B140" s="85">
        <v>89446</v>
      </c>
      <c r="C140" s="102" t="s">
        <v>14</v>
      </c>
      <c r="D140" s="106" t="s">
        <v>259</v>
      </c>
      <c r="E140" s="102" t="s">
        <v>53</v>
      </c>
      <c r="F140" s="107">
        <v>7</v>
      </c>
      <c r="G140" s="87">
        <f t="shared" si="44"/>
        <v>2.9498000000000002</v>
      </c>
      <c r="H140" s="270">
        <v>3.43</v>
      </c>
      <c r="I140" s="281">
        <f t="shared" si="46"/>
        <v>24.01</v>
      </c>
      <c r="J140" s="158">
        <f t="shared" si="45"/>
        <v>20.648600000000002</v>
      </c>
      <c r="K140" s="352">
        <v>0</v>
      </c>
      <c r="L140" s="352">
        <v>0</v>
      </c>
    </row>
    <row r="141" spans="1:12" s="93" customFormat="1" ht="20.100000000000001" customHeight="1" outlineLevel="1">
      <c r="A141" s="100" t="s">
        <v>256</v>
      </c>
      <c r="B141" s="85">
        <v>89447</v>
      </c>
      <c r="C141" s="102" t="s">
        <v>14</v>
      </c>
      <c r="D141" s="106" t="s">
        <v>261</v>
      </c>
      <c r="E141" s="102" t="s">
        <v>53</v>
      </c>
      <c r="F141" s="107">
        <v>6</v>
      </c>
      <c r="G141" s="87">
        <f t="shared" si="44"/>
        <v>5.9168000000000003</v>
      </c>
      <c r="H141" s="270">
        <v>6.88</v>
      </c>
      <c r="I141" s="281">
        <f t="shared" si="46"/>
        <v>41.28</v>
      </c>
      <c r="J141" s="158">
        <f t="shared" si="45"/>
        <v>35.500799999999998</v>
      </c>
      <c r="K141" s="352">
        <v>0</v>
      </c>
      <c r="L141" s="352">
        <v>0</v>
      </c>
    </row>
    <row r="142" spans="1:12" s="93" customFormat="1" ht="20.100000000000001" customHeight="1" outlineLevel="1">
      <c r="A142" s="100" t="s">
        <v>258</v>
      </c>
      <c r="B142" s="85">
        <v>89448</v>
      </c>
      <c r="C142" s="102" t="s">
        <v>14</v>
      </c>
      <c r="D142" s="106" t="s">
        <v>263</v>
      </c>
      <c r="E142" s="102" t="s">
        <v>53</v>
      </c>
      <c r="F142" s="107">
        <v>9</v>
      </c>
      <c r="G142" s="87">
        <f t="shared" si="44"/>
        <v>8.4795999999999996</v>
      </c>
      <c r="H142" s="270">
        <v>9.86</v>
      </c>
      <c r="I142" s="281">
        <f t="shared" si="46"/>
        <v>88.74</v>
      </c>
      <c r="J142" s="158">
        <f t="shared" si="45"/>
        <v>76.316400000000002</v>
      </c>
      <c r="K142" s="352">
        <v>0</v>
      </c>
      <c r="L142" s="352">
        <v>0</v>
      </c>
    </row>
    <row r="143" spans="1:12" s="93" customFormat="1" ht="20.100000000000001" customHeight="1" outlineLevel="1">
      <c r="A143" s="100" t="s">
        <v>260</v>
      </c>
      <c r="B143" s="85">
        <v>89449</v>
      </c>
      <c r="C143" s="102" t="s">
        <v>14</v>
      </c>
      <c r="D143" s="106" t="s">
        <v>265</v>
      </c>
      <c r="E143" s="102" t="s">
        <v>53</v>
      </c>
      <c r="F143" s="107">
        <v>7</v>
      </c>
      <c r="G143" s="87">
        <f t="shared" si="44"/>
        <v>10.5006</v>
      </c>
      <c r="H143" s="270">
        <v>12.21</v>
      </c>
      <c r="I143" s="281">
        <f t="shared" si="46"/>
        <v>85.47</v>
      </c>
      <c r="J143" s="158">
        <f t="shared" si="45"/>
        <v>73.504199999999997</v>
      </c>
      <c r="K143" s="352">
        <v>0</v>
      </c>
      <c r="L143" s="352">
        <v>0</v>
      </c>
    </row>
    <row r="144" spans="1:12" s="93" customFormat="1" ht="20.100000000000001" customHeight="1" outlineLevel="1">
      <c r="A144" s="100" t="s">
        <v>262</v>
      </c>
      <c r="B144" s="85">
        <v>89450</v>
      </c>
      <c r="C144" s="102" t="s">
        <v>14</v>
      </c>
      <c r="D144" s="106" t="s">
        <v>267</v>
      </c>
      <c r="E144" s="102" t="s">
        <v>53</v>
      </c>
      <c r="F144" s="107">
        <v>30</v>
      </c>
      <c r="G144" s="87">
        <f t="shared" si="44"/>
        <v>16.038999999999998</v>
      </c>
      <c r="H144" s="270">
        <v>18.649999999999999</v>
      </c>
      <c r="I144" s="281">
        <f t="shared" si="46"/>
        <v>559.5</v>
      </c>
      <c r="J144" s="158">
        <f t="shared" si="45"/>
        <v>481.16999999999996</v>
      </c>
      <c r="K144" s="352">
        <v>0</v>
      </c>
      <c r="L144" s="352">
        <v>0</v>
      </c>
    </row>
    <row r="145" spans="1:12" s="93" customFormat="1" ht="20.100000000000001" customHeight="1" outlineLevel="1">
      <c r="A145" s="100" t="s">
        <v>264</v>
      </c>
      <c r="B145" s="85">
        <v>40729</v>
      </c>
      <c r="C145" s="102" t="s">
        <v>14</v>
      </c>
      <c r="D145" s="108" t="s">
        <v>652</v>
      </c>
      <c r="E145" s="85" t="s">
        <v>1</v>
      </c>
      <c r="F145" s="107">
        <v>7</v>
      </c>
      <c r="G145" s="87">
        <f t="shared" si="44"/>
        <v>188.94199999999998</v>
      </c>
      <c r="H145" s="270">
        <v>219.7</v>
      </c>
      <c r="I145" s="281">
        <f t="shared" si="46"/>
        <v>1537.8999999999999</v>
      </c>
      <c r="J145" s="158">
        <f t="shared" si="45"/>
        <v>1322.5939999999998</v>
      </c>
      <c r="K145" s="352">
        <v>0</v>
      </c>
      <c r="L145" s="352">
        <v>0</v>
      </c>
    </row>
    <row r="146" spans="1:12" s="93" customFormat="1" ht="20.100000000000001" customHeight="1" outlineLevel="1">
      <c r="A146" s="100" t="s">
        <v>266</v>
      </c>
      <c r="B146" s="85">
        <v>89358</v>
      </c>
      <c r="C146" s="102" t="s">
        <v>14</v>
      </c>
      <c r="D146" s="106" t="s">
        <v>272</v>
      </c>
      <c r="E146" s="85" t="s">
        <v>1</v>
      </c>
      <c r="F146" s="107">
        <v>8</v>
      </c>
      <c r="G146" s="87">
        <f t="shared" si="44"/>
        <v>4.7557999999999998</v>
      </c>
      <c r="H146" s="270">
        <v>5.53</v>
      </c>
      <c r="I146" s="281">
        <f t="shared" si="46"/>
        <v>44.24</v>
      </c>
      <c r="J146" s="158">
        <f t="shared" si="45"/>
        <v>38.046399999999998</v>
      </c>
      <c r="K146" s="352">
        <v>0</v>
      </c>
      <c r="L146" s="352">
        <v>0</v>
      </c>
    </row>
    <row r="147" spans="1:12" s="93" customFormat="1" ht="20.100000000000001" customHeight="1" outlineLevel="1">
      <c r="A147" s="100" t="s">
        <v>268</v>
      </c>
      <c r="B147" s="85">
        <v>89362</v>
      </c>
      <c r="C147" s="102" t="s">
        <v>14</v>
      </c>
      <c r="D147" s="106" t="s">
        <v>274</v>
      </c>
      <c r="E147" s="85" t="s">
        <v>1</v>
      </c>
      <c r="F147" s="107">
        <v>2</v>
      </c>
      <c r="G147" s="87">
        <f t="shared" si="44"/>
        <v>5.7017999999999995</v>
      </c>
      <c r="H147" s="270">
        <v>6.63</v>
      </c>
      <c r="I147" s="281">
        <f t="shared" si="46"/>
        <v>13.26</v>
      </c>
      <c r="J147" s="158">
        <f t="shared" si="45"/>
        <v>11.403599999999999</v>
      </c>
      <c r="K147" s="352">
        <v>0</v>
      </c>
      <c r="L147" s="352">
        <v>0</v>
      </c>
    </row>
    <row r="148" spans="1:12" s="93" customFormat="1" ht="20.100000000000001" customHeight="1" outlineLevel="1">
      <c r="A148" s="100" t="s">
        <v>271</v>
      </c>
      <c r="B148" s="85">
        <v>89497</v>
      </c>
      <c r="C148" s="102" t="s">
        <v>14</v>
      </c>
      <c r="D148" s="106" t="s">
        <v>276</v>
      </c>
      <c r="E148" s="85" t="s">
        <v>1</v>
      </c>
      <c r="F148" s="107">
        <v>7</v>
      </c>
      <c r="G148" s="87">
        <f t="shared" si="44"/>
        <v>7.0261999999999993</v>
      </c>
      <c r="H148" s="270">
        <v>8.17</v>
      </c>
      <c r="I148" s="281">
        <f t="shared" si="46"/>
        <v>57.19</v>
      </c>
      <c r="J148" s="158">
        <f t="shared" si="45"/>
        <v>49.183399999999992</v>
      </c>
      <c r="K148" s="352">
        <v>0</v>
      </c>
      <c r="L148" s="352">
        <v>0</v>
      </c>
    </row>
    <row r="149" spans="1:12" s="93" customFormat="1" ht="20.100000000000001" customHeight="1" outlineLevel="1">
      <c r="A149" s="100" t="s">
        <v>273</v>
      </c>
      <c r="B149" s="85">
        <v>89413</v>
      </c>
      <c r="C149" s="102" t="s">
        <v>14</v>
      </c>
      <c r="D149" s="106" t="s">
        <v>278</v>
      </c>
      <c r="E149" s="85" t="s">
        <v>1</v>
      </c>
      <c r="F149" s="107">
        <v>6</v>
      </c>
      <c r="G149" s="87">
        <f t="shared" si="44"/>
        <v>5.4093999999999998</v>
      </c>
      <c r="H149" s="270">
        <v>6.29</v>
      </c>
      <c r="I149" s="281">
        <f t="shared" si="46"/>
        <v>37.74</v>
      </c>
      <c r="J149" s="158">
        <f t="shared" si="45"/>
        <v>32.456400000000002</v>
      </c>
      <c r="K149" s="352">
        <v>0</v>
      </c>
      <c r="L149" s="352">
        <v>0</v>
      </c>
    </row>
    <row r="150" spans="1:12" s="93" customFormat="1" ht="20.100000000000001" customHeight="1" outlineLevel="1">
      <c r="A150" s="100" t="s">
        <v>275</v>
      </c>
      <c r="B150" s="85">
        <v>89505</v>
      </c>
      <c r="C150" s="102" t="s">
        <v>14</v>
      </c>
      <c r="D150" s="106" t="s">
        <v>280</v>
      </c>
      <c r="E150" s="85" t="s">
        <v>1</v>
      </c>
      <c r="F150" s="107">
        <v>5</v>
      </c>
      <c r="G150" s="87">
        <f t="shared" si="44"/>
        <v>22.703999999999997</v>
      </c>
      <c r="H150" s="270">
        <v>26.4</v>
      </c>
      <c r="I150" s="281">
        <f t="shared" si="46"/>
        <v>132</v>
      </c>
      <c r="J150" s="158">
        <f t="shared" si="45"/>
        <v>113.51999999999998</v>
      </c>
      <c r="K150" s="352">
        <v>0</v>
      </c>
      <c r="L150" s="352">
        <v>0</v>
      </c>
    </row>
    <row r="151" spans="1:12" s="93" customFormat="1" ht="20.100000000000001" customHeight="1" outlineLevel="1">
      <c r="A151" s="100" t="s">
        <v>277</v>
      </c>
      <c r="B151" s="85">
        <v>89397</v>
      </c>
      <c r="C151" s="102" t="s">
        <v>14</v>
      </c>
      <c r="D151" s="94" t="s">
        <v>282</v>
      </c>
      <c r="E151" s="85" t="s">
        <v>1</v>
      </c>
      <c r="F151" s="107">
        <v>7</v>
      </c>
      <c r="G151" s="87">
        <f t="shared" si="44"/>
        <v>9.0988000000000007</v>
      </c>
      <c r="H151" s="270">
        <v>10.58</v>
      </c>
      <c r="I151" s="281">
        <f t="shared" si="46"/>
        <v>74.06</v>
      </c>
      <c r="J151" s="158">
        <f t="shared" si="45"/>
        <v>63.691600000000008</v>
      </c>
      <c r="K151" s="352">
        <v>0</v>
      </c>
      <c r="L151" s="352">
        <v>0</v>
      </c>
    </row>
    <row r="152" spans="1:12" s="93" customFormat="1" ht="20.100000000000001" customHeight="1" outlineLevel="1">
      <c r="A152" s="100" t="s">
        <v>279</v>
      </c>
      <c r="B152" s="85">
        <v>89400</v>
      </c>
      <c r="C152" s="102" t="s">
        <v>14</v>
      </c>
      <c r="D152" s="94" t="s">
        <v>284</v>
      </c>
      <c r="E152" s="85" t="s">
        <v>1</v>
      </c>
      <c r="F152" s="107">
        <v>1</v>
      </c>
      <c r="G152" s="87">
        <f t="shared" si="44"/>
        <v>12.521599999999999</v>
      </c>
      <c r="H152" s="270">
        <v>14.56</v>
      </c>
      <c r="I152" s="281">
        <f t="shared" si="46"/>
        <v>14.56</v>
      </c>
      <c r="J152" s="158">
        <f t="shared" si="45"/>
        <v>12.521599999999999</v>
      </c>
      <c r="K152" s="352">
        <v>0</v>
      </c>
      <c r="L152" s="352">
        <v>0</v>
      </c>
    </row>
    <row r="153" spans="1:12" s="93" customFormat="1" ht="20.100000000000001" customHeight="1" outlineLevel="1">
      <c r="A153" s="100" t="s">
        <v>281</v>
      </c>
      <c r="B153" s="85">
        <v>89630</v>
      </c>
      <c r="C153" s="102" t="s">
        <v>14</v>
      </c>
      <c r="D153" s="94" t="s">
        <v>286</v>
      </c>
      <c r="E153" s="85" t="s">
        <v>1</v>
      </c>
      <c r="F153" s="107">
        <v>3</v>
      </c>
      <c r="G153" s="87">
        <f t="shared" si="44"/>
        <v>36.808</v>
      </c>
      <c r="H153" s="270">
        <v>42.8</v>
      </c>
      <c r="I153" s="281">
        <f t="shared" si="46"/>
        <v>128.39999999999998</v>
      </c>
      <c r="J153" s="158">
        <f t="shared" si="45"/>
        <v>110.42400000000001</v>
      </c>
      <c r="K153" s="352">
        <v>0</v>
      </c>
      <c r="L153" s="352">
        <v>0</v>
      </c>
    </row>
    <row r="154" spans="1:12" s="93" customFormat="1" ht="20.100000000000001" customHeight="1" outlineLevel="1">
      <c r="A154" s="100" t="s">
        <v>283</v>
      </c>
      <c r="B154" s="85">
        <v>89630</v>
      </c>
      <c r="C154" s="102" t="s">
        <v>14</v>
      </c>
      <c r="D154" s="94" t="s">
        <v>288</v>
      </c>
      <c r="E154" s="85" t="s">
        <v>1</v>
      </c>
      <c r="F154" s="107">
        <v>1</v>
      </c>
      <c r="G154" s="87">
        <f t="shared" si="44"/>
        <v>37.152000000000001</v>
      </c>
      <c r="H154" s="270">
        <v>43.2</v>
      </c>
      <c r="I154" s="281">
        <f t="shared" si="46"/>
        <v>43.2</v>
      </c>
      <c r="J154" s="158">
        <f t="shared" si="45"/>
        <v>37.152000000000001</v>
      </c>
      <c r="K154" s="352">
        <v>0</v>
      </c>
      <c r="L154" s="352">
        <v>0</v>
      </c>
    </row>
    <row r="155" spans="1:12" s="93" customFormat="1" ht="19.5" customHeight="1" outlineLevel="1">
      <c r="A155" s="100" t="s">
        <v>285</v>
      </c>
      <c r="B155" s="85">
        <v>89630</v>
      </c>
      <c r="C155" s="102" t="s">
        <v>14</v>
      </c>
      <c r="D155" s="94" t="s">
        <v>290</v>
      </c>
      <c r="E155" s="85" t="s">
        <v>1</v>
      </c>
      <c r="F155" s="107">
        <v>3</v>
      </c>
      <c r="G155" s="87">
        <f t="shared" si="44"/>
        <v>40.239399999999996</v>
      </c>
      <c r="H155" s="270">
        <v>46.79</v>
      </c>
      <c r="I155" s="281">
        <f t="shared" si="46"/>
        <v>140.37</v>
      </c>
      <c r="J155" s="158">
        <f t="shared" si="45"/>
        <v>120.7182</v>
      </c>
      <c r="K155" s="352">
        <v>0</v>
      </c>
      <c r="L155" s="352">
        <v>0</v>
      </c>
    </row>
    <row r="156" spans="1:12" s="93" customFormat="1" ht="19.5" customHeight="1" outlineLevel="1">
      <c r="A156" s="100" t="s">
        <v>287</v>
      </c>
      <c r="B156" s="85">
        <v>89393</v>
      </c>
      <c r="C156" s="102" t="s">
        <v>14</v>
      </c>
      <c r="D156" s="94" t="s">
        <v>292</v>
      </c>
      <c r="E156" s="85" t="s">
        <v>1</v>
      </c>
      <c r="F156" s="107">
        <v>2</v>
      </c>
      <c r="G156" s="87">
        <f t="shared" si="44"/>
        <v>6.6047999999999991</v>
      </c>
      <c r="H156" s="270">
        <v>7.68</v>
      </c>
      <c r="I156" s="281">
        <f t="shared" si="46"/>
        <v>15.36</v>
      </c>
      <c r="J156" s="158">
        <f t="shared" si="45"/>
        <v>13.209599999999998</v>
      </c>
      <c r="K156" s="352">
        <v>0</v>
      </c>
      <c r="L156" s="352">
        <v>0</v>
      </c>
    </row>
    <row r="157" spans="1:12" s="93" customFormat="1" ht="19.5" customHeight="1" outlineLevel="1">
      <c r="A157" s="100" t="s">
        <v>289</v>
      </c>
      <c r="B157" s="85">
        <v>89628</v>
      </c>
      <c r="C157" s="102" t="s">
        <v>14</v>
      </c>
      <c r="D157" s="94" t="s">
        <v>296</v>
      </c>
      <c r="E157" s="85" t="s">
        <v>1</v>
      </c>
      <c r="F157" s="107">
        <v>2</v>
      </c>
      <c r="G157" s="87">
        <f t="shared" si="44"/>
        <v>26.479399999999998</v>
      </c>
      <c r="H157" s="270">
        <v>30.79</v>
      </c>
      <c r="I157" s="281">
        <f t="shared" si="46"/>
        <v>61.58</v>
      </c>
      <c r="J157" s="158">
        <f t="shared" si="45"/>
        <v>52.958799999999997</v>
      </c>
      <c r="K157" s="352">
        <v>0</v>
      </c>
      <c r="L157" s="352">
        <v>0</v>
      </c>
    </row>
    <row r="158" spans="1:12" ht="20.100000000000001" customHeight="1" outlineLevel="1">
      <c r="A158" s="561" t="s">
        <v>299</v>
      </c>
      <c r="B158" s="561"/>
      <c r="C158" s="561"/>
      <c r="D158" s="561"/>
      <c r="E158" s="561"/>
      <c r="F158" s="561"/>
      <c r="G158" s="561"/>
      <c r="H158" s="561"/>
      <c r="I158" s="282">
        <f>SUM(I135:I157)</f>
        <v>4197.8999999999996</v>
      </c>
      <c r="J158" s="19">
        <f>SUM(J135:J157)</f>
        <v>3610.1940000000004</v>
      </c>
      <c r="K158" s="352"/>
      <c r="L158" s="352"/>
    </row>
    <row r="159" spans="1:12" ht="20.100000000000001" customHeight="1">
      <c r="A159" s="155"/>
      <c r="B159" s="139"/>
      <c r="C159" s="139"/>
      <c r="D159" s="139"/>
      <c r="E159" s="139"/>
      <c r="F159" s="139"/>
      <c r="G159" s="139"/>
      <c r="H159" s="272"/>
      <c r="I159" s="272"/>
      <c r="J159" s="139"/>
      <c r="K159" s="352"/>
      <c r="L159" s="352"/>
    </row>
    <row r="160" spans="1:12" ht="20.100000000000001" customHeight="1">
      <c r="A160" s="256" t="s">
        <v>300</v>
      </c>
      <c r="B160" s="257"/>
      <c r="C160" s="257"/>
      <c r="D160" s="258" t="s">
        <v>301</v>
      </c>
      <c r="E160" s="258"/>
      <c r="F160" s="259"/>
      <c r="G160" s="259"/>
      <c r="H160" s="266"/>
      <c r="I160" s="280">
        <f>I173</f>
        <v>4726.2099999999991</v>
      </c>
      <c r="J160" s="259">
        <f>J173</f>
        <v>4064.5405999999998</v>
      </c>
      <c r="K160" s="343"/>
      <c r="L160" s="343"/>
    </row>
    <row r="161" spans="1:12" ht="20.100000000000001" customHeight="1" outlineLevel="1">
      <c r="A161" s="100" t="s">
        <v>302</v>
      </c>
      <c r="B161" s="85">
        <v>89707</v>
      </c>
      <c r="C161" s="102" t="s">
        <v>14</v>
      </c>
      <c r="D161" s="106" t="s">
        <v>303</v>
      </c>
      <c r="E161" s="102" t="s">
        <v>1</v>
      </c>
      <c r="F161" s="107">
        <v>2</v>
      </c>
      <c r="G161" s="87">
        <f t="shared" ref="G161:G172" si="47">H161-H161*$G$15</f>
        <v>18.894199999999998</v>
      </c>
      <c r="H161" s="270">
        <v>21.97</v>
      </c>
      <c r="I161" s="281">
        <f>F161*H161</f>
        <v>43.94</v>
      </c>
      <c r="J161" s="158">
        <f t="shared" ref="J161:J168" si="48">F161*G161</f>
        <v>37.788399999999996</v>
      </c>
      <c r="K161" s="352">
        <v>0</v>
      </c>
      <c r="L161" s="352">
        <v>0</v>
      </c>
    </row>
    <row r="162" spans="1:12" ht="20.100000000000001" customHeight="1" outlineLevel="1">
      <c r="A162" s="100" t="s">
        <v>304</v>
      </c>
      <c r="B162" s="85">
        <v>89710</v>
      </c>
      <c r="C162" s="102" t="s">
        <v>14</v>
      </c>
      <c r="D162" s="106" t="s">
        <v>305</v>
      </c>
      <c r="E162" s="102" t="s">
        <v>1</v>
      </c>
      <c r="F162" s="107">
        <v>7</v>
      </c>
      <c r="G162" s="87">
        <f t="shared" si="47"/>
        <v>6.9401999999999999</v>
      </c>
      <c r="H162" s="270">
        <v>8.07</v>
      </c>
      <c r="I162" s="281">
        <f t="shared" ref="I162:I172" si="49">F162*H162</f>
        <v>56.49</v>
      </c>
      <c r="J162" s="158">
        <f t="shared" si="48"/>
        <v>48.581400000000002</v>
      </c>
      <c r="K162" s="352">
        <v>0</v>
      </c>
      <c r="L162" s="352">
        <v>0</v>
      </c>
    </row>
    <row r="163" spans="1:12" ht="20.100000000000001" customHeight="1" outlineLevel="1">
      <c r="A163" s="100" t="s">
        <v>306</v>
      </c>
      <c r="B163" s="85" t="s">
        <v>307</v>
      </c>
      <c r="C163" s="102" t="s">
        <v>30</v>
      </c>
      <c r="D163" s="106" t="s">
        <v>308</v>
      </c>
      <c r="E163" s="102" t="s">
        <v>1</v>
      </c>
      <c r="F163" s="107">
        <v>3</v>
      </c>
      <c r="G163" s="87">
        <f t="shared" si="47"/>
        <v>40.953199999999995</v>
      </c>
      <c r="H163" s="270">
        <v>47.62</v>
      </c>
      <c r="I163" s="281">
        <f t="shared" si="49"/>
        <v>142.85999999999999</v>
      </c>
      <c r="J163" s="158">
        <f t="shared" si="48"/>
        <v>122.85959999999999</v>
      </c>
      <c r="K163" s="352">
        <v>0</v>
      </c>
      <c r="L163" s="352">
        <v>0</v>
      </c>
    </row>
    <row r="164" spans="1:12" ht="20.100000000000001" customHeight="1" outlineLevel="1">
      <c r="A164" s="100" t="s">
        <v>309</v>
      </c>
      <c r="B164" s="85">
        <v>89714</v>
      </c>
      <c r="C164" s="102" t="s">
        <v>14</v>
      </c>
      <c r="D164" s="106" t="s">
        <v>310</v>
      </c>
      <c r="E164" s="102" t="s">
        <v>53</v>
      </c>
      <c r="F164" s="107">
        <v>42</v>
      </c>
      <c r="G164" s="87">
        <f t="shared" si="47"/>
        <v>33.273399999999995</v>
      </c>
      <c r="H164" s="270">
        <v>38.69</v>
      </c>
      <c r="I164" s="281">
        <f t="shared" si="49"/>
        <v>1624.98</v>
      </c>
      <c r="J164" s="158">
        <f t="shared" si="48"/>
        <v>1397.4827999999998</v>
      </c>
      <c r="K164" s="352">
        <v>0</v>
      </c>
      <c r="L164" s="352">
        <v>0</v>
      </c>
    </row>
    <row r="165" spans="1:12" ht="20.100000000000001" customHeight="1" outlineLevel="1">
      <c r="A165" s="100" t="s">
        <v>311</v>
      </c>
      <c r="B165" s="85">
        <v>89711</v>
      </c>
      <c r="C165" s="102" t="s">
        <v>14</v>
      </c>
      <c r="D165" s="106" t="s">
        <v>312</v>
      </c>
      <c r="E165" s="102" t="s">
        <v>53</v>
      </c>
      <c r="F165" s="107">
        <v>21</v>
      </c>
      <c r="G165" s="87">
        <f t="shared" si="47"/>
        <v>11.670199999999999</v>
      </c>
      <c r="H165" s="270">
        <v>13.57</v>
      </c>
      <c r="I165" s="281">
        <f t="shared" si="49"/>
        <v>284.97000000000003</v>
      </c>
      <c r="J165" s="158">
        <f t="shared" si="48"/>
        <v>245.07419999999999</v>
      </c>
      <c r="K165" s="352">
        <v>0</v>
      </c>
      <c r="L165" s="352">
        <v>0</v>
      </c>
    </row>
    <row r="166" spans="1:12" ht="20.100000000000001" customHeight="1" outlineLevel="1">
      <c r="A166" s="100" t="s">
        <v>313</v>
      </c>
      <c r="B166" s="85">
        <v>89712</v>
      </c>
      <c r="C166" s="102" t="s">
        <v>14</v>
      </c>
      <c r="D166" s="106" t="s">
        <v>314</v>
      </c>
      <c r="E166" s="102" t="s">
        <v>53</v>
      </c>
      <c r="F166" s="107">
        <v>13</v>
      </c>
      <c r="G166" s="87">
        <f t="shared" si="47"/>
        <v>17.079599999999999</v>
      </c>
      <c r="H166" s="270">
        <v>19.86</v>
      </c>
      <c r="I166" s="281">
        <f t="shared" si="49"/>
        <v>258.18</v>
      </c>
      <c r="J166" s="158">
        <f t="shared" si="48"/>
        <v>222.03479999999999</v>
      </c>
      <c r="K166" s="352">
        <v>0</v>
      </c>
      <c r="L166" s="352">
        <v>0</v>
      </c>
    </row>
    <row r="167" spans="1:12" ht="20.100000000000001" customHeight="1" outlineLevel="1">
      <c r="A167" s="100" t="s">
        <v>315</v>
      </c>
      <c r="B167" s="85">
        <v>89726</v>
      </c>
      <c r="C167" s="102" t="s">
        <v>14</v>
      </c>
      <c r="D167" s="106" t="s">
        <v>653</v>
      </c>
      <c r="E167" s="102" t="s">
        <v>1</v>
      </c>
      <c r="F167" s="107">
        <v>8</v>
      </c>
      <c r="G167" s="87">
        <f t="shared" si="47"/>
        <v>5.7534000000000001</v>
      </c>
      <c r="H167" s="270">
        <v>6.69</v>
      </c>
      <c r="I167" s="281">
        <f t="shared" si="49"/>
        <v>53.52</v>
      </c>
      <c r="J167" s="158">
        <f t="shared" si="48"/>
        <v>46.027200000000001</v>
      </c>
      <c r="K167" s="352">
        <v>0</v>
      </c>
      <c r="L167" s="352">
        <v>0</v>
      </c>
    </row>
    <row r="168" spans="1:12" ht="20.100000000000001" customHeight="1" outlineLevel="1">
      <c r="A168" s="100" t="s">
        <v>317</v>
      </c>
      <c r="B168" s="85">
        <v>89724</v>
      </c>
      <c r="C168" s="102" t="s">
        <v>14</v>
      </c>
      <c r="D168" s="106" t="s">
        <v>654</v>
      </c>
      <c r="E168" s="102" t="s">
        <v>1</v>
      </c>
      <c r="F168" s="107">
        <v>9</v>
      </c>
      <c r="G168" s="87">
        <f t="shared" si="47"/>
        <v>5.0911999999999997</v>
      </c>
      <c r="H168" s="270">
        <v>5.92</v>
      </c>
      <c r="I168" s="281">
        <f t="shared" si="49"/>
        <v>53.28</v>
      </c>
      <c r="J168" s="158">
        <f t="shared" si="48"/>
        <v>45.820799999999998</v>
      </c>
      <c r="K168" s="352">
        <v>0</v>
      </c>
      <c r="L168" s="352">
        <v>0</v>
      </c>
    </row>
    <row r="169" spans="1:12" ht="20.100000000000001" customHeight="1" outlineLevel="1">
      <c r="A169" s="100" t="s">
        <v>319</v>
      </c>
      <c r="B169" s="85">
        <v>89783</v>
      </c>
      <c r="C169" s="102" t="s">
        <v>14</v>
      </c>
      <c r="D169" s="106" t="s">
        <v>322</v>
      </c>
      <c r="E169" s="102" t="s">
        <v>1</v>
      </c>
      <c r="F169" s="107">
        <v>10</v>
      </c>
      <c r="G169" s="87">
        <f t="shared" si="47"/>
        <v>7.7056000000000004</v>
      </c>
      <c r="H169" s="270">
        <v>8.9600000000000009</v>
      </c>
      <c r="I169" s="281">
        <f t="shared" si="49"/>
        <v>89.600000000000009</v>
      </c>
      <c r="J169" s="158">
        <f t="shared" ref="J169:J172" si="50">F169*G169</f>
        <v>77.056000000000012</v>
      </c>
      <c r="K169" s="352">
        <v>0</v>
      </c>
      <c r="L169" s="352">
        <v>0</v>
      </c>
    </row>
    <row r="170" spans="1:12" ht="20.100000000000001" customHeight="1" outlineLevel="1">
      <c r="A170" s="100" t="s">
        <v>321</v>
      </c>
      <c r="B170" s="85">
        <v>89797</v>
      </c>
      <c r="C170" s="102" t="s">
        <v>14</v>
      </c>
      <c r="D170" s="106" t="s">
        <v>324</v>
      </c>
      <c r="E170" s="102" t="s">
        <v>1</v>
      </c>
      <c r="F170" s="107">
        <v>4</v>
      </c>
      <c r="G170" s="87">
        <f t="shared" si="47"/>
        <v>28.173599999999997</v>
      </c>
      <c r="H170" s="270">
        <v>32.76</v>
      </c>
      <c r="I170" s="281">
        <f t="shared" si="49"/>
        <v>131.04</v>
      </c>
      <c r="J170" s="158">
        <f t="shared" si="50"/>
        <v>112.69439999999999</v>
      </c>
      <c r="K170" s="352">
        <v>0</v>
      </c>
      <c r="L170" s="352">
        <v>0</v>
      </c>
    </row>
    <row r="171" spans="1:12" ht="20.100000000000001" customHeight="1" outlineLevel="1">
      <c r="A171" s="100" t="s">
        <v>323</v>
      </c>
      <c r="B171" s="85">
        <v>89744</v>
      </c>
      <c r="C171" s="102" t="s">
        <v>14</v>
      </c>
      <c r="D171" s="106" t="s">
        <v>326</v>
      </c>
      <c r="E171" s="102" t="s">
        <v>1</v>
      </c>
      <c r="F171" s="107">
        <v>6</v>
      </c>
      <c r="G171" s="87">
        <f t="shared" si="47"/>
        <v>14.963999999999999</v>
      </c>
      <c r="H171" s="270">
        <v>17.399999999999999</v>
      </c>
      <c r="I171" s="281">
        <f t="shared" si="49"/>
        <v>104.39999999999999</v>
      </c>
      <c r="J171" s="158">
        <f t="shared" si="50"/>
        <v>89.783999999999992</v>
      </c>
      <c r="K171" s="352">
        <v>0</v>
      </c>
      <c r="L171" s="352">
        <v>0</v>
      </c>
    </row>
    <row r="172" spans="1:12" ht="30" customHeight="1" outlineLevel="1">
      <c r="A172" s="100" t="s">
        <v>325</v>
      </c>
      <c r="B172" s="85">
        <v>72290</v>
      </c>
      <c r="C172" s="102" t="s">
        <v>14</v>
      </c>
      <c r="D172" s="108" t="s">
        <v>330</v>
      </c>
      <c r="E172" s="102" t="s">
        <v>1</v>
      </c>
      <c r="F172" s="107">
        <v>5</v>
      </c>
      <c r="G172" s="87">
        <f t="shared" si="47"/>
        <v>323.86739999999998</v>
      </c>
      <c r="H172" s="270">
        <v>376.59</v>
      </c>
      <c r="I172" s="281">
        <f t="shared" si="49"/>
        <v>1882.9499999999998</v>
      </c>
      <c r="J172" s="158">
        <f t="shared" si="50"/>
        <v>1619.337</v>
      </c>
      <c r="K172" s="352">
        <v>0</v>
      </c>
      <c r="L172" s="352">
        <v>0</v>
      </c>
    </row>
    <row r="173" spans="1:12" ht="20.100000000000001" customHeight="1" outlineLevel="1">
      <c r="A173" s="561" t="s">
        <v>340</v>
      </c>
      <c r="B173" s="561"/>
      <c r="C173" s="561"/>
      <c r="D173" s="561"/>
      <c r="E173" s="561"/>
      <c r="F173" s="561"/>
      <c r="G173" s="561"/>
      <c r="H173" s="561"/>
      <c r="I173" s="282">
        <f>SUM(I161:I172)</f>
        <v>4726.2099999999991</v>
      </c>
      <c r="J173" s="19">
        <f>SUM(J161:J172)</f>
        <v>4064.5405999999998</v>
      </c>
      <c r="K173" s="352"/>
      <c r="L173" s="352"/>
    </row>
    <row r="174" spans="1:12" ht="20.100000000000001" customHeight="1">
      <c r="A174" s="91"/>
      <c r="B174" s="91"/>
      <c r="C174" s="91"/>
      <c r="D174" s="30"/>
      <c r="E174" s="84"/>
      <c r="F174" s="86"/>
      <c r="G174" s="86"/>
      <c r="H174" s="267"/>
      <c r="I174" s="281"/>
      <c r="J174" s="158"/>
      <c r="K174" s="352"/>
      <c r="L174" s="352"/>
    </row>
    <row r="175" spans="1:12" ht="20.100000000000001" customHeight="1">
      <c r="A175" s="256" t="s">
        <v>341</v>
      </c>
      <c r="B175" s="257"/>
      <c r="C175" s="257"/>
      <c r="D175" s="258" t="s">
        <v>342</v>
      </c>
      <c r="E175" s="258"/>
      <c r="F175" s="259"/>
      <c r="G175" s="259"/>
      <c r="H175" s="266"/>
      <c r="I175" s="280">
        <f>I191</f>
        <v>7337.84</v>
      </c>
      <c r="J175" s="259">
        <f>J191</f>
        <v>6310.5424000000003</v>
      </c>
      <c r="K175" s="343"/>
      <c r="L175" s="343"/>
    </row>
    <row r="176" spans="1:12" s="93" customFormat="1" ht="39.950000000000003" customHeight="1" outlineLevel="1">
      <c r="A176" s="91" t="s">
        <v>343</v>
      </c>
      <c r="B176" s="109">
        <v>86931</v>
      </c>
      <c r="C176" s="110" t="s">
        <v>14</v>
      </c>
      <c r="D176" s="108" t="s">
        <v>344</v>
      </c>
      <c r="E176" s="17" t="s">
        <v>1</v>
      </c>
      <c r="F176" s="87">
        <v>1</v>
      </c>
      <c r="G176" s="87">
        <f t="shared" ref="G176:G190" si="51">H176-H176*$G$15</f>
        <v>325.1832</v>
      </c>
      <c r="H176" s="270">
        <v>378.12</v>
      </c>
      <c r="I176" s="281">
        <f>F176*H176</f>
        <v>378.12</v>
      </c>
      <c r="J176" s="158">
        <f t="shared" ref="J176:J190" si="52">F176*G176</f>
        <v>325.1832</v>
      </c>
      <c r="K176" s="352">
        <v>0</v>
      </c>
      <c r="L176" s="352">
        <v>0</v>
      </c>
    </row>
    <row r="177" spans="1:17" s="93" customFormat="1" ht="30" customHeight="1" outlineLevel="1">
      <c r="A177" s="91" t="s">
        <v>345</v>
      </c>
      <c r="B177" s="85" t="s">
        <v>346</v>
      </c>
      <c r="C177" s="85" t="s">
        <v>30</v>
      </c>
      <c r="D177" s="108" t="s">
        <v>347</v>
      </c>
      <c r="E177" s="17" t="s">
        <v>1</v>
      </c>
      <c r="F177" s="87">
        <v>1</v>
      </c>
      <c r="G177" s="87">
        <f t="shared" si="51"/>
        <v>473.4128</v>
      </c>
      <c r="H177" s="270">
        <v>550.48</v>
      </c>
      <c r="I177" s="281">
        <f t="shared" ref="I177:I190" si="53">F177*H177</f>
        <v>550.48</v>
      </c>
      <c r="J177" s="158">
        <f t="shared" si="52"/>
        <v>473.4128</v>
      </c>
      <c r="K177" s="352">
        <v>0</v>
      </c>
      <c r="L177" s="352">
        <v>0</v>
      </c>
      <c r="M177" s="111"/>
      <c r="N177" s="112"/>
      <c r="O177" s="113"/>
      <c r="P177" s="114"/>
      <c r="Q177" s="115"/>
    </row>
    <row r="178" spans="1:17" s="93" customFormat="1" ht="30" customHeight="1" outlineLevel="1">
      <c r="A178" s="91" t="s">
        <v>348</v>
      </c>
      <c r="B178" s="85" t="s">
        <v>349</v>
      </c>
      <c r="C178" s="85" t="s">
        <v>30</v>
      </c>
      <c r="D178" s="108" t="s">
        <v>350</v>
      </c>
      <c r="E178" s="17" t="s">
        <v>1</v>
      </c>
      <c r="F178" s="87">
        <v>1</v>
      </c>
      <c r="G178" s="87">
        <f t="shared" si="51"/>
        <v>50.120800000000003</v>
      </c>
      <c r="H178" s="270">
        <v>58.28</v>
      </c>
      <c r="I178" s="281">
        <f t="shared" si="53"/>
        <v>58.28</v>
      </c>
      <c r="J178" s="158">
        <f t="shared" si="52"/>
        <v>50.120800000000003</v>
      </c>
      <c r="K178" s="352">
        <v>0</v>
      </c>
      <c r="L178" s="352">
        <v>0</v>
      </c>
      <c r="M178" s="116"/>
      <c r="N178" s="116"/>
      <c r="O178" s="116"/>
      <c r="P178" s="116"/>
      <c r="Q178" s="116"/>
    </row>
    <row r="179" spans="1:17" s="93" customFormat="1" ht="30" customHeight="1" outlineLevel="1">
      <c r="A179" s="91" t="s">
        <v>351</v>
      </c>
      <c r="B179" s="109">
        <v>86888</v>
      </c>
      <c r="C179" s="110" t="s">
        <v>14</v>
      </c>
      <c r="D179" s="108" t="s">
        <v>352</v>
      </c>
      <c r="E179" s="17" t="s">
        <v>1</v>
      </c>
      <c r="F179" s="87">
        <v>6</v>
      </c>
      <c r="G179" s="87">
        <f t="shared" si="51"/>
        <v>315.72320000000002</v>
      </c>
      <c r="H179" s="270">
        <v>367.12</v>
      </c>
      <c r="I179" s="281">
        <f t="shared" si="53"/>
        <v>2202.7200000000003</v>
      </c>
      <c r="J179" s="158">
        <f t="shared" si="52"/>
        <v>1894.3392000000001</v>
      </c>
      <c r="K179" s="352">
        <v>0</v>
      </c>
      <c r="L179" s="352">
        <v>0</v>
      </c>
      <c r="M179" s="116"/>
      <c r="N179" s="116"/>
      <c r="O179" s="116"/>
      <c r="P179" s="116"/>
      <c r="Q179" s="116"/>
    </row>
    <row r="180" spans="1:17" s="93" customFormat="1" ht="30" customHeight="1" outlineLevel="1">
      <c r="A180" s="91" t="s">
        <v>353</v>
      </c>
      <c r="B180" s="85">
        <v>40729</v>
      </c>
      <c r="C180" s="85" t="s">
        <v>14</v>
      </c>
      <c r="D180" s="108" t="s">
        <v>354</v>
      </c>
      <c r="E180" s="17" t="s">
        <v>1</v>
      </c>
      <c r="F180" s="87">
        <v>7</v>
      </c>
      <c r="G180" s="87">
        <f t="shared" si="51"/>
        <v>188.94199999999998</v>
      </c>
      <c r="H180" s="270">
        <v>219.7</v>
      </c>
      <c r="I180" s="281">
        <f t="shared" si="53"/>
        <v>1537.8999999999999</v>
      </c>
      <c r="J180" s="158">
        <f t="shared" si="52"/>
        <v>1322.5939999999998</v>
      </c>
      <c r="K180" s="352">
        <v>0</v>
      </c>
      <c r="L180" s="352">
        <v>0</v>
      </c>
      <c r="M180" s="116"/>
      <c r="N180" s="116"/>
      <c r="O180" s="116"/>
      <c r="P180" s="116"/>
      <c r="Q180" s="116"/>
    </row>
    <row r="181" spans="1:17" s="93" customFormat="1" ht="39.950000000000003" customHeight="1" outlineLevel="1">
      <c r="A181" s="91" t="s">
        <v>355</v>
      </c>
      <c r="B181" s="85">
        <v>86904</v>
      </c>
      <c r="C181" s="85" t="s">
        <v>14</v>
      </c>
      <c r="D181" s="108" t="s">
        <v>364</v>
      </c>
      <c r="E181" s="17" t="s">
        <v>1</v>
      </c>
      <c r="F181" s="87">
        <v>1</v>
      </c>
      <c r="G181" s="87">
        <f t="shared" si="51"/>
        <v>90.506399999999999</v>
      </c>
      <c r="H181" s="270">
        <v>105.24</v>
      </c>
      <c r="I181" s="281">
        <f t="shared" si="53"/>
        <v>105.24</v>
      </c>
      <c r="J181" s="158">
        <f t="shared" si="52"/>
        <v>90.506399999999999</v>
      </c>
      <c r="K181" s="352">
        <v>0</v>
      </c>
      <c r="L181" s="352">
        <v>0</v>
      </c>
      <c r="M181" s="116"/>
      <c r="N181" s="116"/>
      <c r="O181" s="116"/>
      <c r="P181" s="116"/>
      <c r="Q181" s="116"/>
    </row>
    <row r="182" spans="1:17" s="93" customFormat="1" ht="39.950000000000003" customHeight="1" outlineLevel="1">
      <c r="A182" s="91" t="s">
        <v>357</v>
      </c>
      <c r="B182" s="85">
        <v>86901</v>
      </c>
      <c r="C182" s="85" t="s">
        <v>14</v>
      </c>
      <c r="D182" s="108" t="s">
        <v>366</v>
      </c>
      <c r="E182" s="17" t="s">
        <v>1</v>
      </c>
      <c r="F182" s="87">
        <v>6</v>
      </c>
      <c r="G182" s="87">
        <f t="shared" si="51"/>
        <v>96.792999999999992</v>
      </c>
      <c r="H182" s="269">
        <v>112.55</v>
      </c>
      <c r="I182" s="281">
        <f t="shared" si="53"/>
        <v>675.3</v>
      </c>
      <c r="J182" s="158">
        <f t="shared" si="52"/>
        <v>580.75799999999992</v>
      </c>
      <c r="K182" s="352">
        <v>0</v>
      </c>
      <c r="L182" s="352">
        <v>0</v>
      </c>
      <c r="M182" s="117"/>
      <c r="N182" s="117"/>
      <c r="O182" s="118"/>
      <c r="P182" s="116"/>
      <c r="Q182" s="116"/>
    </row>
    <row r="183" spans="1:17" s="93" customFormat="1" ht="30" customHeight="1" outlineLevel="1">
      <c r="A183" s="91" t="s">
        <v>360</v>
      </c>
      <c r="B183" s="85">
        <v>86906</v>
      </c>
      <c r="C183" s="85" t="s">
        <v>14</v>
      </c>
      <c r="D183" s="108" t="s">
        <v>368</v>
      </c>
      <c r="E183" s="17" t="s">
        <v>1</v>
      </c>
      <c r="F183" s="87">
        <v>7</v>
      </c>
      <c r="G183" s="87">
        <f t="shared" si="51"/>
        <v>35.500799999999998</v>
      </c>
      <c r="H183" s="270">
        <v>41.28</v>
      </c>
      <c r="I183" s="281">
        <f t="shared" si="53"/>
        <v>288.96000000000004</v>
      </c>
      <c r="J183" s="158">
        <f t="shared" si="52"/>
        <v>248.50559999999999</v>
      </c>
      <c r="K183" s="352">
        <v>0</v>
      </c>
      <c r="L183" s="352">
        <v>0</v>
      </c>
      <c r="M183" s="116"/>
      <c r="N183" s="116"/>
      <c r="O183" s="116"/>
      <c r="P183" s="116"/>
      <c r="Q183" s="116"/>
    </row>
    <row r="184" spans="1:17" s="93" customFormat="1" ht="20.100000000000001" customHeight="1" outlineLevel="1">
      <c r="A184" s="91" t="s">
        <v>363</v>
      </c>
      <c r="B184" s="85" t="s">
        <v>370</v>
      </c>
      <c r="C184" s="85" t="s">
        <v>30</v>
      </c>
      <c r="D184" s="108" t="s">
        <v>371</v>
      </c>
      <c r="E184" s="17" t="s">
        <v>1</v>
      </c>
      <c r="F184" s="87">
        <v>7</v>
      </c>
      <c r="G184" s="87">
        <f t="shared" si="51"/>
        <v>22.815799999999999</v>
      </c>
      <c r="H184" s="270">
        <v>26.53</v>
      </c>
      <c r="I184" s="281">
        <f t="shared" si="53"/>
        <v>185.71</v>
      </c>
      <c r="J184" s="158">
        <f t="shared" si="52"/>
        <v>159.7106</v>
      </c>
      <c r="K184" s="352">
        <v>0</v>
      </c>
      <c r="L184" s="352">
        <v>0</v>
      </c>
    </row>
    <row r="185" spans="1:17" s="93" customFormat="1" ht="30" customHeight="1" outlineLevel="1">
      <c r="A185" s="91" t="s">
        <v>365</v>
      </c>
      <c r="B185" s="85" t="s">
        <v>373</v>
      </c>
      <c r="C185" s="85" t="s">
        <v>30</v>
      </c>
      <c r="D185" s="98" t="s">
        <v>374</v>
      </c>
      <c r="E185" s="17" t="s">
        <v>1</v>
      </c>
      <c r="F185" s="87">
        <v>2</v>
      </c>
      <c r="G185" s="87">
        <f t="shared" si="51"/>
        <v>168.67179999999999</v>
      </c>
      <c r="H185" s="270">
        <v>196.13</v>
      </c>
      <c r="I185" s="281">
        <f t="shared" si="53"/>
        <v>392.26</v>
      </c>
      <c r="J185" s="158">
        <f t="shared" si="52"/>
        <v>337.34359999999998</v>
      </c>
      <c r="K185" s="352">
        <v>0</v>
      </c>
      <c r="L185" s="352">
        <v>0</v>
      </c>
    </row>
    <row r="186" spans="1:17" s="93" customFormat="1" ht="30" customHeight="1" outlineLevel="1">
      <c r="A186" s="91" t="s">
        <v>367</v>
      </c>
      <c r="B186" s="85" t="s">
        <v>376</v>
      </c>
      <c r="C186" s="85" t="s">
        <v>14</v>
      </c>
      <c r="D186" s="98" t="s">
        <v>377</v>
      </c>
      <c r="E186" s="17" t="s">
        <v>1</v>
      </c>
      <c r="F186" s="87">
        <v>1</v>
      </c>
      <c r="G186" s="87">
        <f t="shared" si="51"/>
        <v>66.151200000000003</v>
      </c>
      <c r="H186" s="270">
        <v>76.92</v>
      </c>
      <c r="I186" s="281">
        <f t="shared" si="53"/>
        <v>76.92</v>
      </c>
      <c r="J186" s="158">
        <f t="shared" si="52"/>
        <v>66.151200000000003</v>
      </c>
      <c r="K186" s="352">
        <v>0</v>
      </c>
      <c r="L186" s="352">
        <v>0</v>
      </c>
    </row>
    <row r="187" spans="1:17" s="93" customFormat="1" ht="30" customHeight="1" outlineLevel="1">
      <c r="A187" s="91" t="s">
        <v>369</v>
      </c>
      <c r="B187" s="85"/>
      <c r="C187" s="85" t="s">
        <v>122</v>
      </c>
      <c r="D187" s="108" t="s">
        <v>379</v>
      </c>
      <c r="E187" s="17" t="s">
        <v>1</v>
      </c>
      <c r="F187" s="87">
        <v>5</v>
      </c>
      <c r="G187" s="87">
        <f t="shared" si="51"/>
        <v>33.4024</v>
      </c>
      <c r="H187" s="270">
        <v>38.840000000000003</v>
      </c>
      <c r="I187" s="281">
        <f t="shared" si="53"/>
        <v>194.20000000000002</v>
      </c>
      <c r="J187" s="158">
        <f t="shared" si="52"/>
        <v>167.012</v>
      </c>
      <c r="K187" s="352">
        <v>0</v>
      </c>
      <c r="L187" s="352">
        <v>0</v>
      </c>
    </row>
    <row r="188" spans="1:17" s="93" customFormat="1" ht="20.100000000000001" customHeight="1" outlineLevel="1">
      <c r="A188" s="91" t="s">
        <v>372</v>
      </c>
      <c r="B188" s="85">
        <v>95547</v>
      </c>
      <c r="C188" s="85" t="s">
        <v>14</v>
      </c>
      <c r="D188" s="108" t="s">
        <v>381</v>
      </c>
      <c r="E188" s="17" t="s">
        <v>1</v>
      </c>
      <c r="F188" s="87">
        <v>5</v>
      </c>
      <c r="G188" s="87">
        <f t="shared" si="51"/>
        <v>46.268000000000001</v>
      </c>
      <c r="H188" s="270">
        <v>53.8</v>
      </c>
      <c r="I188" s="281">
        <f t="shared" si="53"/>
        <v>269</v>
      </c>
      <c r="J188" s="158">
        <f t="shared" si="52"/>
        <v>231.34</v>
      </c>
      <c r="K188" s="352">
        <v>0</v>
      </c>
      <c r="L188" s="352">
        <v>0</v>
      </c>
    </row>
    <row r="189" spans="1:17" s="93" customFormat="1" ht="29.25" customHeight="1" outlineLevel="1">
      <c r="A189" s="91" t="s">
        <v>375</v>
      </c>
      <c r="B189" s="85">
        <v>9535</v>
      </c>
      <c r="C189" s="85" t="s">
        <v>14</v>
      </c>
      <c r="D189" s="108" t="s">
        <v>397</v>
      </c>
      <c r="E189" s="17" t="s">
        <v>1</v>
      </c>
      <c r="F189" s="87">
        <v>6</v>
      </c>
      <c r="G189" s="87">
        <f t="shared" si="51"/>
        <v>55.392599999999995</v>
      </c>
      <c r="H189" s="270">
        <v>64.41</v>
      </c>
      <c r="I189" s="281">
        <f t="shared" si="53"/>
        <v>386.46</v>
      </c>
      <c r="J189" s="158">
        <f t="shared" si="52"/>
        <v>332.35559999999998</v>
      </c>
      <c r="K189" s="352">
        <v>0</v>
      </c>
      <c r="L189" s="352">
        <v>0</v>
      </c>
    </row>
    <row r="190" spans="1:17" s="93" customFormat="1" ht="30" customHeight="1" outlineLevel="1">
      <c r="A190" s="91" t="s">
        <v>378</v>
      </c>
      <c r="B190" s="85">
        <v>86916</v>
      </c>
      <c r="C190" s="85" t="s">
        <v>14</v>
      </c>
      <c r="D190" s="108" t="s">
        <v>399</v>
      </c>
      <c r="E190" s="17" t="s">
        <v>1</v>
      </c>
      <c r="F190" s="87">
        <v>1</v>
      </c>
      <c r="G190" s="87">
        <f t="shared" si="51"/>
        <v>31.209399999999999</v>
      </c>
      <c r="H190" s="270">
        <v>36.29</v>
      </c>
      <c r="I190" s="281">
        <f t="shared" si="53"/>
        <v>36.29</v>
      </c>
      <c r="J190" s="158">
        <f t="shared" si="52"/>
        <v>31.209399999999999</v>
      </c>
      <c r="K190" s="352">
        <v>0</v>
      </c>
      <c r="L190" s="352">
        <v>0</v>
      </c>
    </row>
    <row r="191" spans="1:17" ht="20.100000000000001" customHeight="1" outlineLevel="1">
      <c r="A191" s="561" t="s">
        <v>400</v>
      </c>
      <c r="B191" s="561"/>
      <c r="C191" s="561"/>
      <c r="D191" s="561"/>
      <c r="E191" s="561"/>
      <c r="F191" s="561"/>
      <c r="G191" s="561"/>
      <c r="H191" s="561"/>
      <c r="I191" s="282">
        <f>SUM(I176:I190)</f>
        <v>7337.84</v>
      </c>
      <c r="J191" s="19">
        <f>SUM(J176:J190)</f>
        <v>6310.5424000000003</v>
      </c>
      <c r="K191" s="352"/>
      <c r="L191" s="352"/>
    </row>
    <row r="192" spans="1:17" ht="20.100000000000001" customHeight="1">
      <c r="A192" s="139"/>
      <c r="B192" s="139"/>
      <c r="C192" s="139"/>
      <c r="D192" s="140"/>
      <c r="E192" s="140"/>
      <c r="F192" s="140"/>
      <c r="G192" s="140"/>
      <c r="H192" s="273"/>
      <c r="I192" s="273"/>
      <c r="J192" s="139"/>
      <c r="K192" s="352"/>
      <c r="L192" s="352"/>
    </row>
    <row r="193" spans="1:15" ht="20.100000000000001" customHeight="1">
      <c r="A193" s="256" t="s">
        <v>401</v>
      </c>
      <c r="B193" s="257"/>
      <c r="C193" s="257"/>
      <c r="D193" s="258" t="s">
        <v>431</v>
      </c>
      <c r="E193" s="258"/>
      <c r="F193" s="259"/>
      <c r="G193" s="259"/>
      <c r="H193" s="266"/>
      <c r="I193" s="280">
        <f>I199</f>
        <v>1023.1000000000001</v>
      </c>
      <c r="J193" s="259">
        <f>J199</f>
        <v>879.8660000000001</v>
      </c>
      <c r="K193" s="343"/>
      <c r="L193" s="343"/>
    </row>
    <row r="194" spans="1:15" ht="20.100000000000001" customHeight="1" outlineLevel="1">
      <c r="A194" s="119" t="s">
        <v>403</v>
      </c>
      <c r="B194" s="85">
        <v>72553</v>
      </c>
      <c r="C194" s="102" t="s">
        <v>14</v>
      </c>
      <c r="D194" s="120" t="s">
        <v>433</v>
      </c>
      <c r="E194" s="102" t="s">
        <v>1</v>
      </c>
      <c r="F194" s="88">
        <v>2</v>
      </c>
      <c r="G194" s="87">
        <f t="shared" ref="G194:G198" si="54">H194-H194*$G$15</f>
        <v>124.52800000000001</v>
      </c>
      <c r="H194" s="267">
        <v>144.80000000000001</v>
      </c>
      <c r="I194" s="281">
        <f>F194*H194</f>
        <v>289.60000000000002</v>
      </c>
      <c r="J194" s="158">
        <f t="shared" ref="J194:J198" si="55">F194*G194</f>
        <v>249.05600000000001</v>
      </c>
      <c r="K194" s="352">
        <v>0</v>
      </c>
      <c r="L194" s="352">
        <v>0</v>
      </c>
    </row>
    <row r="195" spans="1:15" ht="20.100000000000001" customHeight="1" outlineLevel="1">
      <c r="A195" s="119" t="s">
        <v>406</v>
      </c>
      <c r="B195" s="110" t="s">
        <v>435</v>
      </c>
      <c r="C195" s="121" t="s">
        <v>30</v>
      </c>
      <c r="D195" s="120" t="s">
        <v>436</v>
      </c>
      <c r="E195" s="102" t="s">
        <v>1</v>
      </c>
      <c r="F195" s="88">
        <v>2</v>
      </c>
      <c r="G195" s="87">
        <f t="shared" si="54"/>
        <v>215.172</v>
      </c>
      <c r="H195" s="267">
        <v>250.2</v>
      </c>
      <c r="I195" s="281">
        <f t="shared" ref="I195:I198" si="56">F195*H195</f>
        <v>500.4</v>
      </c>
      <c r="J195" s="158">
        <f t="shared" si="55"/>
        <v>430.34399999999999</v>
      </c>
      <c r="K195" s="352">
        <v>0</v>
      </c>
      <c r="L195" s="352">
        <v>0</v>
      </c>
    </row>
    <row r="196" spans="1:15" ht="20.100000000000001" customHeight="1" outlineLevel="1">
      <c r="A196" s="119" t="s">
        <v>408</v>
      </c>
      <c r="B196" s="110" t="s">
        <v>438</v>
      </c>
      <c r="C196" s="121" t="s">
        <v>30</v>
      </c>
      <c r="D196" s="98" t="s">
        <v>439</v>
      </c>
      <c r="E196" s="102" t="s">
        <v>16</v>
      </c>
      <c r="F196" s="88">
        <v>2</v>
      </c>
      <c r="G196" s="87">
        <f t="shared" si="54"/>
        <v>19.006</v>
      </c>
      <c r="H196" s="267">
        <v>22.1</v>
      </c>
      <c r="I196" s="281">
        <f t="shared" si="56"/>
        <v>44.2</v>
      </c>
      <c r="J196" s="158">
        <f t="shared" si="55"/>
        <v>38.012</v>
      </c>
      <c r="K196" s="352">
        <v>0</v>
      </c>
      <c r="L196" s="352">
        <v>0</v>
      </c>
    </row>
    <row r="197" spans="1:15" ht="20.100000000000001" customHeight="1" outlineLevel="1">
      <c r="A197" s="119" t="s">
        <v>410</v>
      </c>
      <c r="B197" s="110"/>
      <c r="C197" s="110" t="s">
        <v>122</v>
      </c>
      <c r="D197" s="98" t="s">
        <v>443</v>
      </c>
      <c r="E197" s="102" t="s">
        <v>1</v>
      </c>
      <c r="F197" s="88">
        <v>2</v>
      </c>
      <c r="G197" s="87">
        <f t="shared" si="54"/>
        <v>41.581000000000003</v>
      </c>
      <c r="H197" s="267">
        <v>48.35</v>
      </c>
      <c r="I197" s="281">
        <f t="shared" si="56"/>
        <v>96.7</v>
      </c>
      <c r="J197" s="158">
        <f t="shared" si="55"/>
        <v>83.162000000000006</v>
      </c>
      <c r="K197" s="352">
        <v>0</v>
      </c>
      <c r="L197" s="352">
        <v>0</v>
      </c>
    </row>
    <row r="198" spans="1:15" ht="20.100000000000001" customHeight="1" outlineLevel="1">
      <c r="A198" s="119" t="s">
        <v>413</v>
      </c>
      <c r="B198" s="110"/>
      <c r="C198" s="110" t="s">
        <v>122</v>
      </c>
      <c r="D198" s="98" t="s">
        <v>445</v>
      </c>
      <c r="E198" s="102" t="s">
        <v>1</v>
      </c>
      <c r="F198" s="88">
        <v>2</v>
      </c>
      <c r="G198" s="87">
        <f t="shared" si="54"/>
        <v>39.646000000000001</v>
      </c>
      <c r="H198" s="267">
        <v>46.1</v>
      </c>
      <c r="I198" s="281">
        <f t="shared" si="56"/>
        <v>92.2</v>
      </c>
      <c r="J198" s="158">
        <f t="shared" si="55"/>
        <v>79.292000000000002</v>
      </c>
      <c r="K198" s="352">
        <v>0</v>
      </c>
      <c r="L198" s="352">
        <v>0</v>
      </c>
    </row>
    <row r="199" spans="1:15" ht="20.100000000000001" customHeight="1" outlineLevel="1">
      <c r="A199" s="561" t="s">
        <v>429</v>
      </c>
      <c r="B199" s="561"/>
      <c r="C199" s="561"/>
      <c r="D199" s="561"/>
      <c r="E199" s="561"/>
      <c r="F199" s="561"/>
      <c r="G199" s="561"/>
      <c r="H199" s="561"/>
      <c r="I199" s="285">
        <f>SUM(I194:I198)</f>
        <v>1023.1000000000001</v>
      </c>
      <c r="J199" s="29">
        <f>SUM(J194:J198)</f>
        <v>879.8660000000001</v>
      </c>
      <c r="K199" s="352"/>
      <c r="L199" s="352"/>
    </row>
    <row r="200" spans="1:15" ht="20.100000000000001" customHeight="1">
      <c r="A200" s="30"/>
      <c r="B200" s="30"/>
      <c r="C200" s="30"/>
      <c r="D200" s="30"/>
      <c r="E200" s="84"/>
      <c r="F200" s="158"/>
      <c r="G200" s="158"/>
      <c r="H200" s="267"/>
      <c r="I200" s="281"/>
      <c r="J200" s="158"/>
      <c r="K200" s="352"/>
      <c r="L200" s="352"/>
    </row>
    <row r="201" spans="1:15" ht="20.100000000000001" customHeight="1">
      <c r="A201" s="256" t="s">
        <v>430</v>
      </c>
      <c r="B201" s="257"/>
      <c r="C201" s="257"/>
      <c r="D201" s="258" t="s">
        <v>448</v>
      </c>
      <c r="E201" s="258"/>
      <c r="F201" s="259"/>
      <c r="G201" s="259"/>
      <c r="H201" s="266"/>
      <c r="I201" s="280">
        <f>I225</f>
        <v>9291.5740000000005</v>
      </c>
      <c r="J201" s="259">
        <f>J225</f>
        <v>7990.753639999999</v>
      </c>
      <c r="K201" s="343"/>
      <c r="L201" s="343"/>
    </row>
    <row r="202" spans="1:15" ht="20.100000000000001" customHeight="1" outlineLevel="1">
      <c r="A202" s="20"/>
      <c r="B202" s="38"/>
      <c r="C202" s="38"/>
      <c r="D202" s="21" t="s">
        <v>449</v>
      </c>
      <c r="E202" s="21"/>
      <c r="F202" s="141"/>
      <c r="G202" s="141"/>
      <c r="H202" s="266"/>
      <c r="I202" s="280"/>
      <c r="J202" s="22"/>
      <c r="K202" s="352"/>
      <c r="L202" s="352"/>
    </row>
    <row r="203" spans="1:15" ht="30" customHeight="1" outlineLevel="1">
      <c r="A203" s="91" t="s">
        <v>432</v>
      </c>
      <c r="B203" s="91" t="s">
        <v>451</v>
      </c>
      <c r="C203" s="100" t="s">
        <v>14</v>
      </c>
      <c r="D203" s="30" t="s">
        <v>452</v>
      </c>
      <c r="E203" s="84" t="s">
        <v>1</v>
      </c>
      <c r="F203" s="87">
        <v>1</v>
      </c>
      <c r="G203" s="87">
        <f t="shared" ref="G203:G205" si="57">H203-H203*$G$15</f>
        <v>244.29159999999999</v>
      </c>
      <c r="H203" s="270">
        <v>284.06</v>
      </c>
      <c r="I203" s="281">
        <f>F203*H203</f>
        <v>284.06</v>
      </c>
      <c r="J203" s="158">
        <f t="shared" ref="J203:J212" si="58">F203*G203</f>
        <v>244.29159999999999</v>
      </c>
      <c r="K203" s="352">
        <v>0</v>
      </c>
      <c r="L203" s="352">
        <v>0</v>
      </c>
    </row>
    <row r="204" spans="1:15" ht="20.100000000000001" customHeight="1" outlineLevel="1">
      <c r="A204" s="91" t="s">
        <v>434</v>
      </c>
      <c r="B204" s="91" t="s">
        <v>471</v>
      </c>
      <c r="C204" s="100" t="s">
        <v>14</v>
      </c>
      <c r="D204" s="30" t="s">
        <v>474</v>
      </c>
      <c r="E204" s="84" t="s">
        <v>1</v>
      </c>
      <c r="F204" s="87">
        <v>8</v>
      </c>
      <c r="G204" s="87">
        <f t="shared" si="57"/>
        <v>52.116</v>
      </c>
      <c r="H204" s="270">
        <v>60.6</v>
      </c>
      <c r="I204" s="281">
        <f t="shared" ref="I204:I224" si="59">F204*H204</f>
        <v>484.8</v>
      </c>
      <c r="J204" s="158">
        <f t="shared" si="58"/>
        <v>416.928</v>
      </c>
      <c r="K204" s="352">
        <v>0</v>
      </c>
      <c r="L204" s="352">
        <v>0</v>
      </c>
    </row>
    <row r="205" spans="1:15" ht="20.100000000000001" customHeight="1" outlineLevel="1">
      <c r="A205" s="91" t="s">
        <v>437</v>
      </c>
      <c r="B205" s="91" t="s">
        <v>471</v>
      </c>
      <c r="C205" s="100" t="s">
        <v>14</v>
      </c>
      <c r="D205" s="30" t="s">
        <v>478</v>
      </c>
      <c r="E205" s="84" t="s">
        <v>1</v>
      </c>
      <c r="F205" s="87">
        <v>1</v>
      </c>
      <c r="G205" s="87">
        <f t="shared" si="57"/>
        <v>52.116</v>
      </c>
      <c r="H205" s="270">
        <v>60.6</v>
      </c>
      <c r="I205" s="281">
        <f t="shared" si="59"/>
        <v>60.6</v>
      </c>
      <c r="J205" s="158">
        <f t="shared" si="58"/>
        <v>52.116</v>
      </c>
      <c r="K205" s="352">
        <v>0</v>
      </c>
      <c r="L205" s="352">
        <v>0</v>
      </c>
    </row>
    <row r="206" spans="1:15" s="93" customFormat="1" ht="20.100000000000001" customHeight="1" outlineLevel="1">
      <c r="A206" s="31"/>
      <c r="B206" s="32"/>
      <c r="C206" s="32"/>
      <c r="D206" s="27" t="s">
        <v>485</v>
      </c>
      <c r="E206" s="94"/>
      <c r="F206" s="87"/>
      <c r="G206" s="87"/>
      <c r="H206" s="265"/>
      <c r="I206" s="281"/>
      <c r="J206" s="158">
        <f t="shared" si="58"/>
        <v>0</v>
      </c>
      <c r="K206" s="352">
        <v>0</v>
      </c>
      <c r="L206" s="352">
        <v>0</v>
      </c>
      <c r="M206" s="116"/>
      <c r="N206" s="116"/>
      <c r="O206" s="116"/>
    </row>
    <row r="207" spans="1:15" s="93" customFormat="1" ht="26.25" customHeight="1" outlineLevel="1">
      <c r="A207" s="122" t="s">
        <v>440</v>
      </c>
      <c r="B207" s="92">
        <v>91854</v>
      </c>
      <c r="C207" s="92" t="s">
        <v>14</v>
      </c>
      <c r="D207" s="98" t="s">
        <v>489</v>
      </c>
      <c r="E207" s="123" t="s">
        <v>53</v>
      </c>
      <c r="F207" s="87">
        <v>22.6</v>
      </c>
      <c r="G207" s="87">
        <f t="shared" ref="G207:G212" si="60">H207-H207*$G$15</f>
        <v>5.5556000000000001</v>
      </c>
      <c r="H207" s="270">
        <v>6.46</v>
      </c>
      <c r="I207" s="281">
        <f t="shared" si="59"/>
        <v>145.99600000000001</v>
      </c>
      <c r="J207" s="158">
        <f t="shared" si="58"/>
        <v>125.55656</v>
      </c>
      <c r="K207" s="352">
        <v>0</v>
      </c>
      <c r="L207" s="352">
        <v>0</v>
      </c>
      <c r="M207" s="124"/>
      <c r="N207" s="33"/>
      <c r="O207" s="116"/>
    </row>
    <row r="208" spans="1:15" s="93" customFormat="1" ht="23.25" customHeight="1" outlineLevel="1">
      <c r="A208" s="122" t="s">
        <v>442</v>
      </c>
      <c r="B208" s="92">
        <v>91856</v>
      </c>
      <c r="C208" s="123" t="s">
        <v>14</v>
      </c>
      <c r="D208" s="98" t="s">
        <v>655</v>
      </c>
      <c r="E208" s="123" t="s">
        <v>53</v>
      </c>
      <c r="F208" s="87">
        <v>46</v>
      </c>
      <c r="G208" s="87">
        <f t="shared" si="60"/>
        <v>7.0175999999999998</v>
      </c>
      <c r="H208" s="270">
        <v>8.16</v>
      </c>
      <c r="I208" s="281">
        <f t="shared" si="59"/>
        <v>375.36</v>
      </c>
      <c r="J208" s="158">
        <f t="shared" si="58"/>
        <v>322.80959999999999</v>
      </c>
      <c r="K208" s="352">
        <v>0</v>
      </c>
      <c r="L208" s="352">
        <v>0</v>
      </c>
      <c r="M208" s="124"/>
      <c r="N208" s="33"/>
      <c r="O208" s="116"/>
    </row>
    <row r="209" spans="1:15" s="93" customFormat="1" ht="20.100000000000001" customHeight="1" outlineLevel="1">
      <c r="A209" s="122" t="s">
        <v>444</v>
      </c>
      <c r="B209" s="92">
        <v>91865</v>
      </c>
      <c r="C209" s="123" t="s">
        <v>14</v>
      </c>
      <c r="D209" s="98" t="s">
        <v>491</v>
      </c>
      <c r="E209" s="123" t="s">
        <v>53</v>
      </c>
      <c r="F209" s="87">
        <v>12.8</v>
      </c>
      <c r="G209" s="87">
        <f t="shared" si="60"/>
        <v>10.6554</v>
      </c>
      <c r="H209" s="270">
        <v>12.39</v>
      </c>
      <c r="I209" s="281">
        <f t="shared" si="59"/>
        <v>158.59200000000001</v>
      </c>
      <c r="J209" s="158">
        <f t="shared" si="58"/>
        <v>136.38912000000002</v>
      </c>
      <c r="K209" s="352">
        <v>0</v>
      </c>
      <c r="L209" s="352">
        <v>0</v>
      </c>
      <c r="M209" s="124"/>
      <c r="N209" s="33"/>
      <c r="O209" s="116"/>
    </row>
    <row r="210" spans="1:15" s="93" customFormat="1" ht="20.100000000000001" customHeight="1" outlineLevel="1">
      <c r="A210" s="122" t="s">
        <v>656</v>
      </c>
      <c r="B210" s="92">
        <v>93008</v>
      </c>
      <c r="C210" s="123" t="s">
        <v>14</v>
      </c>
      <c r="D210" s="98" t="s">
        <v>493</v>
      </c>
      <c r="E210" s="123" t="s">
        <v>53</v>
      </c>
      <c r="F210" s="87">
        <v>4.8</v>
      </c>
      <c r="G210" s="87">
        <f t="shared" si="60"/>
        <v>9.0557999999999996</v>
      </c>
      <c r="H210" s="270">
        <v>10.53</v>
      </c>
      <c r="I210" s="281">
        <f t="shared" si="59"/>
        <v>50.543999999999997</v>
      </c>
      <c r="J210" s="158">
        <f t="shared" si="58"/>
        <v>43.467839999999995</v>
      </c>
      <c r="K210" s="352">
        <v>0</v>
      </c>
      <c r="L210" s="352">
        <v>0</v>
      </c>
      <c r="M210" s="124"/>
      <c r="N210" s="33"/>
      <c r="O210" s="116"/>
    </row>
    <row r="211" spans="1:15" s="93" customFormat="1" ht="20.100000000000001" customHeight="1" outlineLevel="1">
      <c r="A211" s="122" t="s">
        <v>657</v>
      </c>
      <c r="B211" s="92">
        <v>93010</v>
      </c>
      <c r="C211" s="123" t="s">
        <v>14</v>
      </c>
      <c r="D211" s="98" t="s">
        <v>495</v>
      </c>
      <c r="E211" s="123" t="s">
        <v>53</v>
      </c>
      <c r="F211" s="125">
        <v>17</v>
      </c>
      <c r="G211" s="87">
        <f t="shared" si="60"/>
        <v>18.189</v>
      </c>
      <c r="H211" s="270">
        <v>21.15</v>
      </c>
      <c r="I211" s="281">
        <f t="shared" si="59"/>
        <v>359.54999999999995</v>
      </c>
      <c r="J211" s="158">
        <f t="shared" si="58"/>
        <v>309.21300000000002</v>
      </c>
      <c r="K211" s="352">
        <v>0</v>
      </c>
      <c r="L211" s="352">
        <v>0</v>
      </c>
      <c r="M211" s="124"/>
      <c r="N211" s="33"/>
      <c r="O211" s="116"/>
    </row>
    <row r="212" spans="1:15" s="93" customFormat="1" ht="20.100000000000001" customHeight="1" outlineLevel="1">
      <c r="A212" s="122" t="s">
        <v>658</v>
      </c>
      <c r="B212" s="92">
        <v>91940</v>
      </c>
      <c r="C212" s="92" t="s">
        <v>14</v>
      </c>
      <c r="D212" s="98" t="s">
        <v>514</v>
      </c>
      <c r="E212" s="92" t="s">
        <v>1</v>
      </c>
      <c r="F212" s="87">
        <v>11</v>
      </c>
      <c r="G212" s="87">
        <f t="shared" si="60"/>
        <v>9.0815999999999999</v>
      </c>
      <c r="H212" s="270">
        <v>10.56</v>
      </c>
      <c r="I212" s="281">
        <f t="shared" si="59"/>
        <v>116.16000000000001</v>
      </c>
      <c r="J212" s="158">
        <f t="shared" si="58"/>
        <v>99.897599999999997</v>
      </c>
      <c r="K212" s="352">
        <v>0</v>
      </c>
      <c r="L212" s="352">
        <v>0</v>
      </c>
    </row>
    <row r="213" spans="1:15" s="93" customFormat="1" ht="20.100000000000001" customHeight="1" outlineLevel="1">
      <c r="A213" s="31"/>
      <c r="B213" s="32"/>
      <c r="C213" s="32"/>
      <c r="D213" s="27" t="s">
        <v>520</v>
      </c>
      <c r="E213" s="123"/>
      <c r="F213" s="95"/>
      <c r="G213" s="95"/>
      <c r="H213" s="274"/>
      <c r="I213" s="281"/>
      <c r="J213" s="158"/>
      <c r="K213" s="352"/>
      <c r="L213" s="352"/>
    </row>
    <row r="214" spans="1:15" s="93" customFormat="1" ht="39.950000000000003" customHeight="1" outlineLevel="1">
      <c r="A214" s="31"/>
      <c r="B214" s="32"/>
      <c r="C214" s="32"/>
      <c r="D214" s="98" t="s">
        <v>521</v>
      </c>
      <c r="E214" s="123"/>
      <c r="F214" s="125"/>
      <c r="G214" s="125"/>
      <c r="H214" s="265"/>
      <c r="I214" s="281"/>
      <c r="J214" s="158"/>
      <c r="K214" s="352">
        <v>0</v>
      </c>
      <c r="L214" s="352">
        <v>0</v>
      </c>
    </row>
    <row r="215" spans="1:15" s="93" customFormat="1" ht="20.100000000000001" customHeight="1" outlineLevel="1">
      <c r="A215" s="122" t="s">
        <v>659</v>
      </c>
      <c r="B215" s="92">
        <v>91924</v>
      </c>
      <c r="C215" s="92" t="s">
        <v>14</v>
      </c>
      <c r="D215" s="98" t="s">
        <v>523</v>
      </c>
      <c r="E215" s="123" t="s">
        <v>53</v>
      </c>
      <c r="F215" s="125">
        <v>30</v>
      </c>
      <c r="G215" s="87">
        <f t="shared" ref="G215:G216" si="61">H215-H215*$G$15</f>
        <v>1.3846000000000001</v>
      </c>
      <c r="H215" s="270">
        <v>1.61</v>
      </c>
      <c r="I215" s="281">
        <f t="shared" si="59"/>
        <v>48.300000000000004</v>
      </c>
      <c r="J215" s="158">
        <f t="shared" ref="J215:J216" si="62">F215*G215</f>
        <v>41.538000000000004</v>
      </c>
      <c r="K215" s="352">
        <v>0</v>
      </c>
      <c r="L215" s="352">
        <v>0</v>
      </c>
    </row>
    <row r="216" spans="1:15" s="93" customFormat="1" ht="20.100000000000001" customHeight="1" outlineLevel="1">
      <c r="A216" s="122" t="s">
        <v>660</v>
      </c>
      <c r="B216" s="92">
        <v>91926</v>
      </c>
      <c r="C216" s="123" t="s">
        <v>14</v>
      </c>
      <c r="D216" s="98" t="s">
        <v>525</v>
      </c>
      <c r="E216" s="123" t="s">
        <v>53</v>
      </c>
      <c r="F216" s="125">
        <v>91.6</v>
      </c>
      <c r="G216" s="87">
        <f t="shared" si="61"/>
        <v>1.9951999999999999</v>
      </c>
      <c r="H216" s="270">
        <v>2.3199999999999998</v>
      </c>
      <c r="I216" s="281">
        <f t="shared" si="59"/>
        <v>212.51199999999997</v>
      </c>
      <c r="J216" s="158">
        <f t="shared" si="62"/>
        <v>182.76031999999998</v>
      </c>
      <c r="K216" s="352">
        <v>0</v>
      </c>
      <c r="L216" s="352">
        <v>0</v>
      </c>
    </row>
    <row r="217" spans="1:15" s="93" customFormat="1" ht="20.100000000000001" customHeight="1" outlineLevel="1">
      <c r="A217" s="122"/>
      <c r="B217" s="32"/>
      <c r="C217" s="32"/>
      <c r="D217" s="27" t="s">
        <v>540</v>
      </c>
      <c r="E217" s="123"/>
      <c r="F217" s="95"/>
      <c r="G217" s="95"/>
      <c r="H217" s="274"/>
      <c r="I217" s="281"/>
      <c r="J217" s="158"/>
      <c r="K217" s="352"/>
      <c r="L217" s="352"/>
    </row>
    <row r="218" spans="1:15" s="93" customFormat="1" ht="20.100000000000001" customHeight="1" outlineLevel="1">
      <c r="A218" s="92" t="s">
        <v>661</v>
      </c>
      <c r="B218" s="92" t="s">
        <v>561</v>
      </c>
      <c r="C218" s="92" t="s">
        <v>225</v>
      </c>
      <c r="D218" s="98" t="s">
        <v>662</v>
      </c>
      <c r="E218" s="92" t="s">
        <v>1</v>
      </c>
      <c r="F218" s="95">
        <v>12</v>
      </c>
      <c r="G218" s="87">
        <f t="shared" ref="G218:G224" si="63">H218-H218*$G$15</f>
        <v>403.9076</v>
      </c>
      <c r="H218" s="275">
        <v>469.66</v>
      </c>
      <c r="I218" s="281">
        <f t="shared" si="59"/>
        <v>5635.92</v>
      </c>
      <c r="J218" s="158">
        <f t="shared" ref="J218:J224" si="64">F218*G218</f>
        <v>4846.8912</v>
      </c>
      <c r="K218" s="352">
        <v>0</v>
      </c>
      <c r="L218" s="352">
        <v>0</v>
      </c>
    </row>
    <row r="219" spans="1:15" s="93" customFormat="1" ht="20.100000000000001" customHeight="1" outlineLevel="1">
      <c r="A219" s="92" t="s">
        <v>663</v>
      </c>
      <c r="B219" s="92">
        <v>92000</v>
      </c>
      <c r="C219" s="92" t="s">
        <v>14</v>
      </c>
      <c r="D219" s="98" t="s">
        <v>542</v>
      </c>
      <c r="E219" s="123" t="s">
        <v>1</v>
      </c>
      <c r="F219" s="95">
        <v>5</v>
      </c>
      <c r="G219" s="87">
        <f t="shared" si="63"/>
        <v>17.6816</v>
      </c>
      <c r="H219" s="270">
        <v>20.56</v>
      </c>
      <c r="I219" s="281">
        <f t="shared" si="59"/>
        <v>102.8</v>
      </c>
      <c r="J219" s="158">
        <f t="shared" si="64"/>
        <v>88.408000000000001</v>
      </c>
      <c r="K219" s="352">
        <v>0</v>
      </c>
      <c r="L219" s="352">
        <v>0</v>
      </c>
    </row>
    <row r="220" spans="1:15" s="93" customFormat="1" ht="20.100000000000001" customHeight="1" outlineLevel="1">
      <c r="A220" s="92" t="s">
        <v>664</v>
      </c>
      <c r="B220" s="92">
        <v>92001</v>
      </c>
      <c r="C220" s="123" t="s">
        <v>14</v>
      </c>
      <c r="D220" s="98" t="s">
        <v>544</v>
      </c>
      <c r="E220" s="123" t="s">
        <v>1</v>
      </c>
      <c r="F220" s="95">
        <v>6</v>
      </c>
      <c r="G220" s="87">
        <f t="shared" si="63"/>
        <v>19.1952</v>
      </c>
      <c r="H220" s="270">
        <v>22.32</v>
      </c>
      <c r="I220" s="281">
        <f t="shared" si="59"/>
        <v>133.92000000000002</v>
      </c>
      <c r="J220" s="158">
        <f t="shared" si="64"/>
        <v>115.1712</v>
      </c>
      <c r="K220" s="352">
        <v>0</v>
      </c>
      <c r="L220" s="352">
        <v>0</v>
      </c>
    </row>
    <row r="221" spans="1:15" s="93" customFormat="1" ht="20.100000000000001" customHeight="1" outlineLevel="1">
      <c r="A221" s="92" t="s">
        <v>665</v>
      </c>
      <c r="B221" s="92">
        <v>92023</v>
      </c>
      <c r="C221" s="123" t="s">
        <v>14</v>
      </c>
      <c r="D221" s="98" t="s">
        <v>546</v>
      </c>
      <c r="E221" s="123" t="s">
        <v>1</v>
      </c>
      <c r="F221" s="95">
        <v>5</v>
      </c>
      <c r="G221" s="87">
        <f t="shared" si="63"/>
        <v>29.618399999999998</v>
      </c>
      <c r="H221" s="275">
        <v>34.44</v>
      </c>
      <c r="I221" s="281">
        <f t="shared" si="59"/>
        <v>172.2</v>
      </c>
      <c r="J221" s="158">
        <f t="shared" si="64"/>
        <v>148.09199999999998</v>
      </c>
      <c r="K221" s="352">
        <v>0</v>
      </c>
      <c r="L221" s="352">
        <v>0</v>
      </c>
    </row>
    <row r="222" spans="1:15" s="93" customFormat="1" ht="20.100000000000001" customHeight="1" outlineLevel="1">
      <c r="A222" s="92" t="s">
        <v>666</v>
      </c>
      <c r="B222" s="92">
        <v>97586</v>
      </c>
      <c r="C222" s="123" t="s">
        <v>14</v>
      </c>
      <c r="D222" s="98" t="s">
        <v>557</v>
      </c>
      <c r="E222" s="92" t="s">
        <v>1</v>
      </c>
      <c r="F222" s="95">
        <v>6</v>
      </c>
      <c r="G222" s="87">
        <f t="shared" si="63"/>
        <v>50.052</v>
      </c>
      <c r="H222" s="275">
        <v>58.2</v>
      </c>
      <c r="I222" s="281">
        <f t="shared" si="59"/>
        <v>349.20000000000005</v>
      </c>
      <c r="J222" s="158">
        <f t="shared" si="64"/>
        <v>300.31200000000001</v>
      </c>
      <c r="K222" s="352">
        <v>0</v>
      </c>
      <c r="L222" s="352">
        <v>0</v>
      </c>
    </row>
    <row r="223" spans="1:15" s="93" customFormat="1" ht="20.100000000000001" customHeight="1" outlineLevel="1">
      <c r="A223" s="92" t="s">
        <v>667</v>
      </c>
      <c r="B223" s="92">
        <v>97585</v>
      </c>
      <c r="C223" s="123" t="s">
        <v>14</v>
      </c>
      <c r="D223" s="98" t="s">
        <v>559</v>
      </c>
      <c r="E223" s="92" t="s">
        <v>1</v>
      </c>
      <c r="F223" s="95">
        <v>3</v>
      </c>
      <c r="G223" s="87">
        <f t="shared" si="63"/>
        <v>37.667999999999999</v>
      </c>
      <c r="H223" s="275">
        <v>43.8</v>
      </c>
      <c r="I223" s="281">
        <f t="shared" si="59"/>
        <v>131.39999999999998</v>
      </c>
      <c r="J223" s="158">
        <f t="shared" si="64"/>
        <v>113.00399999999999</v>
      </c>
      <c r="K223" s="352">
        <v>0</v>
      </c>
      <c r="L223" s="352">
        <v>0</v>
      </c>
    </row>
    <row r="224" spans="1:15" s="93" customFormat="1" ht="30" customHeight="1" outlineLevel="1">
      <c r="A224" s="92" t="s">
        <v>668</v>
      </c>
      <c r="B224" s="92" t="s">
        <v>561</v>
      </c>
      <c r="C224" s="92" t="s">
        <v>30</v>
      </c>
      <c r="D224" s="98" t="s">
        <v>562</v>
      </c>
      <c r="E224" s="92" t="s">
        <v>1</v>
      </c>
      <c r="F224" s="125">
        <v>1</v>
      </c>
      <c r="G224" s="87">
        <f t="shared" si="63"/>
        <v>403.9076</v>
      </c>
      <c r="H224" s="275">
        <v>469.66</v>
      </c>
      <c r="I224" s="281">
        <f t="shared" si="59"/>
        <v>469.66</v>
      </c>
      <c r="J224" s="158">
        <f t="shared" si="64"/>
        <v>403.9076</v>
      </c>
      <c r="K224" s="352">
        <v>0</v>
      </c>
      <c r="L224" s="352">
        <v>0</v>
      </c>
    </row>
    <row r="225" spans="1:21" ht="20.100000000000001" customHeight="1" outlineLevel="1">
      <c r="A225" s="561" t="s">
        <v>446</v>
      </c>
      <c r="B225" s="561"/>
      <c r="C225" s="561"/>
      <c r="D225" s="561"/>
      <c r="E225" s="561"/>
      <c r="F225" s="561"/>
      <c r="G225" s="561"/>
      <c r="H225" s="561"/>
      <c r="I225" s="282">
        <f>SUM(I203:I224)</f>
        <v>9291.5740000000005</v>
      </c>
      <c r="J225" s="19">
        <f>SUM(J203:J224)</f>
        <v>7990.753639999999</v>
      </c>
      <c r="K225" s="352"/>
      <c r="L225" s="352"/>
    </row>
    <row r="226" spans="1:21" ht="20.100000000000001" customHeight="1">
      <c r="A226" s="18"/>
      <c r="B226" s="18"/>
      <c r="C226" s="18"/>
      <c r="D226" s="18"/>
      <c r="E226" s="18"/>
      <c r="F226" s="18"/>
      <c r="G226" s="220"/>
      <c r="H226" s="271"/>
      <c r="I226" s="282"/>
      <c r="J226" s="19"/>
      <c r="K226" s="352"/>
      <c r="L226" s="352"/>
    </row>
    <row r="227" spans="1:21" ht="20.100000000000001" customHeight="1">
      <c r="A227" s="256" t="s">
        <v>447</v>
      </c>
      <c r="B227" s="257"/>
      <c r="C227" s="257"/>
      <c r="D227" s="258" t="s">
        <v>568</v>
      </c>
      <c r="E227" s="258"/>
      <c r="F227" s="259"/>
      <c r="G227" s="259"/>
      <c r="H227" s="266"/>
      <c r="I227" s="280">
        <f>I232</f>
        <v>3340.22</v>
      </c>
      <c r="J227" s="259">
        <f>J232</f>
        <v>2872.5891999999994</v>
      </c>
      <c r="K227" s="343"/>
      <c r="L227" s="343"/>
    </row>
    <row r="228" spans="1:21" ht="20.100000000000001" customHeight="1" outlineLevel="1">
      <c r="A228" s="92" t="s">
        <v>450</v>
      </c>
      <c r="B228" s="85">
        <v>96985</v>
      </c>
      <c r="C228" s="102" t="s">
        <v>14</v>
      </c>
      <c r="D228" s="126" t="s">
        <v>579</v>
      </c>
      <c r="E228" s="102" t="s">
        <v>1</v>
      </c>
      <c r="F228" s="88">
        <v>6</v>
      </c>
      <c r="G228" s="87">
        <f t="shared" ref="G228:G231" si="65">H228-H228*$G$15</f>
        <v>33.024000000000001</v>
      </c>
      <c r="H228" s="267">
        <v>38.4</v>
      </c>
      <c r="I228" s="281">
        <f>F228*H228</f>
        <v>230.39999999999998</v>
      </c>
      <c r="J228" s="158">
        <f>F228*G228</f>
        <v>198.14400000000001</v>
      </c>
      <c r="K228" s="352">
        <v>0</v>
      </c>
      <c r="L228" s="352">
        <v>0</v>
      </c>
    </row>
    <row r="229" spans="1:21" ht="20.100000000000001" customHeight="1" outlineLevel="1">
      <c r="A229" s="92" t="s">
        <v>453</v>
      </c>
      <c r="B229" s="85">
        <v>72254</v>
      </c>
      <c r="C229" s="102" t="s">
        <v>14</v>
      </c>
      <c r="D229" s="126" t="s">
        <v>583</v>
      </c>
      <c r="E229" s="127" t="s">
        <v>53</v>
      </c>
      <c r="F229" s="88">
        <v>105</v>
      </c>
      <c r="G229" s="87">
        <f t="shared" si="65"/>
        <v>23.564</v>
      </c>
      <c r="H229" s="267">
        <v>27.4</v>
      </c>
      <c r="I229" s="281">
        <f t="shared" ref="I229:I231" si="66">F229*H229</f>
        <v>2877</v>
      </c>
      <c r="J229" s="158">
        <f>F229*G229</f>
        <v>2474.2199999999998</v>
      </c>
      <c r="K229" s="352">
        <v>0</v>
      </c>
      <c r="L229" s="352">
        <v>0</v>
      </c>
    </row>
    <row r="230" spans="1:21" ht="30" customHeight="1" outlineLevel="1">
      <c r="A230" s="92" t="s">
        <v>455</v>
      </c>
      <c r="B230" s="85">
        <v>83370</v>
      </c>
      <c r="C230" s="102" t="s">
        <v>14</v>
      </c>
      <c r="D230" s="120" t="s">
        <v>585</v>
      </c>
      <c r="E230" s="102" t="s">
        <v>1</v>
      </c>
      <c r="F230" s="88">
        <v>1</v>
      </c>
      <c r="G230" s="87">
        <f t="shared" si="65"/>
        <v>115.8592</v>
      </c>
      <c r="H230" s="267">
        <v>134.72</v>
      </c>
      <c r="I230" s="281">
        <f t="shared" si="66"/>
        <v>134.72</v>
      </c>
      <c r="J230" s="158">
        <f>F230*G230</f>
        <v>115.8592</v>
      </c>
      <c r="K230" s="352">
        <v>0</v>
      </c>
      <c r="L230" s="352">
        <v>0</v>
      </c>
    </row>
    <row r="231" spans="1:21" ht="20.100000000000001" customHeight="1" outlineLevel="1">
      <c r="A231" s="92" t="s">
        <v>457</v>
      </c>
      <c r="B231" s="85">
        <v>72263</v>
      </c>
      <c r="C231" s="102" t="s">
        <v>14</v>
      </c>
      <c r="D231" s="126" t="s">
        <v>587</v>
      </c>
      <c r="E231" s="102" t="s">
        <v>1</v>
      </c>
      <c r="F231" s="88">
        <v>6</v>
      </c>
      <c r="G231" s="87">
        <f t="shared" si="65"/>
        <v>14.061</v>
      </c>
      <c r="H231" s="267">
        <v>16.350000000000001</v>
      </c>
      <c r="I231" s="281">
        <f t="shared" si="66"/>
        <v>98.100000000000009</v>
      </c>
      <c r="J231" s="158">
        <f>F231*G231</f>
        <v>84.366</v>
      </c>
      <c r="K231" s="352">
        <v>0</v>
      </c>
      <c r="L231" s="352">
        <v>0</v>
      </c>
    </row>
    <row r="232" spans="1:21" ht="20.100000000000001" customHeight="1" outlineLevel="1">
      <c r="A232" s="561" t="s">
        <v>566</v>
      </c>
      <c r="B232" s="561"/>
      <c r="C232" s="561"/>
      <c r="D232" s="561"/>
      <c r="E232" s="561"/>
      <c r="F232" s="561"/>
      <c r="G232" s="561"/>
      <c r="H232" s="561"/>
      <c r="I232" s="285">
        <f>SUM(I228:I231)</f>
        <v>3340.22</v>
      </c>
      <c r="J232" s="29">
        <f>SUM(J228:J231)</f>
        <v>2872.5891999999994</v>
      </c>
      <c r="K232" s="352"/>
      <c r="L232" s="352"/>
    </row>
    <row r="233" spans="1:21" ht="20.100000000000001" customHeight="1">
      <c r="A233" s="30"/>
      <c r="B233" s="30"/>
      <c r="C233" s="30"/>
      <c r="D233" s="30"/>
      <c r="E233" s="84"/>
      <c r="F233" s="158"/>
      <c r="G233" s="158"/>
      <c r="H233" s="267"/>
      <c r="I233" s="281"/>
      <c r="J233" s="158"/>
      <c r="K233" s="352"/>
      <c r="L233" s="352"/>
    </row>
    <row r="234" spans="1:21" ht="20.100000000000001" customHeight="1">
      <c r="A234" s="256" t="s">
        <v>567</v>
      </c>
      <c r="B234" s="257"/>
      <c r="C234" s="257"/>
      <c r="D234" s="258" t="s">
        <v>590</v>
      </c>
      <c r="E234" s="258"/>
      <c r="F234" s="259"/>
      <c r="G234" s="259"/>
      <c r="H234" s="266"/>
      <c r="I234" s="280">
        <f>I242</f>
        <v>4775.2169999999996</v>
      </c>
      <c r="J234" s="259">
        <f>J242</f>
        <v>4106.6866199999995</v>
      </c>
      <c r="K234" s="343"/>
      <c r="L234" s="343"/>
    </row>
    <row r="235" spans="1:21" ht="20.100000000000001" customHeight="1" outlineLevel="1">
      <c r="A235" s="100" t="s">
        <v>570</v>
      </c>
      <c r="B235" s="85" t="s">
        <v>595</v>
      </c>
      <c r="C235" s="110" t="s">
        <v>30</v>
      </c>
      <c r="D235" s="128" t="s">
        <v>596</v>
      </c>
      <c r="E235" s="84" t="s">
        <v>16</v>
      </c>
      <c r="F235" s="87">
        <v>3.54</v>
      </c>
      <c r="G235" s="87">
        <f t="shared" ref="G235:G241" si="67">H235-H235*$G$15</f>
        <v>169.291</v>
      </c>
      <c r="H235" s="270">
        <v>196.85</v>
      </c>
      <c r="I235" s="281">
        <f>F235*H235</f>
        <v>696.84899999999993</v>
      </c>
      <c r="J235" s="158">
        <f t="shared" ref="J235:J241" si="68">F235*G235</f>
        <v>599.29013999999995</v>
      </c>
      <c r="K235" s="352">
        <v>0</v>
      </c>
      <c r="L235" s="352">
        <v>0</v>
      </c>
    </row>
    <row r="236" spans="1:21" ht="20.100000000000001" customHeight="1" outlineLevel="1">
      <c r="A236" s="100" t="s">
        <v>573</v>
      </c>
      <c r="B236" s="85" t="s">
        <v>669</v>
      </c>
      <c r="C236" s="110" t="s">
        <v>30</v>
      </c>
      <c r="D236" s="128" t="s">
        <v>670</v>
      </c>
      <c r="E236" s="17" t="s">
        <v>53</v>
      </c>
      <c r="F236" s="87">
        <v>32.700000000000003</v>
      </c>
      <c r="G236" s="87">
        <f t="shared" si="67"/>
        <v>5.7620000000000005</v>
      </c>
      <c r="H236" s="270">
        <v>6.7</v>
      </c>
      <c r="I236" s="281">
        <f t="shared" ref="I236:I241" si="69">F236*H236</f>
        <v>219.09000000000003</v>
      </c>
      <c r="J236" s="158">
        <f t="shared" si="68"/>
        <v>188.41740000000004</v>
      </c>
      <c r="K236" s="352">
        <v>0</v>
      </c>
      <c r="L236" s="352">
        <v>0</v>
      </c>
    </row>
    <row r="237" spans="1:21" ht="20.100000000000001" customHeight="1" outlineLevel="1">
      <c r="A237" s="100" t="s">
        <v>576</v>
      </c>
      <c r="B237" s="104" t="s">
        <v>600</v>
      </c>
      <c r="C237" s="102" t="s">
        <v>30</v>
      </c>
      <c r="D237" s="98" t="s">
        <v>601</v>
      </c>
      <c r="E237" s="84" t="s">
        <v>53</v>
      </c>
      <c r="F237" s="87">
        <v>11</v>
      </c>
      <c r="G237" s="87">
        <f t="shared" si="67"/>
        <v>43.653599999999997</v>
      </c>
      <c r="H237" s="270">
        <v>50.76</v>
      </c>
      <c r="I237" s="281">
        <f t="shared" si="69"/>
        <v>558.36</v>
      </c>
      <c r="J237" s="158">
        <f t="shared" si="68"/>
        <v>480.18959999999998</v>
      </c>
      <c r="K237" s="352">
        <v>0</v>
      </c>
      <c r="L237" s="352">
        <v>0</v>
      </c>
    </row>
    <row r="238" spans="1:21" ht="33" customHeight="1" outlineLevel="1">
      <c r="A238" s="100" t="s">
        <v>578</v>
      </c>
      <c r="B238" s="85" t="s">
        <v>595</v>
      </c>
      <c r="C238" s="110" t="s">
        <v>30</v>
      </c>
      <c r="D238" s="98" t="s">
        <v>598</v>
      </c>
      <c r="E238" s="84" t="s">
        <v>16</v>
      </c>
      <c r="F238" s="87">
        <v>1.08</v>
      </c>
      <c r="G238" s="87">
        <f t="shared" si="67"/>
        <v>169.291</v>
      </c>
      <c r="H238" s="270">
        <v>196.85</v>
      </c>
      <c r="I238" s="281">
        <f t="shared" si="69"/>
        <v>212.59800000000001</v>
      </c>
      <c r="J238" s="158">
        <f t="shared" si="68"/>
        <v>182.83428000000001</v>
      </c>
      <c r="K238" s="352">
        <v>0</v>
      </c>
      <c r="L238" s="352">
        <v>0</v>
      </c>
    </row>
    <row r="239" spans="1:21" ht="20.100000000000001" customHeight="1" outlineLevel="1">
      <c r="A239" s="100" t="s">
        <v>580</v>
      </c>
      <c r="B239" s="85" t="s">
        <v>671</v>
      </c>
      <c r="C239" s="110" t="s">
        <v>225</v>
      </c>
      <c r="D239" s="128" t="s">
        <v>672</v>
      </c>
      <c r="E239" s="84" t="s">
        <v>673</v>
      </c>
      <c r="F239" s="87">
        <v>1</v>
      </c>
      <c r="G239" s="87">
        <f t="shared" si="67"/>
        <v>1718.9679999999998</v>
      </c>
      <c r="H239" s="270">
        <v>1998.8</v>
      </c>
      <c r="I239" s="281">
        <f t="shared" si="69"/>
        <v>1998.8</v>
      </c>
      <c r="J239" s="158">
        <f t="shared" si="68"/>
        <v>1718.9679999999998</v>
      </c>
      <c r="K239" s="352">
        <v>0</v>
      </c>
      <c r="L239" s="352">
        <v>0</v>
      </c>
      <c r="Q239" s="40"/>
      <c r="R239" s="129"/>
      <c r="S239" s="41"/>
      <c r="T239" s="41"/>
      <c r="U239" s="42"/>
    </row>
    <row r="240" spans="1:21" ht="20.100000000000001" customHeight="1" outlineLevel="1">
      <c r="A240" s="100" t="s">
        <v>582</v>
      </c>
      <c r="B240" s="85" t="s">
        <v>674</v>
      </c>
      <c r="C240" s="110" t="s">
        <v>225</v>
      </c>
      <c r="D240" s="128" t="s">
        <v>675</v>
      </c>
      <c r="E240" s="84" t="s">
        <v>673</v>
      </c>
      <c r="F240" s="87">
        <v>1</v>
      </c>
      <c r="G240" s="87">
        <f t="shared" si="67"/>
        <v>658.24399999999991</v>
      </c>
      <c r="H240" s="270">
        <v>765.4</v>
      </c>
      <c r="I240" s="281">
        <f t="shared" si="69"/>
        <v>765.4</v>
      </c>
      <c r="J240" s="158">
        <f t="shared" si="68"/>
        <v>658.24399999999991</v>
      </c>
      <c r="K240" s="352">
        <v>0</v>
      </c>
      <c r="L240" s="352">
        <v>0</v>
      </c>
      <c r="M240" s="43"/>
      <c r="N240" s="44"/>
      <c r="O240" s="45"/>
      <c r="P240" s="40"/>
      <c r="Q240" s="40"/>
      <c r="R240" s="129"/>
      <c r="S240" s="41"/>
      <c r="T240" s="41"/>
      <c r="U240" s="42"/>
    </row>
    <row r="241" spans="1:21" ht="20.100000000000001" customHeight="1" outlineLevel="1">
      <c r="A241" s="100" t="s">
        <v>584</v>
      </c>
      <c r="B241" s="85" t="s">
        <v>676</v>
      </c>
      <c r="C241" s="110" t="s">
        <v>225</v>
      </c>
      <c r="D241" s="128" t="s">
        <v>677</v>
      </c>
      <c r="E241" s="84" t="s">
        <v>673</v>
      </c>
      <c r="F241" s="87">
        <v>1</v>
      </c>
      <c r="G241" s="87">
        <f t="shared" si="67"/>
        <v>278.7432</v>
      </c>
      <c r="H241" s="270">
        <v>324.12</v>
      </c>
      <c r="I241" s="281">
        <f t="shared" si="69"/>
        <v>324.12</v>
      </c>
      <c r="J241" s="158">
        <f t="shared" si="68"/>
        <v>278.7432</v>
      </c>
      <c r="K241" s="352">
        <v>0</v>
      </c>
      <c r="L241" s="352">
        <v>0</v>
      </c>
      <c r="M241" s="43"/>
      <c r="N241" s="44"/>
      <c r="O241" s="45"/>
      <c r="P241" s="40"/>
      <c r="Q241" s="40"/>
      <c r="R241" s="129"/>
      <c r="S241" s="41"/>
      <c r="T241" s="41"/>
      <c r="U241" s="42"/>
    </row>
    <row r="242" spans="1:21" ht="20.100000000000001" customHeight="1" outlineLevel="1">
      <c r="A242" s="561" t="s">
        <v>588</v>
      </c>
      <c r="B242" s="561"/>
      <c r="C242" s="561"/>
      <c r="D242" s="561"/>
      <c r="E242" s="561"/>
      <c r="F242" s="561"/>
      <c r="G242" s="561"/>
      <c r="H242" s="561"/>
      <c r="I242" s="282">
        <f>SUM(I235:I241)</f>
        <v>4775.2169999999996</v>
      </c>
      <c r="J242" s="19">
        <f>SUM(J235:J241)</f>
        <v>4106.6866199999995</v>
      </c>
      <c r="K242" s="352"/>
      <c r="L242" s="352"/>
    </row>
    <row r="243" spans="1:21" ht="20.100000000000001" customHeight="1">
      <c r="A243" s="30"/>
      <c r="B243" s="30"/>
      <c r="C243" s="30"/>
      <c r="D243" s="30"/>
      <c r="E243" s="84"/>
      <c r="F243" s="158"/>
      <c r="G243" s="158"/>
      <c r="H243" s="267"/>
      <c r="I243" s="281"/>
      <c r="J243" s="158"/>
      <c r="K243" s="352"/>
      <c r="L243" s="352"/>
    </row>
    <row r="244" spans="1:21" ht="20.100000000000001" customHeight="1">
      <c r="A244" s="256" t="s">
        <v>589</v>
      </c>
      <c r="B244" s="257"/>
      <c r="C244" s="257"/>
      <c r="D244" s="258" t="s">
        <v>620</v>
      </c>
      <c r="E244" s="258"/>
      <c r="F244" s="259"/>
      <c r="G244" s="259"/>
      <c r="H244" s="266"/>
      <c r="I244" s="280">
        <f>SUM(I245)</f>
        <v>1089.9838</v>
      </c>
      <c r="J244" s="259">
        <f>SUM(J245)</f>
        <v>937.38606800000002</v>
      </c>
      <c r="K244" s="343"/>
      <c r="L244" s="343"/>
    </row>
    <row r="245" spans="1:21" ht="20.100000000000001" customHeight="1" outlineLevel="1">
      <c r="A245" s="100" t="s">
        <v>591</v>
      </c>
      <c r="B245" s="91">
        <v>9537</v>
      </c>
      <c r="C245" s="100" t="s">
        <v>622</v>
      </c>
      <c r="D245" s="30" t="s">
        <v>623</v>
      </c>
      <c r="E245" s="84" t="s">
        <v>16</v>
      </c>
      <c r="F245" s="160">
        <v>516.58000000000004</v>
      </c>
      <c r="G245" s="87">
        <f t="shared" ref="G245" si="70">H245-H245*$G$15</f>
        <v>1.8146</v>
      </c>
      <c r="H245" s="267">
        <v>2.11</v>
      </c>
      <c r="I245" s="281">
        <f>F245*H245</f>
        <v>1089.9838</v>
      </c>
      <c r="J245" s="158">
        <f>F245*G245</f>
        <v>937.38606800000002</v>
      </c>
      <c r="K245" s="352">
        <v>0</v>
      </c>
      <c r="L245" s="352">
        <v>0</v>
      </c>
    </row>
    <row r="246" spans="1:21" ht="20.100000000000001" customHeight="1" outlineLevel="1">
      <c r="A246" s="561" t="s">
        <v>618</v>
      </c>
      <c r="B246" s="561"/>
      <c r="C246" s="561"/>
      <c r="D246" s="561"/>
      <c r="E246" s="561"/>
      <c r="F246" s="561"/>
      <c r="G246" s="561"/>
      <c r="H246" s="561"/>
      <c r="I246" s="282">
        <f>SUM(I245)</f>
        <v>1089.9838</v>
      </c>
      <c r="J246" s="19">
        <f>SUM(J245)</f>
        <v>937.38606800000002</v>
      </c>
      <c r="K246" s="353"/>
      <c r="L246" s="353"/>
    </row>
    <row r="247" spans="1:21" ht="20.100000000000001" customHeight="1">
      <c r="A247" s="100"/>
      <c r="B247" s="100"/>
      <c r="C247" s="100"/>
      <c r="D247" s="142"/>
      <c r="E247" s="161"/>
      <c r="F247" s="161"/>
      <c r="G247" s="161"/>
      <c r="H247" s="276"/>
      <c r="I247" s="286"/>
      <c r="J247" s="292"/>
      <c r="K247" s="344"/>
      <c r="L247" s="344"/>
    </row>
    <row r="248" spans="1:21" ht="20.100000000000001" customHeight="1">
      <c r="A248" s="562" t="s">
        <v>625</v>
      </c>
      <c r="B248" s="562"/>
      <c r="C248" s="562"/>
      <c r="D248" s="563"/>
      <c r="E248" s="563"/>
      <c r="F248" s="563"/>
      <c r="G248" s="563"/>
      <c r="H248" s="563"/>
      <c r="I248" s="287">
        <f>I246+I232+I225+I199+I191+I173+I158+I132+I124+I110+I99+I95+I86+I71+I64+I41+I26+I19+I242</f>
        <v>472517.10029368184</v>
      </c>
      <c r="J248" s="293">
        <f>J246+J232+J225+J199+J191+J173+J158+J132+J124+J110+J99+J95+J86+J71+J64+J41+J26+J19+J242</f>
        <v>406364.70625256631</v>
      </c>
      <c r="K248" s="344"/>
      <c r="L248" s="344"/>
    </row>
    <row r="249" spans="1:21" ht="6.95" customHeight="1">
      <c r="A249" s="155"/>
      <c r="B249" s="155"/>
      <c r="C249" s="155"/>
      <c r="D249" s="155"/>
      <c r="E249" s="155"/>
      <c r="F249" s="155"/>
      <c r="G249" s="224"/>
      <c r="H249" s="277"/>
      <c r="I249" s="287"/>
      <c r="J249" s="293"/>
      <c r="K249" s="344"/>
      <c r="L249" s="344"/>
    </row>
    <row r="250" spans="1:21" ht="12.75" customHeight="1">
      <c r="A250" s="571" t="s">
        <v>626</v>
      </c>
      <c r="B250" s="571"/>
      <c r="C250" s="571"/>
      <c r="D250" s="571"/>
      <c r="E250" s="571"/>
      <c r="F250" s="571"/>
      <c r="G250" s="571"/>
      <c r="H250" s="571"/>
      <c r="I250" s="572">
        <f>I248*1.2048</f>
        <v>569288.60243382794</v>
      </c>
      <c r="J250" s="570">
        <f>J248*1.2048</f>
        <v>489588.19809309189</v>
      </c>
      <c r="K250" s="344"/>
      <c r="L250" s="344"/>
    </row>
    <row r="251" spans="1:21">
      <c r="A251" s="571"/>
      <c r="B251" s="571"/>
      <c r="C251" s="571"/>
      <c r="D251" s="571"/>
      <c r="E251" s="571"/>
      <c r="F251" s="571"/>
      <c r="G251" s="571"/>
      <c r="H251" s="571"/>
      <c r="I251" s="573"/>
      <c r="J251" s="570"/>
      <c r="K251" s="344"/>
      <c r="L251" s="344"/>
    </row>
    <row r="252" spans="1:21" ht="37.5" customHeight="1">
      <c r="A252" s="559" t="s">
        <v>4408</v>
      </c>
      <c r="B252" s="559"/>
      <c r="C252" s="559"/>
      <c r="D252" s="559"/>
      <c r="E252" s="559"/>
      <c r="F252" s="559"/>
      <c r="G252" s="559"/>
      <c r="H252" s="559"/>
      <c r="I252" s="559"/>
      <c r="J252" s="559"/>
      <c r="K252" s="354"/>
      <c r="L252" s="354"/>
    </row>
    <row r="253" spans="1:21" ht="41.25" customHeight="1">
      <c r="A253" s="560" t="s">
        <v>4409</v>
      </c>
      <c r="B253" s="560"/>
      <c r="C253" s="560"/>
      <c r="D253" s="560"/>
      <c r="E253" s="560"/>
      <c r="F253" s="560"/>
      <c r="G253" s="560"/>
      <c r="H253" s="560"/>
      <c r="I253" s="560"/>
      <c r="J253" s="560"/>
      <c r="K253" s="354"/>
      <c r="L253" s="354"/>
    </row>
    <row r="254" spans="1:21" ht="15.75">
      <c r="A254" s="150"/>
      <c r="B254" s="49"/>
      <c r="C254" s="49"/>
      <c r="D254" s="130"/>
      <c r="E254" s="130"/>
      <c r="F254" s="130"/>
      <c r="G254" s="130"/>
      <c r="H254" s="278"/>
    </row>
    <row r="255" spans="1:21" ht="15.75">
      <c r="A255" s="150"/>
      <c r="B255" s="49"/>
      <c r="C255" s="49"/>
      <c r="D255" s="130"/>
      <c r="E255" s="130"/>
      <c r="F255" s="130"/>
      <c r="G255" s="130"/>
      <c r="H255" s="278"/>
    </row>
    <row r="256" spans="1:21" s="131" customFormat="1" ht="15.75">
      <c r="A256" s="150" t="s">
        <v>5118</v>
      </c>
      <c r="B256" s="49"/>
      <c r="C256" s="49"/>
      <c r="D256" s="130"/>
      <c r="E256" s="130"/>
      <c r="F256" s="130"/>
      <c r="G256" s="130"/>
      <c r="H256" s="278"/>
      <c r="I256" s="279"/>
      <c r="J256" s="289"/>
      <c r="K256" s="347"/>
      <c r="L256" s="347"/>
      <c r="M256" s="80"/>
      <c r="N256" s="80"/>
    </row>
    <row r="257" spans="1:14" s="131" customFormat="1">
      <c r="A257" s="49"/>
      <c r="B257" s="49"/>
      <c r="C257" s="49"/>
      <c r="D257" s="130"/>
      <c r="E257" s="130"/>
      <c r="F257" s="130"/>
      <c r="G257" s="130"/>
      <c r="H257" s="278"/>
      <c r="I257" s="279"/>
      <c r="J257" s="289"/>
      <c r="K257" s="347"/>
      <c r="L257" s="347"/>
      <c r="M257" s="80"/>
      <c r="N257" s="80"/>
    </row>
    <row r="258" spans="1:14">
      <c r="A258" s="1"/>
      <c r="B258" s="1"/>
      <c r="C258" s="1"/>
      <c r="D258" s="33"/>
      <c r="E258" s="89"/>
      <c r="F258" s="90"/>
      <c r="G258" s="90"/>
    </row>
    <row r="259" spans="1:14" ht="15.75">
      <c r="A259" s="1"/>
      <c r="B259" s="1"/>
      <c r="C259" s="149" t="s">
        <v>704</v>
      </c>
      <c r="D259" s="227"/>
      <c r="E259" s="89"/>
      <c r="F259" s="90"/>
      <c r="G259" s="90"/>
    </row>
    <row r="260" spans="1:14">
      <c r="A260" s="1"/>
      <c r="B260" s="1"/>
      <c r="C260" s="130"/>
    </row>
    <row r="261" spans="1:14">
      <c r="A261" s="1"/>
      <c r="B261" s="1"/>
      <c r="C261" s="130"/>
    </row>
    <row r="262" spans="1:14">
      <c r="A262" s="1"/>
      <c r="B262" s="1"/>
      <c r="C262" s="130"/>
    </row>
    <row r="263" spans="1:14" ht="15.75">
      <c r="A263" s="15"/>
      <c r="B263" s="15"/>
      <c r="C263" s="149" t="s">
        <v>705</v>
      </c>
      <c r="D263" s="227"/>
    </row>
  </sheetData>
  <dataConsolidate/>
  <mergeCells count="28">
    <mergeCell ref="J250:J251"/>
    <mergeCell ref="A252:J252"/>
    <mergeCell ref="A253:J253"/>
    <mergeCell ref="A41:H41"/>
    <mergeCell ref="A8:I8"/>
    <mergeCell ref="A250:H251"/>
    <mergeCell ref="F9:I9"/>
    <mergeCell ref="I250:I251"/>
    <mergeCell ref="A225:H225"/>
    <mergeCell ref="A232:H232"/>
    <mergeCell ref="A242:H242"/>
    <mergeCell ref="A246:H246"/>
    <mergeCell ref="A248:H248"/>
    <mergeCell ref="A7:I7"/>
    <mergeCell ref="A19:H19"/>
    <mergeCell ref="A26:H26"/>
    <mergeCell ref="A199:H199"/>
    <mergeCell ref="A64:H64"/>
    <mergeCell ref="A71:H71"/>
    <mergeCell ref="A86:H86"/>
    <mergeCell ref="A95:H95"/>
    <mergeCell ref="A99:H99"/>
    <mergeCell ref="A110:H110"/>
    <mergeCell ref="A124:H124"/>
    <mergeCell ref="A132:H132"/>
    <mergeCell ref="A158:H158"/>
    <mergeCell ref="A173:H173"/>
    <mergeCell ref="A191:H191"/>
  </mergeCells>
  <conditionalFormatting sqref="F242:H242 F246:H246 F191:H191 F64:H64 F19:H19 F228:F231 F194:F198 F214:G214 H217:H218 F217:G217 F215:F216 F158:H158 F14:H14 F173:H173 F232:H232 F26:H26 F41:H41 F199:H199 F218:F224 F211 H221:H224 J14:L14">
    <cfRule type="cellIs" dxfId="2" priority="17" stopIfTrue="1" operator="equal">
      <formula>0</formula>
    </cfRule>
  </conditionalFormatting>
  <conditionalFormatting sqref="T239:T241">
    <cfRule type="containsText" dxfId="1" priority="8" operator="containsText" text="#N/D">
      <formula>NOT(ISERROR(SEARCH("#N/D",T239)))</formula>
    </cfRule>
    <cfRule type="containsErrors" priority="9">
      <formula>ISERROR(T239)</formula>
    </cfRule>
  </conditionalFormatting>
  <conditionalFormatting sqref="T239:T241">
    <cfRule type="containsText" dxfId="0" priority="7" operator="containsText" text="#N/D">
      <formula>NOT(ISERROR(SEARCH("#N/D",T239)))</formula>
    </cfRule>
  </conditionalFormatting>
  <printOptions horizontalCentered="1"/>
  <pageMargins left="0.19685039370078741" right="0.19685039370078741" top="0.55118110236220474" bottom="0.62992125984251968" header="0.39370078740157483" footer="0.27559055118110237"/>
  <pageSetup paperSize="9" scale="54" fitToHeight="0" orientation="portrait" r:id="rId1"/>
  <headerFooter alignWithMargins="0">
    <oddFooter xml:space="preserve">&amp;LCONCORRÊNCIA 001-2018 MATINA-BAHIA </oddFooter>
  </headerFooter>
  <rowBreaks count="5" manualBreakCount="5">
    <brk id="51" max="11" man="1"/>
    <brk id="90" max="11" man="1"/>
    <brk id="132" max="11" man="1"/>
    <brk id="176" max="11" man="1"/>
    <brk id="214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66"/>
  </sheetPr>
  <dimension ref="A1:F183"/>
  <sheetViews>
    <sheetView view="pageBreakPreview" topLeftCell="A34" zoomScaleNormal="100" zoomScaleSheetLayoutView="100" workbookViewId="0">
      <selection activeCell="B53" sqref="B53"/>
    </sheetView>
  </sheetViews>
  <sheetFormatPr defaultRowHeight="15.75"/>
  <cols>
    <col min="1" max="1" width="9.140625" style="175"/>
    <col min="2" max="2" width="53.140625" style="175" customWidth="1"/>
    <col min="3" max="3" width="16.42578125" style="175" customWidth="1"/>
    <col min="4" max="4" width="18.28515625" style="175" customWidth="1"/>
    <col min="5" max="5" width="14.28515625" style="175" hidden="1" customWidth="1"/>
    <col min="6" max="6" width="16.85546875" style="175" hidden="1" customWidth="1"/>
    <col min="7" max="16384" width="9.140625" style="175"/>
  </cols>
  <sheetData>
    <row r="1" spans="1:6" ht="15.75" customHeight="1">
      <c r="A1" s="575" t="s">
        <v>713</v>
      </c>
      <c r="B1" s="575"/>
      <c r="C1" s="575"/>
    </row>
    <row r="2" spans="1:6" ht="21" customHeight="1">
      <c r="A2" s="575"/>
      <c r="B2" s="575"/>
      <c r="C2" s="575"/>
    </row>
    <row r="3" spans="1:6" ht="21" customHeight="1">
      <c r="A3" s="575" t="s">
        <v>709</v>
      </c>
      <c r="B3" s="575"/>
      <c r="C3" s="575"/>
    </row>
    <row r="5" spans="1:6">
      <c r="A5" s="176"/>
    </row>
    <row r="6" spans="1:6">
      <c r="A6" s="176" t="str">
        <f>CRONOGRAMA!A9</f>
        <v>DATA BASE: SINAPI/BA - ABRIL DE 2018, SEINFRA, ORSE, OUTRAS BASES.</v>
      </c>
    </row>
    <row r="7" spans="1:6">
      <c r="A7" s="576" t="s">
        <v>787</v>
      </c>
      <c r="B7" s="575"/>
      <c r="C7" s="575"/>
      <c r="D7" s="575"/>
      <c r="E7" s="575"/>
      <c r="F7" s="575"/>
    </row>
    <row r="8" spans="1:6">
      <c r="A8" s="575" t="s">
        <v>786</v>
      </c>
      <c r="B8" s="575"/>
      <c r="C8" s="575"/>
      <c r="D8" s="575"/>
    </row>
    <row r="9" spans="1:6" ht="14.25" customHeight="1">
      <c r="A9" s="175" t="s">
        <v>832</v>
      </c>
    </row>
    <row r="10" spans="1:6" ht="14.25" customHeight="1"/>
    <row r="11" spans="1:6">
      <c r="A11" s="175" t="s">
        <v>714</v>
      </c>
      <c r="B11" s="175" t="s">
        <v>715</v>
      </c>
    </row>
    <row r="13" spans="1:6" s="177" customFormat="1">
      <c r="A13" s="574" t="s">
        <v>716</v>
      </c>
      <c r="B13" s="574"/>
      <c r="C13" s="574"/>
      <c r="D13" s="574"/>
      <c r="E13" s="574"/>
      <c r="F13" s="574"/>
    </row>
    <row r="14" spans="1:6" s="177" customFormat="1">
      <c r="A14" s="577" t="s">
        <v>3</v>
      </c>
      <c r="B14" s="577" t="s">
        <v>717</v>
      </c>
      <c r="C14" s="574" t="s">
        <v>718</v>
      </c>
      <c r="D14" s="574"/>
      <c r="E14" s="574" t="s">
        <v>719</v>
      </c>
      <c r="F14" s="574"/>
    </row>
    <row r="15" spans="1:6" s="177" customFormat="1">
      <c r="A15" s="577"/>
      <c r="B15" s="577"/>
      <c r="C15" s="178" t="s">
        <v>720</v>
      </c>
      <c r="D15" s="178" t="s">
        <v>721</v>
      </c>
      <c r="E15" s="178" t="s">
        <v>720</v>
      </c>
      <c r="F15" s="178" t="s">
        <v>721</v>
      </c>
    </row>
    <row r="16" spans="1:6" s="177" customFormat="1">
      <c r="A16" s="574" t="s">
        <v>722</v>
      </c>
      <c r="B16" s="574"/>
      <c r="C16" s="574"/>
      <c r="D16" s="574"/>
      <c r="E16" s="574"/>
      <c r="F16" s="574"/>
    </row>
    <row r="17" spans="1:6" s="177" customFormat="1">
      <c r="A17" s="178" t="s">
        <v>723</v>
      </c>
      <c r="B17" s="179" t="s">
        <v>724</v>
      </c>
      <c r="C17" s="180">
        <v>0</v>
      </c>
      <c r="D17" s="180">
        <v>0</v>
      </c>
      <c r="E17" s="180">
        <v>0.2</v>
      </c>
      <c r="F17" s="180">
        <v>0.2</v>
      </c>
    </row>
    <row r="18" spans="1:6" s="181" customFormat="1">
      <c r="A18" s="178" t="s">
        <v>725</v>
      </c>
      <c r="B18" s="179" t="s">
        <v>726</v>
      </c>
      <c r="C18" s="180">
        <v>1.4999999999999999E-2</v>
      </c>
      <c r="D18" s="180">
        <v>1.4999999999999999E-2</v>
      </c>
      <c r="E18" s="180">
        <v>1.4999999999999999E-2</v>
      </c>
      <c r="F18" s="180">
        <v>1.4999999999999999E-2</v>
      </c>
    </row>
    <row r="19" spans="1:6" s="181" customFormat="1">
      <c r="A19" s="178" t="s">
        <v>727</v>
      </c>
      <c r="B19" s="179" t="s">
        <v>728</v>
      </c>
      <c r="C19" s="180">
        <v>0.01</v>
      </c>
      <c r="D19" s="180">
        <v>0.01</v>
      </c>
      <c r="E19" s="180">
        <v>0.01</v>
      </c>
      <c r="F19" s="180">
        <v>0.01</v>
      </c>
    </row>
    <row r="20" spans="1:6" s="181" customFormat="1">
      <c r="A20" s="178" t="s">
        <v>729</v>
      </c>
      <c r="B20" s="179" t="s">
        <v>730</v>
      </c>
      <c r="C20" s="180">
        <v>2E-3</v>
      </c>
      <c r="D20" s="180">
        <v>2E-3</v>
      </c>
      <c r="E20" s="180">
        <v>2E-3</v>
      </c>
      <c r="F20" s="180">
        <v>2E-3</v>
      </c>
    </row>
    <row r="21" spans="1:6" s="181" customFormat="1">
      <c r="A21" s="178" t="s">
        <v>731</v>
      </c>
      <c r="B21" s="179" t="s">
        <v>732</v>
      </c>
      <c r="C21" s="180">
        <v>6.0000000000000001E-3</v>
      </c>
      <c r="D21" s="180">
        <v>6.0000000000000001E-3</v>
      </c>
      <c r="E21" s="180">
        <v>6.0000000000000001E-3</v>
      </c>
      <c r="F21" s="180">
        <v>6.0000000000000001E-3</v>
      </c>
    </row>
    <row r="22" spans="1:6" s="177" customFormat="1">
      <c r="A22" s="178" t="s">
        <v>733</v>
      </c>
      <c r="B22" s="179" t="s">
        <v>734</v>
      </c>
      <c r="C22" s="180">
        <v>2.5000000000000001E-2</v>
      </c>
      <c r="D22" s="180">
        <v>2.5000000000000001E-2</v>
      </c>
      <c r="E22" s="180">
        <v>2.5000000000000001E-2</v>
      </c>
      <c r="F22" s="180">
        <v>2.5000000000000001E-2</v>
      </c>
    </row>
    <row r="23" spans="1:6" s="177" customFormat="1">
      <c r="A23" s="178" t="s">
        <v>735</v>
      </c>
      <c r="B23" s="179" t="s">
        <v>736</v>
      </c>
      <c r="C23" s="180">
        <v>0.03</v>
      </c>
      <c r="D23" s="180">
        <v>0.03</v>
      </c>
      <c r="E23" s="180">
        <v>0.03</v>
      </c>
      <c r="F23" s="180">
        <v>0.03</v>
      </c>
    </row>
    <row r="24" spans="1:6" s="177" customFormat="1">
      <c r="A24" s="178" t="s">
        <v>737</v>
      </c>
      <c r="B24" s="179" t="s">
        <v>738</v>
      </c>
      <c r="C24" s="180">
        <v>0.08</v>
      </c>
      <c r="D24" s="180">
        <v>0.08</v>
      </c>
      <c r="E24" s="180">
        <v>0.08</v>
      </c>
      <c r="F24" s="180">
        <v>0.08</v>
      </c>
    </row>
    <row r="25" spans="1:6" s="177" customFormat="1">
      <c r="A25" s="178" t="s">
        <v>739</v>
      </c>
      <c r="B25" s="179" t="s">
        <v>740</v>
      </c>
      <c r="C25" s="180">
        <v>0</v>
      </c>
      <c r="D25" s="180">
        <v>0</v>
      </c>
      <c r="E25" s="180">
        <v>0</v>
      </c>
      <c r="F25" s="180">
        <v>0</v>
      </c>
    </row>
    <row r="26" spans="1:6" s="177" customFormat="1">
      <c r="A26" s="178" t="s">
        <v>741</v>
      </c>
      <c r="B26" s="179" t="s">
        <v>742</v>
      </c>
      <c r="C26" s="180">
        <f>SUM(C17:C25)</f>
        <v>0.16799999999999998</v>
      </c>
      <c r="D26" s="180">
        <f>SUM(D17:D25)</f>
        <v>0.16799999999999998</v>
      </c>
      <c r="E26" s="180">
        <f>SUM(E17:E25)</f>
        <v>0.36800000000000005</v>
      </c>
      <c r="F26" s="180">
        <f>SUM(F17:F25)</f>
        <v>0.36800000000000005</v>
      </c>
    </row>
    <row r="27" spans="1:6" s="177" customFormat="1">
      <c r="A27" s="574" t="s">
        <v>743</v>
      </c>
      <c r="B27" s="574"/>
      <c r="C27" s="574"/>
      <c r="D27" s="574"/>
      <c r="E27" s="574"/>
      <c r="F27" s="574"/>
    </row>
    <row r="28" spans="1:6" s="177" customFormat="1">
      <c r="A28" s="178" t="s">
        <v>744</v>
      </c>
      <c r="B28" s="179" t="s">
        <v>745</v>
      </c>
      <c r="C28" s="182">
        <v>0.17979999999999999</v>
      </c>
      <c r="D28" s="182" t="s">
        <v>746</v>
      </c>
      <c r="E28" s="182">
        <v>0.17979999999999999</v>
      </c>
      <c r="F28" s="182" t="s">
        <v>746</v>
      </c>
    </row>
    <row r="29" spans="1:6" s="177" customFormat="1">
      <c r="A29" s="178" t="s">
        <v>747</v>
      </c>
      <c r="B29" s="179" t="s">
        <v>748</v>
      </c>
      <c r="C29" s="182">
        <v>3.9699999999999999E-2</v>
      </c>
      <c r="D29" s="182" t="s">
        <v>746</v>
      </c>
      <c r="E29" s="182">
        <v>3.9699999999999999E-2</v>
      </c>
      <c r="F29" s="182" t="s">
        <v>746</v>
      </c>
    </row>
    <row r="30" spans="1:6" s="177" customFormat="1">
      <c r="A30" s="178" t="s">
        <v>749</v>
      </c>
      <c r="B30" s="179" t="s">
        <v>750</v>
      </c>
      <c r="C30" s="182">
        <v>9.1999999999999998E-3</v>
      </c>
      <c r="D30" s="182">
        <v>7.0000000000000001E-3</v>
      </c>
      <c r="E30" s="182">
        <v>9.1999999999999998E-3</v>
      </c>
      <c r="F30" s="182">
        <v>7.0000000000000001E-3</v>
      </c>
    </row>
    <row r="31" spans="1:6" s="177" customFormat="1">
      <c r="A31" s="178" t="s">
        <v>751</v>
      </c>
      <c r="B31" s="179" t="s">
        <v>752</v>
      </c>
      <c r="C31" s="182">
        <v>0.10970000000000001</v>
      </c>
      <c r="D31" s="182">
        <v>8.3299999999999999E-2</v>
      </c>
      <c r="E31" s="182">
        <v>0.10970000000000001</v>
      </c>
      <c r="F31" s="182">
        <v>8.3299999999999999E-2</v>
      </c>
    </row>
    <row r="32" spans="1:6" s="177" customFormat="1">
      <c r="A32" s="178" t="s">
        <v>753</v>
      </c>
      <c r="B32" s="179" t="s">
        <v>754</v>
      </c>
      <c r="C32" s="182">
        <v>6.9999999999999999E-4</v>
      </c>
      <c r="D32" s="182">
        <v>5.0000000000000001E-4</v>
      </c>
      <c r="E32" s="182">
        <v>6.9999999999999999E-4</v>
      </c>
      <c r="F32" s="182">
        <v>5.0000000000000001E-4</v>
      </c>
    </row>
    <row r="33" spans="1:6" s="177" customFormat="1">
      <c r="A33" s="178" t="s">
        <v>755</v>
      </c>
      <c r="B33" s="179" t="s">
        <v>756</v>
      </c>
      <c r="C33" s="182">
        <v>7.3000000000000001E-3</v>
      </c>
      <c r="D33" s="182">
        <v>5.5999999999999999E-3</v>
      </c>
      <c r="E33" s="182">
        <v>7.3000000000000001E-3</v>
      </c>
      <c r="F33" s="182">
        <v>5.5999999999999999E-3</v>
      </c>
    </row>
    <row r="34" spans="1:6" s="177" customFormat="1">
      <c r="A34" s="178" t="s">
        <v>757</v>
      </c>
      <c r="B34" s="179" t="s">
        <v>758</v>
      </c>
      <c r="C34" s="182">
        <v>2.06E-2</v>
      </c>
      <c r="D34" s="182" t="s">
        <v>746</v>
      </c>
      <c r="E34" s="182">
        <v>2.06E-2</v>
      </c>
      <c r="F34" s="182" t="s">
        <v>746</v>
      </c>
    </row>
    <row r="35" spans="1:6" s="177" customFormat="1">
      <c r="A35" s="178" t="s">
        <v>759</v>
      </c>
      <c r="B35" s="179" t="s">
        <v>760</v>
      </c>
      <c r="C35" s="182">
        <v>1.1000000000000001E-3</v>
      </c>
      <c r="D35" s="182">
        <v>8.0000000000000004E-4</v>
      </c>
      <c r="E35" s="182">
        <v>1.1000000000000001E-3</v>
      </c>
      <c r="F35" s="182">
        <v>8.0000000000000004E-4</v>
      </c>
    </row>
    <row r="36" spans="1:6" s="177" customFormat="1">
      <c r="A36" s="178" t="s">
        <v>761</v>
      </c>
      <c r="B36" s="179" t="s">
        <v>762</v>
      </c>
      <c r="C36" s="182">
        <v>0.1026</v>
      </c>
      <c r="D36" s="182">
        <v>7.7899999999999997E-2</v>
      </c>
      <c r="E36" s="182">
        <v>0.1026</v>
      </c>
      <c r="F36" s="182">
        <v>7.7899999999999997E-2</v>
      </c>
    </row>
    <row r="37" spans="1:6" s="177" customFormat="1">
      <c r="A37" s="178" t="s">
        <v>763</v>
      </c>
      <c r="B37" s="179" t="s">
        <v>764</v>
      </c>
      <c r="C37" s="182">
        <v>2.9999999999999997E-4</v>
      </c>
      <c r="D37" s="182">
        <v>2.0000000000000001E-4</v>
      </c>
      <c r="E37" s="182">
        <v>2.9999999999999997E-4</v>
      </c>
      <c r="F37" s="182">
        <v>2.0000000000000001E-4</v>
      </c>
    </row>
    <row r="38" spans="1:6" s="177" customFormat="1">
      <c r="A38" s="178" t="s">
        <v>765</v>
      </c>
      <c r="B38" s="179" t="s">
        <v>742</v>
      </c>
      <c r="C38" s="182">
        <f>SUM(C28:C37)</f>
        <v>0.47099999999999992</v>
      </c>
      <c r="D38" s="182">
        <f t="shared" ref="D38:F38" si="0">SUM(D28:D37)</f>
        <v>0.17529999999999998</v>
      </c>
      <c r="E38" s="182">
        <f t="shared" si="0"/>
        <v>0.47099999999999992</v>
      </c>
      <c r="F38" s="182">
        <f t="shared" si="0"/>
        <v>0.17529999999999998</v>
      </c>
    </row>
    <row r="39" spans="1:6" s="177" customFormat="1">
      <c r="A39" s="574" t="s">
        <v>766</v>
      </c>
      <c r="B39" s="574"/>
      <c r="C39" s="574"/>
      <c r="D39" s="574"/>
      <c r="E39" s="574"/>
      <c r="F39" s="574"/>
    </row>
    <row r="40" spans="1:6" s="177" customFormat="1">
      <c r="A40" s="178" t="s">
        <v>767</v>
      </c>
      <c r="B40" s="179" t="s">
        <v>768</v>
      </c>
      <c r="C40" s="182">
        <v>6.5100000000000005E-2</v>
      </c>
      <c r="D40" s="182">
        <v>4.9500000000000002E-2</v>
      </c>
      <c r="E40" s="182">
        <v>6.5100000000000005E-2</v>
      </c>
      <c r="F40" s="182">
        <v>4.9500000000000002E-2</v>
      </c>
    </row>
    <row r="41" spans="1:6" s="177" customFormat="1">
      <c r="A41" s="178" t="s">
        <v>769</v>
      </c>
      <c r="B41" s="179" t="s">
        <v>770</v>
      </c>
      <c r="C41" s="182">
        <v>1.5E-3</v>
      </c>
      <c r="D41" s="182">
        <v>1.1999999999999999E-3</v>
      </c>
      <c r="E41" s="182">
        <v>1.5E-3</v>
      </c>
      <c r="F41" s="182">
        <v>1.1999999999999999E-3</v>
      </c>
    </row>
    <row r="42" spans="1:6" s="177" customFormat="1">
      <c r="A42" s="178" t="s">
        <v>771</v>
      </c>
      <c r="B42" s="179" t="s">
        <v>772</v>
      </c>
      <c r="C42" s="182">
        <v>3.6499999999999998E-2</v>
      </c>
      <c r="D42" s="182">
        <v>2.7799999999999998E-2</v>
      </c>
      <c r="E42" s="182">
        <v>3.6499999999999998E-2</v>
      </c>
      <c r="F42" s="182">
        <v>2.7799999999999998E-2</v>
      </c>
    </row>
    <row r="43" spans="1:6" s="177" customFormat="1">
      <c r="A43" s="178" t="s">
        <v>773</v>
      </c>
      <c r="B43" s="179" t="s">
        <v>774</v>
      </c>
      <c r="C43" s="182">
        <v>5.0599999999999999E-2</v>
      </c>
      <c r="D43" s="182">
        <v>3.85E-2</v>
      </c>
      <c r="E43" s="182">
        <v>5.0599999999999999E-2</v>
      </c>
      <c r="F43" s="182">
        <v>3.85E-2</v>
      </c>
    </row>
    <row r="44" spans="1:6" s="177" customFormat="1">
      <c r="A44" s="178" t="s">
        <v>775</v>
      </c>
      <c r="B44" s="179" t="s">
        <v>776</v>
      </c>
      <c r="C44" s="182">
        <v>5.4999999999999997E-3</v>
      </c>
      <c r="D44" s="182">
        <v>4.1999999999999997E-3</v>
      </c>
      <c r="E44" s="182">
        <v>5.4999999999999997E-3</v>
      </c>
      <c r="F44" s="182">
        <v>4.1999999999999997E-3</v>
      </c>
    </row>
    <row r="45" spans="1:6" s="177" customFormat="1">
      <c r="A45" s="178" t="s">
        <v>777</v>
      </c>
      <c r="B45" s="179" t="s">
        <v>742</v>
      </c>
      <c r="C45" s="182">
        <f>SUM(C40:C44)</f>
        <v>0.15920000000000001</v>
      </c>
      <c r="D45" s="182">
        <f>SUM(D40:D44)</f>
        <v>0.12119999999999999</v>
      </c>
      <c r="E45" s="182">
        <f t="shared" ref="E45:F45" si="1">SUM(E40:E44)</f>
        <v>0.15920000000000001</v>
      </c>
      <c r="F45" s="182">
        <f t="shared" si="1"/>
        <v>0.12119999999999999</v>
      </c>
    </row>
    <row r="46" spans="1:6" s="177" customFormat="1">
      <c r="A46" s="574" t="s">
        <v>778</v>
      </c>
      <c r="B46" s="574"/>
      <c r="C46" s="574"/>
      <c r="D46" s="574"/>
      <c r="E46" s="574"/>
      <c r="F46" s="574"/>
    </row>
    <row r="47" spans="1:6" s="177" customFormat="1">
      <c r="A47" s="178" t="s">
        <v>779</v>
      </c>
      <c r="B47" s="179" t="s">
        <v>780</v>
      </c>
      <c r="C47" s="182">
        <v>7.9100000000000004E-2</v>
      </c>
      <c r="D47" s="182">
        <v>2.9499999999999998E-2</v>
      </c>
      <c r="E47" s="182">
        <v>0.17330000000000001</v>
      </c>
      <c r="F47" s="182">
        <v>6.4500000000000002E-2</v>
      </c>
    </row>
    <row r="48" spans="1:6" s="186" customFormat="1" ht="47.25">
      <c r="A48" s="183" t="s">
        <v>781</v>
      </c>
      <c r="B48" s="184" t="s">
        <v>782</v>
      </c>
      <c r="C48" s="185">
        <v>5.4999999999999997E-3</v>
      </c>
      <c r="D48" s="185">
        <v>4.1999999999999997E-3</v>
      </c>
      <c r="E48" s="185">
        <v>5.7999999999999996E-3</v>
      </c>
      <c r="F48" s="185">
        <v>4.4000000000000003E-3</v>
      </c>
    </row>
    <row r="49" spans="1:6" s="177" customFormat="1">
      <c r="A49" s="178" t="s">
        <v>783</v>
      </c>
      <c r="B49" s="179" t="s">
        <v>742</v>
      </c>
      <c r="C49" s="182">
        <f>SUM(C47:C48)</f>
        <v>8.4600000000000009E-2</v>
      </c>
      <c r="D49" s="182">
        <f>SUM(D47:D48)</f>
        <v>3.3700000000000001E-2</v>
      </c>
      <c r="E49" s="182">
        <f>SUM(E47:E48)</f>
        <v>0.17910000000000001</v>
      </c>
      <c r="F49" s="182">
        <f>SUM(F47:F48)</f>
        <v>6.8900000000000003E-2</v>
      </c>
    </row>
    <row r="50" spans="1:6" s="177" customFormat="1">
      <c r="A50" s="574" t="s">
        <v>784</v>
      </c>
      <c r="B50" s="574"/>
      <c r="C50" s="185">
        <f>C49+C45+C38+C26</f>
        <v>0.88279999999999981</v>
      </c>
      <c r="D50" s="185">
        <f t="shared" ref="D50:F50" si="2">D49+D45+D38+D26</f>
        <v>0.49819999999999992</v>
      </c>
      <c r="E50" s="185">
        <f t="shared" si="2"/>
        <v>1.1773</v>
      </c>
      <c r="F50" s="185">
        <f t="shared" si="2"/>
        <v>0.73340000000000005</v>
      </c>
    </row>
    <row r="51" spans="1:6">
      <c r="A51" s="187"/>
      <c r="B51" s="205" t="s">
        <v>785</v>
      </c>
      <c r="C51" s="188"/>
      <c r="D51" s="188"/>
      <c r="E51" s="188"/>
      <c r="F51" s="188"/>
    </row>
    <row r="52" spans="1:6">
      <c r="A52" s="187"/>
      <c r="B52" s="205" t="s">
        <v>788</v>
      </c>
      <c r="C52" s="188"/>
      <c r="D52" s="188"/>
      <c r="E52" s="188"/>
      <c r="F52" s="188"/>
    </row>
    <row r="53" spans="1:6">
      <c r="A53" s="187"/>
      <c r="B53" s="188"/>
      <c r="C53" s="188"/>
      <c r="D53" s="188"/>
      <c r="E53" s="188"/>
      <c r="F53" s="188"/>
    </row>
    <row r="54" spans="1:6">
      <c r="A54" s="187"/>
      <c r="B54" s="578" t="s">
        <v>704</v>
      </c>
      <c r="C54" s="578"/>
      <c r="D54" s="578"/>
      <c r="E54" s="578"/>
      <c r="F54" s="578"/>
    </row>
    <row r="55" spans="1:6">
      <c r="A55" s="187"/>
      <c r="B55" s="206"/>
      <c r="C55" s="206"/>
      <c r="D55" s="206"/>
      <c r="E55" s="206"/>
      <c r="F55" s="206"/>
    </row>
    <row r="56" spans="1:6">
      <c r="A56" s="187"/>
      <c r="B56" s="206"/>
      <c r="C56" s="206"/>
      <c r="D56" s="206"/>
      <c r="E56" s="206"/>
      <c r="F56" s="206"/>
    </row>
    <row r="57" spans="1:6">
      <c r="A57" s="187"/>
      <c r="B57" s="206"/>
      <c r="C57" s="206"/>
      <c r="D57" s="206"/>
      <c r="E57" s="206"/>
      <c r="F57" s="206"/>
    </row>
    <row r="58" spans="1:6">
      <c r="A58" s="187"/>
    </row>
    <row r="59" spans="1:6">
      <c r="A59" s="187"/>
      <c r="B59" s="578" t="s">
        <v>705</v>
      </c>
      <c r="C59" s="578"/>
      <c r="D59" s="578"/>
      <c r="E59" s="578"/>
      <c r="F59" s="578"/>
    </row>
    <row r="60" spans="1:6">
      <c r="A60" s="187"/>
    </row>
    <row r="61" spans="1:6">
      <c r="A61" s="187"/>
    </row>
    <row r="62" spans="1:6">
      <c r="A62" s="187"/>
    </row>
    <row r="63" spans="1:6">
      <c r="A63" s="187"/>
    </row>
    <row r="64" spans="1:6">
      <c r="A64" s="187"/>
    </row>
    <row r="65" spans="1:1">
      <c r="A65" s="187"/>
    </row>
    <row r="66" spans="1:1">
      <c r="A66" s="187"/>
    </row>
    <row r="67" spans="1:1">
      <c r="A67" s="187"/>
    </row>
    <row r="68" spans="1:1">
      <c r="A68" s="187"/>
    </row>
    <row r="69" spans="1:1">
      <c r="A69" s="187"/>
    </row>
    <row r="70" spans="1:1">
      <c r="A70" s="187"/>
    </row>
    <row r="71" spans="1:1">
      <c r="A71" s="187"/>
    </row>
    <row r="72" spans="1:1">
      <c r="A72" s="187"/>
    </row>
    <row r="73" spans="1:1">
      <c r="A73" s="187"/>
    </row>
    <row r="74" spans="1:1">
      <c r="A74" s="187"/>
    </row>
    <row r="75" spans="1:1">
      <c r="A75" s="187"/>
    </row>
    <row r="76" spans="1:1">
      <c r="A76" s="187"/>
    </row>
    <row r="77" spans="1:1">
      <c r="A77" s="187"/>
    </row>
    <row r="78" spans="1:1">
      <c r="A78" s="187"/>
    </row>
    <row r="79" spans="1:1">
      <c r="A79" s="187"/>
    </row>
    <row r="80" spans="1:1">
      <c r="A80" s="187"/>
    </row>
    <row r="81" spans="1:1">
      <c r="A81" s="187"/>
    </row>
    <row r="82" spans="1:1">
      <c r="A82" s="187"/>
    </row>
    <row r="83" spans="1:1">
      <c r="A83" s="187"/>
    </row>
    <row r="84" spans="1:1">
      <c r="A84" s="187"/>
    </row>
    <row r="85" spans="1:1">
      <c r="A85" s="187"/>
    </row>
    <row r="86" spans="1:1">
      <c r="A86" s="187"/>
    </row>
    <row r="87" spans="1:1">
      <c r="A87" s="187"/>
    </row>
    <row r="88" spans="1:1">
      <c r="A88" s="187"/>
    </row>
    <row r="89" spans="1:1">
      <c r="A89" s="187"/>
    </row>
    <row r="90" spans="1:1">
      <c r="A90" s="187"/>
    </row>
    <row r="91" spans="1:1">
      <c r="A91" s="187"/>
    </row>
    <row r="92" spans="1:1">
      <c r="A92" s="187"/>
    </row>
    <row r="93" spans="1:1">
      <c r="A93" s="187"/>
    </row>
    <row r="94" spans="1:1">
      <c r="A94" s="187"/>
    </row>
    <row r="95" spans="1:1">
      <c r="A95" s="187"/>
    </row>
    <row r="96" spans="1:1">
      <c r="A96" s="187"/>
    </row>
    <row r="97" spans="1:1">
      <c r="A97" s="187"/>
    </row>
    <row r="98" spans="1:1">
      <c r="A98" s="187"/>
    </row>
    <row r="99" spans="1:1">
      <c r="A99" s="187"/>
    </row>
    <row r="100" spans="1:1">
      <c r="A100" s="187"/>
    </row>
    <row r="101" spans="1:1">
      <c r="A101" s="187"/>
    </row>
    <row r="102" spans="1:1">
      <c r="A102" s="187"/>
    </row>
    <row r="103" spans="1:1">
      <c r="A103" s="187"/>
    </row>
    <row r="104" spans="1:1">
      <c r="A104" s="187"/>
    </row>
    <row r="105" spans="1:1">
      <c r="A105" s="187"/>
    </row>
    <row r="106" spans="1:1">
      <c r="A106" s="187"/>
    </row>
    <row r="107" spans="1:1">
      <c r="A107" s="187"/>
    </row>
    <row r="108" spans="1:1">
      <c r="A108" s="187"/>
    </row>
    <row r="109" spans="1:1">
      <c r="A109" s="187"/>
    </row>
    <row r="110" spans="1:1">
      <c r="A110" s="187"/>
    </row>
    <row r="111" spans="1:1">
      <c r="A111" s="187"/>
    </row>
    <row r="112" spans="1:1">
      <c r="A112" s="187"/>
    </row>
    <row r="113" spans="1:1">
      <c r="A113" s="187"/>
    </row>
    <row r="114" spans="1:1">
      <c r="A114" s="187"/>
    </row>
    <row r="115" spans="1:1">
      <c r="A115" s="187"/>
    </row>
    <row r="116" spans="1:1">
      <c r="A116" s="187"/>
    </row>
    <row r="117" spans="1:1">
      <c r="A117" s="187"/>
    </row>
    <row r="118" spans="1:1">
      <c r="A118" s="187"/>
    </row>
    <row r="119" spans="1:1">
      <c r="A119" s="187"/>
    </row>
    <row r="120" spans="1:1">
      <c r="A120" s="187"/>
    </row>
    <row r="121" spans="1:1">
      <c r="A121" s="187"/>
    </row>
    <row r="122" spans="1:1">
      <c r="A122" s="187"/>
    </row>
    <row r="123" spans="1:1">
      <c r="A123" s="187"/>
    </row>
    <row r="124" spans="1:1">
      <c r="A124" s="187"/>
    </row>
    <row r="125" spans="1:1">
      <c r="A125" s="187"/>
    </row>
    <row r="126" spans="1:1">
      <c r="A126" s="187"/>
    </row>
    <row r="127" spans="1:1">
      <c r="A127" s="187"/>
    </row>
    <row r="128" spans="1:1">
      <c r="A128" s="187"/>
    </row>
    <row r="129" spans="1:1">
      <c r="A129" s="187"/>
    </row>
    <row r="130" spans="1:1">
      <c r="A130" s="187"/>
    </row>
    <row r="131" spans="1:1">
      <c r="A131" s="187"/>
    </row>
    <row r="132" spans="1:1">
      <c r="A132" s="187"/>
    </row>
    <row r="133" spans="1:1">
      <c r="A133" s="187"/>
    </row>
    <row r="134" spans="1:1">
      <c r="A134" s="187"/>
    </row>
    <row r="135" spans="1:1">
      <c r="A135" s="187"/>
    </row>
    <row r="136" spans="1:1">
      <c r="A136" s="187"/>
    </row>
    <row r="137" spans="1:1">
      <c r="A137" s="187"/>
    </row>
    <row r="138" spans="1:1">
      <c r="A138" s="187"/>
    </row>
    <row r="139" spans="1:1">
      <c r="A139" s="187"/>
    </row>
    <row r="140" spans="1:1">
      <c r="A140" s="187"/>
    </row>
    <row r="141" spans="1:1">
      <c r="A141" s="187"/>
    </row>
    <row r="142" spans="1:1">
      <c r="A142" s="187"/>
    </row>
    <row r="143" spans="1:1">
      <c r="A143" s="187"/>
    </row>
    <row r="144" spans="1:1">
      <c r="A144" s="187"/>
    </row>
    <row r="145" spans="1:1">
      <c r="A145" s="187"/>
    </row>
    <row r="146" spans="1:1">
      <c r="A146" s="187"/>
    </row>
    <row r="147" spans="1:1">
      <c r="A147" s="187"/>
    </row>
    <row r="148" spans="1:1">
      <c r="A148" s="187"/>
    </row>
    <row r="149" spans="1:1">
      <c r="A149" s="187"/>
    </row>
    <row r="150" spans="1:1">
      <c r="A150" s="187"/>
    </row>
    <row r="151" spans="1:1">
      <c r="A151" s="187"/>
    </row>
    <row r="152" spans="1:1">
      <c r="A152" s="187"/>
    </row>
    <row r="153" spans="1:1">
      <c r="A153" s="187"/>
    </row>
    <row r="154" spans="1:1">
      <c r="A154" s="187"/>
    </row>
    <row r="155" spans="1:1">
      <c r="A155" s="187"/>
    </row>
    <row r="156" spans="1:1">
      <c r="A156" s="187"/>
    </row>
    <row r="157" spans="1:1">
      <c r="A157" s="187"/>
    </row>
    <row r="158" spans="1:1">
      <c r="A158" s="187"/>
    </row>
    <row r="159" spans="1:1">
      <c r="A159" s="187"/>
    </row>
    <row r="160" spans="1:1">
      <c r="A160" s="187"/>
    </row>
    <row r="161" spans="1:1">
      <c r="A161" s="187"/>
    </row>
    <row r="162" spans="1:1">
      <c r="A162" s="187"/>
    </row>
    <row r="163" spans="1:1">
      <c r="A163" s="187"/>
    </row>
    <row r="164" spans="1:1">
      <c r="A164" s="187"/>
    </row>
    <row r="165" spans="1:1">
      <c r="A165" s="187"/>
    </row>
    <row r="166" spans="1:1">
      <c r="A166" s="187"/>
    </row>
    <row r="167" spans="1:1">
      <c r="A167" s="187"/>
    </row>
    <row r="168" spans="1:1">
      <c r="A168" s="187"/>
    </row>
    <row r="169" spans="1:1">
      <c r="A169" s="187"/>
    </row>
    <row r="170" spans="1:1">
      <c r="A170" s="187"/>
    </row>
    <row r="171" spans="1:1">
      <c r="A171" s="187"/>
    </row>
    <row r="172" spans="1:1">
      <c r="A172" s="187"/>
    </row>
    <row r="173" spans="1:1">
      <c r="A173" s="187"/>
    </row>
    <row r="174" spans="1:1">
      <c r="A174" s="187"/>
    </row>
    <row r="175" spans="1:1">
      <c r="A175" s="187"/>
    </row>
    <row r="176" spans="1:1">
      <c r="A176" s="187"/>
    </row>
    <row r="177" spans="1:1">
      <c r="A177" s="187"/>
    </row>
    <row r="178" spans="1:1">
      <c r="A178" s="187"/>
    </row>
    <row r="179" spans="1:1">
      <c r="A179" s="187"/>
    </row>
    <row r="180" spans="1:1">
      <c r="A180" s="187"/>
    </row>
    <row r="181" spans="1:1">
      <c r="A181" s="187"/>
    </row>
    <row r="182" spans="1:1">
      <c r="A182" s="187"/>
    </row>
    <row r="183" spans="1:1">
      <c r="A183" s="187"/>
    </row>
  </sheetData>
  <mergeCells count="17">
    <mergeCell ref="A39:F39"/>
    <mergeCell ref="A46:F46"/>
    <mergeCell ref="A50:B50"/>
    <mergeCell ref="B54:F54"/>
    <mergeCell ref="B59:F59"/>
    <mergeCell ref="A27:F27"/>
    <mergeCell ref="A1:C2"/>
    <mergeCell ref="A3:C3"/>
    <mergeCell ref="A7:F7"/>
    <mergeCell ref="A8:B8"/>
    <mergeCell ref="C8:D8"/>
    <mergeCell ref="A13:F13"/>
    <mergeCell ref="A14:A15"/>
    <mergeCell ref="B14:B15"/>
    <mergeCell ref="C14:D14"/>
    <mergeCell ref="E14:F14"/>
    <mergeCell ref="A16:F16"/>
  </mergeCells>
  <pageMargins left="0.86614173228346458" right="0.51181102362204722" top="0.78740157480314965" bottom="0.78740157480314965" header="0.31496062992125984" footer="0.31496062992125984"/>
  <pageSetup paperSize="9" scale="71" orientation="portrait" r:id="rId1"/>
  <headerFooter>
    <oddFooter xml:space="preserve">&amp;LESSA PROPOSTA TEM VALIDADE DE 60 DIAS&amp;RCONCORRÊNCIA 001-2018 MATINA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66"/>
  </sheetPr>
  <dimension ref="A2:M65"/>
  <sheetViews>
    <sheetView view="pageBreakPreview" topLeftCell="A28" zoomScaleNormal="55" zoomScaleSheetLayoutView="100" workbookViewId="0">
      <selection activeCell="B36" sqref="B36:E36"/>
    </sheetView>
  </sheetViews>
  <sheetFormatPr defaultRowHeight="15"/>
  <cols>
    <col min="1" max="1" width="38.42578125" customWidth="1"/>
    <col min="2" max="2" width="12.85546875" customWidth="1"/>
    <col min="3" max="4" width="15.7109375" customWidth="1"/>
    <col min="5" max="5" width="27.85546875" customWidth="1"/>
  </cols>
  <sheetData>
    <row r="2" spans="1:13" ht="18.75">
      <c r="B2" s="151" t="s">
        <v>706</v>
      </c>
    </row>
    <row r="3" spans="1:13" ht="18.75">
      <c r="B3" s="151" t="s">
        <v>707</v>
      </c>
    </row>
    <row r="4" spans="1:13" ht="18.75">
      <c r="B4" s="151" t="s">
        <v>708</v>
      </c>
    </row>
    <row r="5" spans="1:13" ht="18.75">
      <c r="B5" s="151" t="s">
        <v>709</v>
      </c>
    </row>
    <row r="6" spans="1:13" ht="18.75">
      <c r="B6" s="151"/>
    </row>
    <row r="7" spans="1:13" ht="15.75">
      <c r="A7" s="548" t="s">
        <v>833</v>
      </c>
      <c r="B7" s="548"/>
      <c r="C7" s="548"/>
      <c r="D7" s="548"/>
      <c r="E7" s="548"/>
      <c r="F7" s="548"/>
      <c r="G7" s="548"/>
      <c r="H7" s="548"/>
    </row>
    <row r="8" spans="1:13" ht="15.75">
      <c r="A8" s="176" t="s">
        <v>829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1:13" ht="15.75">
      <c r="A9" s="176" t="s">
        <v>830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</row>
    <row r="10" spans="1:13" ht="15.75">
      <c r="A10" s="176" t="s">
        <v>831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</row>
    <row r="13" spans="1:13" ht="15" customHeight="1">
      <c r="A13" s="575" t="s">
        <v>825</v>
      </c>
      <c r="B13" s="575"/>
      <c r="C13" s="575"/>
      <c r="D13" s="575"/>
      <c r="E13" s="575"/>
      <c r="F13" s="176"/>
      <c r="G13" s="176"/>
      <c r="H13" s="176"/>
      <c r="I13" s="176"/>
      <c r="J13" s="176"/>
      <c r="K13" s="176"/>
      <c r="L13" s="189"/>
      <c r="M13" s="189"/>
    </row>
    <row r="14" spans="1:13" ht="33.75" customHeight="1">
      <c r="A14" s="575"/>
      <c r="B14" s="575"/>
      <c r="C14" s="575"/>
      <c r="D14" s="575"/>
      <c r="E14" s="575"/>
      <c r="F14" s="176"/>
      <c r="G14" s="176"/>
      <c r="H14" s="176"/>
      <c r="I14" s="176"/>
      <c r="J14" s="176"/>
      <c r="K14" s="176"/>
      <c r="L14" s="189"/>
      <c r="M14" s="189"/>
    </row>
    <row r="16" spans="1:13">
      <c r="A16" s="580" t="s">
        <v>795</v>
      </c>
      <c r="B16" s="580"/>
      <c r="C16" s="580"/>
      <c r="D16" s="580"/>
      <c r="E16" s="580"/>
      <c r="F16" s="190"/>
      <c r="G16" s="190"/>
      <c r="H16" s="190"/>
      <c r="I16" s="190"/>
      <c r="J16" s="190"/>
      <c r="K16" s="190"/>
    </row>
    <row r="18" spans="1:11" s="191" customFormat="1" ht="15.75">
      <c r="A18" s="175" t="s">
        <v>796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</row>
    <row r="19" spans="1:11" s="191" customFormat="1" ht="15.75">
      <c r="A19" s="175" t="s">
        <v>797</v>
      </c>
      <c r="B19" s="175" t="s">
        <v>824</v>
      </c>
      <c r="D19" s="175"/>
      <c r="E19" s="175"/>
      <c r="F19" s="175"/>
      <c r="G19" s="175"/>
      <c r="H19" s="175"/>
      <c r="I19" s="175"/>
      <c r="J19" s="175"/>
      <c r="K19" s="175"/>
    </row>
    <row r="20" spans="1:11" s="191" customFormat="1" ht="15.75">
      <c r="A20" s="175" t="s">
        <v>798</v>
      </c>
      <c r="B20" s="175" t="s">
        <v>827</v>
      </c>
      <c r="D20" s="175"/>
      <c r="E20" s="175"/>
      <c r="F20" s="175"/>
      <c r="G20" s="175"/>
      <c r="H20" s="175"/>
      <c r="I20" s="175"/>
      <c r="J20" s="175"/>
      <c r="K20" s="175"/>
    </row>
    <row r="21" spans="1:11" s="191" customFormat="1" ht="15.75">
      <c r="A21" s="175" t="s">
        <v>799</v>
      </c>
      <c r="B21" s="175" t="s">
        <v>822</v>
      </c>
      <c r="D21" s="175"/>
      <c r="E21" s="175"/>
      <c r="F21" s="175"/>
      <c r="G21" s="175"/>
      <c r="H21" s="175"/>
      <c r="I21" s="175"/>
      <c r="J21" s="175"/>
      <c r="K21" s="175"/>
    </row>
    <row r="22" spans="1:11" s="191" customFormat="1" ht="15.75">
      <c r="A22" s="581"/>
      <c r="B22" s="581"/>
      <c r="C22" s="581"/>
      <c r="D22" s="581"/>
      <c r="E22" s="581"/>
      <c r="F22" s="581"/>
      <c r="G22" s="581"/>
      <c r="H22" s="581"/>
      <c r="I22" s="581"/>
      <c r="J22" s="581"/>
      <c r="K22" s="581"/>
    </row>
    <row r="23" spans="1:11" s="192" customFormat="1" ht="24.75" customHeight="1">
      <c r="A23" s="581" t="s">
        <v>800</v>
      </c>
      <c r="B23" s="581"/>
      <c r="C23" s="581"/>
      <c r="D23" s="581"/>
      <c r="E23" s="581"/>
      <c r="F23" s="581"/>
      <c r="G23" s="581"/>
      <c r="H23" s="581"/>
      <c r="I23" s="581"/>
      <c r="J23" s="581"/>
      <c r="K23" s="581"/>
    </row>
    <row r="24" spans="1:11" s="191" customFormat="1" ht="15.75"/>
    <row r="25" spans="1:11" s="191" customFormat="1" ht="15.75">
      <c r="A25" s="582" t="s">
        <v>717</v>
      </c>
      <c r="B25" s="583" t="s">
        <v>801</v>
      </c>
      <c r="C25" s="583"/>
      <c r="D25" s="583"/>
      <c r="E25" s="582" t="s">
        <v>802</v>
      </c>
    </row>
    <row r="26" spans="1:11" s="191" customFormat="1" ht="15.75">
      <c r="A26" s="582"/>
      <c r="B26" s="193" t="s">
        <v>803</v>
      </c>
      <c r="C26" s="193" t="s">
        <v>804</v>
      </c>
      <c r="D26" s="193" t="s">
        <v>805</v>
      </c>
      <c r="E26" s="584"/>
    </row>
    <row r="27" spans="1:11" s="191" customFormat="1" ht="15.75">
      <c r="A27" s="194" t="s">
        <v>791</v>
      </c>
      <c r="B27" s="204">
        <v>0.03</v>
      </c>
      <c r="C27" s="204">
        <v>0.04</v>
      </c>
      <c r="D27" s="204">
        <v>5.5E-2</v>
      </c>
      <c r="E27" s="203">
        <f>B27</f>
        <v>0.03</v>
      </c>
    </row>
    <row r="28" spans="1:11" s="191" customFormat="1" ht="15.75">
      <c r="A28" s="194" t="s">
        <v>806</v>
      </c>
      <c r="B28" s="204">
        <v>8.0000000000000002E-3</v>
      </c>
      <c r="C28" s="204">
        <v>8.0000000000000002E-3</v>
      </c>
      <c r="D28" s="204">
        <v>0.01</v>
      </c>
      <c r="E28" s="203">
        <f>C28</f>
        <v>8.0000000000000002E-3</v>
      </c>
    </row>
    <row r="29" spans="1:11" s="191" customFormat="1" ht="15.75">
      <c r="A29" s="194" t="s">
        <v>807</v>
      </c>
      <c r="B29" s="204">
        <v>9.7000000000000003E-3</v>
      </c>
      <c r="C29" s="204">
        <v>1.2699999999999999E-2</v>
      </c>
      <c r="D29" s="204">
        <v>1.2699999999999999E-2</v>
      </c>
      <c r="E29" s="203">
        <f>B29</f>
        <v>9.7000000000000003E-3</v>
      </c>
    </row>
    <row r="30" spans="1:11" s="191" customFormat="1" ht="15.75">
      <c r="A30" s="194" t="s">
        <v>792</v>
      </c>
      <c r="B30" s="204">
        <v>5.8999999999999999E-3</v>
      </c>
      <c r="C30" s="204">
        <v>1.23E-2</v>
      </c>
      <c r="D30" s="204">
        <v>1.3899999999999999E-2</v>
      </c>
      <c r="E30" s="203">
        <f>B30</f>
        <v>5.8999999999999999E-3</v>
      </c>
    </row>
    <row r="31" spans="1:11" s="191" customFormat="1" ht="15.75">
      <c r="A31" s="194" t="s">
        <v>793</v>
      </c>
      <c r="B31" s="204">
        <v>6.1600000000000002E-2</v>
      </c>
      <c r="C31" s="204">
        <v>7.3999999999999996E-2</v>
      </c>
      <c r="D31" s="204">
        <v>8.9599999999999999E-2</v>
      </c>
      <c r="E31" s="203">
        <v>0.05</v>
      </c>
    </row>
    <row r="32" spans="1:11" s="191" customFormat="1" ht="15.75">
      <c r="A32" s="194" t="s">
        <v>790</v>
      </c>
      <c r="B32" s="204">
        <v>0.03</v>
      </c>
      <c r="C32" s="204">
        <v>0.03</v>
      </c>
      <c r="D32" s="204">
        <v>0.03</v>
      </c>
      <c r="E32" s="585">
        <v>6.1499999999999999E-2</v>
      </c>
    </row>
    <row r="33" spans="1:5" s="191" customFormat="1" ht="15.75">
      <c r="A33" s="195" t="s">
        <v>789</v>
      </c>
      <c r="B33" s="204">
        <v>6.4999999999999997E-3</v>
      </c>
      <c r="C33" s="204">
        <v>6.4999999999999997E-3</v>
      </c>
      <c r="D33" s="204">
        <v>6.4999999999999997E-3</v>
      </c>
      <c r="E33" s="586"/>
    </row>
    <row r="34" spans="1:5" s="191" customFormat="1" ht="15.75">
      <c r="A34" s="195" t="s">
        <v>823</v>
      </c>
      <c r="B34" s="204">
        <v>0.02</v>
      </c>
      <c r="C34" s="204">
        <v>3.5000000000000003E-2</v>
      </c>
      <c r="D34" s="204">
        <v>0.05</v>
      </c>
      <c r="E34" s="587"/>
    </row>
    <row r="35" spans="1:5" s="191" customFormat="1" ht="15.75">
      <c r="A35" s="196" t="s">
        <v>809</v>
      </c>
      <c r="B35" s="204">
        <v>0.2034</v>
      </c>
      <c r="C35" s="204">
        <v>0.22120000000000001</v>
      </c>
      <c r="D35" s="204">
        <v>0.25</v>
      </c>
      <c r="E35" s="204">
        <v>0.17910000000000001</v>
      </c>
    </row>
    <row r="36" spans="1:5" s="191" customFormat="1" ht="15.75">
      <c r="A36" s="196" t="s">
        <v>808</v>
      </c>
      <c r="B36" s="588">
        <v>0.20480000000000001</v>
      </c>
      <c r="C36" s="588"/>
      <c r="D36" s="588"/>
      <c r="E36" s="588"/>
    </row>
    <row r="37" spans="1:5" s="191" customFormat="1" ht="15.75">
      <c r="A37" s="197"/>
      <c r="B37" s="198"/>
      <c r="C37" s="198"/>
      <c r="D37" s="198"/>
      <c r="E37" s="198"/>
    </row>
    <row r="38" spans="1:5" s="191" customFormat="1" ht="15.75"/>
    <row r="39" spans="1:5" s="191" customFormat="1" ht="15.75">
      <c r="A39" s="191" t="s">
        <v>810</v>
      </c>
    </row>
    <row r="40" spans="1:5" s="191" customFormat="1" ht="15.75">
      <c r="A40" s="191" t="s">
        <v>811</v>
      </c>
      <c r="C40" s="191" t="s">
        <v>812</v>
      </c>
      <c r="E40" s="199" t="s">
        <v>813</v>
      </c>
    </row>
    <row r="41" spans="1:5" s="191" customFormat="1" ht="15.75"/>
    <row r="42" spans="1:5" s="191" customFormat="1" ht="15.75"/>
    <row r="43" spans="1:5" s="191" customFormat="1" ht="15.75">
      <c r="A43" s="200" t="s">
        <v>814</v>
      </c>
    </row>
    <row r="48" spans="1:5" ht="15.75">
      <c r="A48" s="201" t="s">
        <v>815</v>
      </c>
    </row>
    <row r="49" spans="1:5" ht="15.75">
      <c r="A49" s="579" t="s">
        <v>816</v>
      </c>
      <c r="B49" s="579"/>
      <c r="C49" s="579"/>
      <c r="D49" s="579"/>
      <c r="E49" s="579"/>
    </row>
    <row r="50" spans="1:5" ht="15.75">
      <c r="A50" s="579" t="s">
        <v>817</v>
      </c>
      <c r="B50" s="579"/>
      <c r="C50" s="579"/>
      <c r="D50" s="579"/>
      <c r="E50" s="579"/>
    </row>
    <row r="51" spans="1:5" ht="31.5" customHeight="1">
      <c r="A51" s="579" t="s">
        <v>818</v>
      </c>
      <c r="B51" s="579"/>
      <c r="C51" s="579"/>
      <c r="D51" s="579"/>
      <c r="E51" s="579"/>
    </row>
    <row r="52" spans="1:5" ht="34.5" customHeight="1">
      <c r="A52" s="579" t="s">
        <v>819</v>
      </c>
      <c r="B52" s="579"/>
      <c r="C52" s="579"/>
      <c r="D52" s="579"/>
      <c r="E52" s="579"/>
    </row>
    <row r="53" spans="1:5" ht="15.75">
      <c r="A53" s="579" t="s">
        <v>820</v>
      </c>
      <c r="B53" s="579"/>
      <c r="C53" s="579"/>
      <c r="D53" s="579"/>
      <c r="E53" s="579"/>
    </row>
    <row r="56" spans="1:5" ht="15" customHeight="1"/>
    <row r="57" spans="1:5" ht="15" customHeight="1"/>
    <row r="58" spans="1:5" ht="15" customHeight="1">
      <c r="A58" s="175" t="s">
        <v>821</v>
      </c>
    </row>
    <row r="59" spans="1:5" ht="46.5" customHeight="1">
      <c r="A59" s="175" t="s">
        <v>828</v>
      </c>
    </row>
    <row r="62" spans="1:5" ht="15.75">
      <c r="A62" s="147" t="s">
        <v>704</v>
      </c>
      <c r="B62" s="202"/>
      <c r="C62" s="202"/>
    </row>
    <row r="65" spans="1:3" ht="15.75">
      <c r="A65" s="147" t="s">
        <v>705</v>
      </c>
      <c r="B65" s="202"/>
      <c r="C65" s="202"/>
    </row>
  </sheetData>
  <mergeCells count="15">
    <mergeCell ref="A7:H7"/>
    <mergeCell ref="A49:E49"/>
    <mergeCell ref="A50:E50"/>
    <mergeCell ref="A51:E51"/>
    <mergeCell ref="A52:E52"/>
    <mergeCell ref="A53:E53"/>
    <mergeCell ref="A13:E14"/>
    <mergeCell ref="A16:E16"/>
    <mergeCell ref="A22:K22"/>
    <mergeCell ref="A23:K23"/>
    <mergeCell ref="A25:A26"/>
    <mergeCell ref="B25:D25"/>
    <mergeCell ref="E25:E26"/>
    <mergeCell ref="E32:E34"/>
    <mergeCell ref="B36:E36"/>
  </mergeCells>
  <pageMargins left="0.51181102362204722" right="0.51181102362204722" top="0.78740157480314965" bottom="0.78740157480314965" header="0.31496062992125984" footer="0.31496062992125984"/>
  <pageSetup paperSize="9" scale="83" orientation="portrait" r:id="rId1"/>
  <headerFooter>
    <oddFooter xml:space="preserve">&amp;LESSA PROPOSTA TEM VALIDADE DE 60 DIAS.&amp;RCONCORRÊNCIA 001-2018 MATINA-BA
</oddFooter>
  </headerFooter>
  <rowBreaks count="1" manualBreakCount="1">
    <brk id="47" max="4" man="1"/>
  </rowBreaks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649"/>
  <sheetViews>
    <sheetView showOutlineSymbols="0" showWhiteSpace="0" view="pageBreakPreview" topLeftCell="C1" zoomScaleNormal="100" zoomScaleSheetLayoutView="100" workbookViewId="0">
      <selection activeCell="E4640" sqref="E4640"/>
    </sheetView>
  </sheetViews>
  <sheetFormatPr defaultRowHeight="14.25"/>
  <cols>
    <col min="1" max="3" width="11.42578125" style="250" bestFit="1" customWidth="1"/>
    <col min="4" max="4" width="9.140625" style="250" bestFit="1" customWidth="1"/>
    <col min="5" max="5" width="68.5703125" style="250" bestFit="1" customWidth="1"/>
    <col min="6" max="6" width="17.140625" style="250" bestFit="1" customWidth="1"/>
    <col min="7" max="11" width="13.7109375" style="250" bestFit="1" customWidth="1"/>
    <col min="12" max="12" width="14.5703125" style="325" bestFit="1" customWidth="1"/>
    <col min="13" max="13" width="15.7109375" style="250" bestFit="1" customWidth="1"/>
    <col min="14" max="16384" width="9.140625" style="250"/>
  </cols>
  <sheetData>
    <row r="1" spans="1:12" ht="15">
      <c r="A1" s="251"/>
      <c r="B1" s="251"/>
      <c r="C1" s="607" t="s">
        <v>4337</v>
      </c>
      <c r="D1" s="607"/>
      <c r="E1" s="607"/>
      <c r="F1" s="607" t="s">
        <v>834</v>
      </c>
      <c r="G1" s="607"/>
      <c r="H1" s="607" t="s">
        <v>835</v>
      </c>
      <c r="I1" s="607"/>
      <c r="J1" s="607" t="s">
        <v>836</v>
      </c>
      <c r="K1" s="607"/>
    </row>
    <row r="2" spans="1:12" ht="80.099999999999994" customHeight="1">
      <c r="A2" s="252"/>
      <c r="B2" s="252"/>
      <c r="C2" s="608" t="s">
        <v>4410</v>
      </c>
      <c r="D2" s="608"/>
      <c r="E2" s="608"/>
      <c r="F2" s="608" t="s">
        <v>837</v>
      </c>
      <c r="G2" s="608"/>
      <c r="H2" s="608" t="s">
        <v>838</v>
      </c>
      <c r="I2" s="608"/>
      <c r="J2" s="608" t="s">
        <v>4168</v>
      </c>
      <c r="K2" s="608"/>
    </row>
    <row r="3" spans="1:12" ht="15">
      <c r="A3" s="605" t="s">
        <v>4337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</row>
    <row r="4" spans="1:12" ht="30" customHeight="1">
      <c r="A4" s="605" t="s">
        <v>839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</row>
    <row r="5" spans="1:12" ht="18" customHeight="1">
      <c r="A5" s="243"/>
      <c r="B5" s="243" t="s">
        <v>840</v>
      </c>
      <c r="C5" s="207" t="s">
        <v>841</v>
      </c>
      <c r="D5" s="243" t="s">
        <v>842</v>
      </c>
      <c r="E5" s="243" t="s">
        <v>843</v>
      </c>
      <c r="F5" s="600" t="s">
        <v>844</v>
      </c>
      <c r="G5" s="600"/>
      <c r="H5" s="208" t="s">
        <v>845</v>
      </c>
      <c r="I5" s="207" t="s">
        <v>846</v>
      </c>
      <c r="J5" s="207" t="s">
        <v>847</v>
      </c>
      <c r="K5" s="207" t="s">
        <v>742</v>
      </c>
    </row>
    <row r="6" spans="1:12" ht="21.95" customHeight="1">
      <c r="A6" s="317" t="s">
        <v>848</v>
      </c>
      <c r="B6" s="317" t="s">
        <v>849</v>
      </c>
      <c r="C6" s="318" t="s">
        <v>850</v>
      </c>
      <c r="D6" s="317" t="s">
        <v>14</v>
      </c>
      <c r="E6" s="317" t="s">
        <v>851</v>
      </c>
      <c r="F6" s="592" t="s">
        <v>852</v>
      </c>
      <c r="G6" s="592"/>
      <c r="H6" s="319" t="s">
        <v>16</v>
      </c>
      <c r="I6" s="318">
        <v>1</v>
      </c>
      <c r="J6" s="320">
        <f>K6</f>
        <v>223.59819999999999</v>
      </c>
      <c r="K6" s="320">
        <f>SUM(K7:K13)</f>
        <v>223.59819999999999</v>
      </c>
      <c r="L6" s="325">
        <f>'Med escola 220V'!I17</f>
        <v>223.6</v>
      </c>
    </row>
    <row r="7" spans="1:12" ht="33" customHeight="1">
      <c r="A7" s="244" t="s">
        <v>853</v>
      </c>
      <c r="B7" s="244"/>
      <c r="C7" s="211" t="s">
        <v>854</v>
      </c>
      <c r="D7" s="244" t="s">
        <v>14</v>
      </c>
      <c r="E7" s="244" t="s">
        <v>855</v>
      </c>
      <c r="F7" s="597" t="s">
        <v>856</v>
      </c>
      <c r="G7" s="597"/>
      <c r="H7" s="212" t="s">
        <v>40</v>
      </c>
      <c r="I7" s="211" t="s">
        <v>857</v>
      </c>
      <c r="J7" s="211" t="s">
        <v>858</v>
      </c>
      <c r="K7" s="213">
        <f>I7*J7</f>
        <v>2.6664999999999996</v>
      </c>
      <c r="L7" s="325">
        <f>L6-K6</f>
        <v>1.8000000000029104E-3</v>
      </c>
    </row>
    <row r="8" spans="1:12" ht="21.95" customHeight="1">
      <c r="A8" s="244" t="s">
        <v>853</v>
      </c>
      <c r="B8" s="244"/>
      <c r="C8" s="211" t="s">
        <v>859</v>
      </c>
      <c r="D8" s="244" t="s">
        <v>14</v>
      </c>
      <c r="E8" s="244" t="s">
        <v>860</v>
      </c>
      <c r="F8" s="597" t="s">
        <v>861</v>
      </c>
      <c r="G8" s="597"/>
      <c r="H8" s="212" t="s">
        <v>862</v>
      </c>
      <c r="I8" s="211" t="s">
        <v>863</v>
      </c>
      <c r="J8" s="211" t="s">
        <v>864</v>
      </c>
      <c r="K8" s="213">
        <f t="shared" ref="K8:K13" si="0">I8*J8</f>
        <v>27.4</v>
      </c>
    </row>
    <row r="9" spans="1:12" ht="21.95" customHeight="1">
      <c r="A9" s="244" t="s">
        <v>853</v>
      </c>
      <c r="B9" s="244"/>
      <c r="C9" s="211" t="s">
        <v>865</v>
      </c>
      <c r="D9" s="244" t="s">
        <v>14</v>
      </c>
      <c r="E9" s="244" t="s">
        <v>866</v>
      </c>
      <c r="F9" s="597" t="s">
        <v>861</v>
      </c>
      <c r="G9" s="597"/>
      <c r="H9" s="212" t="s">
        <v>862</v>
      </c>
      <c r="I9" s="211" t="s">
        <v>867</v>
      </c>
      <c r="J9" s="211" t="s">
        <v>868</v>
      </c>
      <c r="K9" s="213">
        <f t="shared" si="0"/>
        <v>19.45</v>
      </c>
    </row>
    <row r="10" spans="1:12" ht="21.95" customHeight="1">
      <c r="A10" s="247" t="s">
        <v>869</v>
      </c>
      <c r="B10" s="247"/>
      <c r="C10" s="214" t="s">
        <v>870</v>
      </c>
      <c r="D10" s="247" t="s">
        <v>14</v>
      </c>
      <c r="E10" s="247" t="s">
        <v>871</v>
      </c>
      <c r="F10" s="598" t="s">
        <v>872</v>
      </c>
      <c r="G10" s="598"/>
      <c r="H10" s="215" t="s">
        <v>873</v>
      </c>
      <c r="I10" s="214" t="s">
        <v>874</v>
      </c>
      <c r="J10" s="214" t="s">
        <v>875</v>
      </c>
      <c r="K10" s="216">
        <f t="shared" si="0"/>
        <v>25.76</v>
      </c>
    </row>
    <row r="11" spans="1:12" ht="21.95" customHeight="1">
      <c r="A11" s="247" t="s">
        <v>869</v>
      </c>
      <c r="B11" s="247"/>
      <c r="C11" s="214" t="s">
        <v>876</v>
      </c>
      <c r="D11" s="247" t="s">
        <v>14</v>
      </c>
      <c r="E11" s="247" t="s">
        <v>877</v>
      </c>
      <c r="F11" s="598" t="s">
        <v>872</v>
      </c>
      <c r="G11" s="598"/>
      <c r="H11" s="215" t="s">
        <v>16</v>
      </c>
      <c r="I11" s="214" t="s">
        <v>867</v>
      </c>
      <c r="J11" s="214">
        <v>141.84</v>
      </c>
      <c r="K11" s="216">
        <f t="shared" si="0"/>
        <v>141.84</v>
      </c>
    </row>
    <row r="12" spans="1:12" ht="21.95" customHeight="1">
      <c r="A12" s="247" t="s">
        <v>869</v>
      </c>
      <c r="B12" s="247"/>
      <c r="C12" s="214" t="s">
        <v>878</v>
      </c>
      <c r="D12" s="247" t="s">
        <v>14</v>
      </c>
      <c r="E12" s="247" t="s">
        <v>879</v>
      </c>
      <c r="F12" s="598" t="s">
        <v>872</v>
      </c>
      <c r="G12" s="598"/>
      <c r="H12" s="215" t="s">
        <v>880</v>
      </c>
      <c r="I12" s="214" t="s">
        <v>881</v>
      </c>
      <c r="J12" s="214" t="s">
        <v>882</v>
      </c>
      <c r="K12" s="216">
        <f t="shared" si="0"/>
        <v>1.0417000000000001</v>
      </c>
    </row>
    <row r="13" spans="1:12" ht="21.95" customHeight="1">
      <c r="A13" s="247" t="s">
        <v>869</v>
      </c>
      <c r="B13" s="247"/>
      <c r="C13" s="214" t="s">
        <v>883</v>
      </c>
      <c r="D13" s="247" t="s">
        <v>14</v>
      </c>
      <c r="E13" s="247" t="s">
        <v>884</v>
      </c>
      <c r="F13" s="598" t="s">
        <v>872</v>
      </c>
      <c r="G13" s="598"/>
      <c r="H13" s="215" t="s">
        <v>873</v>
      </c>
      <c r="I13" s="214" t="s">
        <v>867</v>
      </c>
      <c r="J13" s="214" t="s">
        <v>885</v>
      </c>
      <c r="K13" s="216">
        <f t="shared" si="0"/>
        <v>5.44</v>
      </c>
    </row>
    <row r="14" spans="1:12">
      <c r="A14" s="245"/>
      <c r="B14" s="245"/>
      <c r="C14" s="245"/>
      <c r="D14" s="245"/>
      <c r="E14" s="245"/>
      <c r="F14" s="245" t="s">
        <v>886</v>
      </c>
      <c r="G14" s="245" t="s">
        <v>4169</v>
      </c>
      <c r="H14" s="245" t="s">
        <v>888</v>
      </c>
      <c r="I14" s="245" t="s">
        <v>4170</v>
      </c>
      <c r="J14" s="245" t="s">
        <v>890</v>
      </c>
      <c r="K14" s="245" t="s">
        <v>887</v>
      </c>
    </row>
    <row r="15" spans="1:12" ht="15" thickBot="1">
      <c r="A15" s="245"/>
      <c r="B15" s="245"/>
      <c r="C15" s="245"/>
      <c r="D15" s="245"/>
      <c r="E15" s="245"/>
      <c r="F15" s="245" t="s">
        <v>891</v>
      </c>
      <c r="G15" s="249">
        <f>H2*K6</f>
        <v>45.792911359999998</v>
      </c>
      <c r="H15" s="599" t="s">
        <v>892</v>
      </c>
      <c r="I15" s="599"/>
      <c r="J15" s="601">
        <f>G15+K6</f>
        <v>269.39111135999997</v>
      </c>
      <c r="K15" s="599"/>
    </row>
    <row r="16" spans="1:12" ht="0.95" customHeight="1" thickTop="1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</row>
    <row r="17" spans="1:11" ht="18" customHeight="1">
      <c r="A17" s="243"/>
      <c r="B17" s="243" t="s">
        <v>840</v>
      </c>
      <c r="C17" s="207" t="s">
        <v>841</v>
      </c>
      <c r="D17" s="243" t="s">
        <v>842</v>
      </c>
      <c r="E17" s="243" t="s">
        <v>843</v>
      </c>
      <c r="F17" s="600" t="s">
        <v>844</v>
      </c>
      <c r="G17" s="600"/>
      <c r="H17" s="208" t="s">
        <v>845</v>
      </c>
      <c r="I17" s="207" t="s">
        <v>846</v>
      </c>
      <c r="J17" s="207" t="s">
        <v>847</v>
      </c>
      <c r="K17" s="207" t="s">
        <v>742</v>
      </c>
    </row>
    <row r="18" spans="1:11" ht="33" customHeight="1">
      <c r="A18" s="317" t="s">
        <v>848</v>
      </c>
      <c r="B18" s="317" t="s">
        <v>893</v>
      </c>
      <c r="C18" s="318" t="s">
        <v>894</v>
      </c>
      <c r="D18" s="317" t="s">
        <v>14</v>
      </c>
      <c r="E18" s="317" t="s">
        <v>895</v>
      </c>
      <c r="F18" s="592" t="s">
        <v>852</v>
      </c>
      <c r="G18" s="592"/>
      <c r="H18" s="319" t="s">
        <v>16</v>
      </c>
      <c r="I18" s="318">
        <v>1</v>
      </c>
      <c r="J18" s="320">
        <f>K18</f>
        <v>484.30000276299995</v>
      </c>
      <c r="K18" s="320">
        <f>SUM(K19:K86)</f>
        <v>484.30000276299995</v>
      </c>
    </row>
    <row r="19" spans="1:11" ht="21.95" customHeight="1">
      <c r="A19" s="244" t="s">
        <v>853</v>
      </c>
      <c r="B19" s="244"/>
      <c r="C19" s="211" t="s">
        <v>896</v>
      </c>
      <c r="D19" s="244" t="s">
        <v>14</v>
      </c>
      <c r="E19" s="244" t="s">
        <v>897</v>
      </c>
      <c r="F19" s="597" t="s">
        <v>898</v>
      </c>
      <c r="G19" s="597"/>
      <c r="H19" s="212" t="s">
        <v>16</v>
      </c>
      <c r="I19" s="211">
        <v>1.9594</v>
      </c>
      <c r="J19" s="211" t="s">
        <v>899</v>
      </c>
      <c r="K19" s="213">
        <f>I19*J19</f>
        <v>101.144228</v>
      </c>
    </row>
    <row r="20" spans="1:11" ht="21.95" customHeight="1">
      <c r="A20" s="244" t="s">
        <v>853</v>
      </c>
      <c r="B20" s="244"/>
      <c r="C20" s="211" t="s">
        <v>900</v>
      </c>
      <c r="D20" s="244" t="s">
        <v>14</v>
      </c>
      <c r="E20" s="244" t="s">
        <v>901</v>
      </c>
      <c r="F20" s="597" t="s">
        <v>902</v>
      </c>
      <c r="G20" s="597"/>
      <c r="H20" s="212" t="s">
        <v>873</v>
      </c>
      <c r="I20" s="211" t="s">
        <v>4411</v>
      </c>
      <c r="J20" s="211" t="s">
        <v>903</v>
      </c>
      <c r="K20" s="213">
        <f t="shared" ref="K20:K83" si="1">I20*J20</f>
        <v>1.7360876900000002</v>
      </c>
    </row>
    <row r="21" spans="1:11" ht="21.95" customHeight="1">
      <c r="A21" s="244" t="s">
        <v>853</v>
      </c>
      <c r="B21" s="244"/>
      <c r="C21" s="211" t="s">
        <v>904</v>
      </c>
      <c r="D21" s="244" t="s">
        <v>14</v>
      </c>
      <c r="E21" s="244" t="s">
        <v>905</v>
      </c>
      <c r="F21" s="597" t="s">
        <v>906</v>
      </c>
      <c r="G21" s="597"/>
      <c r="H21" s="212" t="s">
        <v>873</v>
      </c>
      <c r="I21" s="211" t="s">
        <v>4412</v>
      </c>
      <c r="J21" s="211" t="s">
        <v>907</v>
      </c>
      <c r="K21" s="213">
        <f t="shared" si="1"/>
        <v>1.065327758</v>
      </c>
    </row>
    <row r="22" spans="1:11" ht="21.95" customHeight="1">
      <c r="A22" s="244" t="s">
        <v>853</v>
      </c>
      <c r="B22" s="244"/>
      <c r="C22" s="211" t="s">
        <v>908</v>
      </c>
      <c r="D22" s="244" t="s">
        <v>14</v>
      </c>
      <c r="E22" s="244" t="s">
        <v>909</v>
      </c>
      <c r="F22" s="597" t="s">
        <v>910</v>
      </c>
      <c r="G22" s="597"/>
      <c r="H22" s="212" t="s">
        <v>16</v>
      </c>
      <c r="I22" s="211" t="s">
        <v>4413</v>
      </c>
      <c r="J22" s="211" t="s">
        <v>911</v>
      </c>
      <c r="K22" s="213">
        <f t="shared" si="1"/>
        <v>9.9004920599999995</v>
      </c>
    </row>
    <row r="23" spans="1:11" ht="21.95" customHeight="1">
      <c r="A23" s="244" t="s">
        <v>853</v>
      </c>
      <c r="B23" s="244"/>
      <c r="C23" s="211" t="s">
        <v>912</v>
      </c>
      <c r="D23" s="244" t="s">
        <v>14</v>
      </c>
      <c r="E23" s="244" t="s">
        <v>913</v>
      </c>
      <c r="F23" s="597" t="s">
        <v>902</v>
      </c>
      <c r="G23" s="597"/>
      <c r="H23" s="212" t="s">
        <v>914</v>
      </c>
      <c r="I23" s="211" t="s">
        <v>4414</v>
      </c>
      <c r="J23" s="211" t="s">
        <v>1942</v>
      </c>
      <c r="K23" s="213">
        <f t="shared" si="1"/>
        <v>1.623834861</v>
      </c>
    </row>
    <row r="24" spans="1:11" ht="21.95" customHeight="1">
      <c r="A24" s="244" t="s">
        <v>853</v>
      </c>
      <c r="B24" s="244"/>
      <c r="C24" s="211" t="s">
        <v>915</v>
      </c>
      <c r="D24" s="244" t="s">
        <v>14</v>
      </c>
      <c r="E24" s="244" t="s">
        <v>916</v>
      </c>
      <c r="F24" s="597" t="s">
        <v>917</v>
      </c>
      <c r="G24" s="597"/>
      <c r="H24" s="212" t="s">
        <v>914</v>
      </c>
      <c r="I24" s="211" t="s">
        <v>4415</v>
      </c>
      <c r="J24" s="211" t="s">
        <v>918</v>
      </c>
      <c r="K24" s="213">
        <f t="shared" si="1"/>
        <v>4.0591968119999997</v>
      </c>
    </row>
    <row r="25" spans="1:11" ht="21.95" customHeight="1">
      <c r="A25" s="244" t="s">
        <v>853</v>
      </c>
      <c r="B25" s="244"/>
      <c r="C25" s="211" t="s">
        <v>919</v>
      </c>
      <c r="D25" s="244" t="s">
        <v>14</v>
      </c>
      <c r="E25" s="244" t="s">
        <v>920</v>
      </c>
      <c r="F25" s="597" t="s">
        <v>906</v>
      </c>
      <c r="G25" s="597"/>
      <c r="H25" s="212" t="s">
        <v>914</v>
      </c>
      <c r="I25" s="211" t="s">
        <v>4415</v>
      </c>
      <c r="J25" s="211" t="s">
        <v>921</v>
      </c>
      <c r="K25" s="213">
        <f t="shared" si="1"/>
        <v>0.84977369400000002</v>
      </c>
    </row>
    <row r="26" spans="1:11" ht="21.95" customHeight="1">
      <c r="A26" s="244" t="s">
        <v>853</v>
      </c>
      <c r="B26" s="244"/>
      <c r="C26" s="211" t="s">
        <v>922</v>
      </c>
      <c r="D26" s="244" t="s">
        <v>14</v>
      </c>
      <c r="E26" s="244" t="s">
        <v>923</v>
      </c>
      <c r="F26" s="597" t="s">
        <v>902</v>
      </c>
      <c r="G26" s="597"/>
      <c r="H26" s="212" t="s">
        <v>914</v>
      </c>
      <c r="I26" s="211" t="s">
        <v>4416</v>
      </c>
      <c r="J26" s="211" t="s">
        <v>924</v>
      </c>
      <c r="K26" s="213">
        <f t="shared" si="1"/>
        <v>1.3829710820000001</v>
      </c>
    </row>
    <row r="27" spans="1:11" ht="44.1" customHeight="1">
      <c r="A27" s="244" t="s">
        <v>853</v>
      </c>
      <c r="B27" s="244"/>
      <c r="C27" s="211" t="s">
        <v>925</v>
      </c>
      <c r="D27" s="244" t="s">
        <v>14</v>
      </c>
      <c r="E27" s="244" t="s">
        <v>926</v>
      </c>
      <c r="F27" s="597" t="s">
        <v>902</v>
      </c>
      <c r="G27" s="597"/>
      <c r="H27" s="212" t="s">
        <v>914</v>
      </c>
      <c r="I27" s="211" t="s">
        <v>4415</v>
      </c>
      <c r="J27" s="211" t="s">
        <v>927</v>
      </c>
      <c r="K27" s="213">
        <f t="shared" si="1"/>
        <v>3.3617666280000003</v>
      </c>
    </row>
    <row r="28" spans="1:11" ht="21.95" customHeight="1">
      <c r="A28" s="244" t="s">
        <v>853</v>
      </c>
      <c r="B28" s="244"/>
      <c r="C28" s="211" t="s">
        <v>928</v>
      </c>
      <c r="D28" s="244" t="s">
        <v>14</v>
      </c>
      <c r="E28" s="244" t="s">
        <v>929</v>
      </c>
      <c r="F28" s="597" t="s">
        <v>856</v>
      </c>
      <c r="G28" s="597"/>
      <c r="H28" s="212" t="s">
        <v>40</v>
      </c>
      <c r="I28" s="211" t="s">
        <v>4417</v>
      </c>
      <c r="J28" s="211" t="s">
        <v>930</v>
      </c>
      <c r="K28" s="213">
        <f t="shared" si="1"/>
        <v>5.401445592</v>
      </c>
    </row>
    <row r="29" spans="1:11" ht="21.95" customHeight="1">
      <c r="A29" s="244" t="s">
        <v>853</v>
      </c>
      <c r="B29" s="244"/>
      <c r="C29" s="211" t="s">
        <v>931</v>
      </c>
      <c r="D29" s="244" t="s">
        <v>14</v>
      </c>
      <c r="E29" s="244" t="s">
        <v>932</v>
      </c>
      <c r="F29" s="597" t="s">
        <v>933</v>
      </c>
      <c r="G29" s="597"/>
      <c r="H29" s="212" t="s">
        <v>16</v>
      </c>
      <c r="I29" s="211" t="s">
        <v>4416</v>
      </c>
      <c r="J29" s="211" t="s">
        <v>934</v>
      </c>
      <c r="K29" s="213">
        <f t="shared" si="1"/>
        <v>1.106122292</v>
      </c>
    </row>
    <row r="30" spans="1:11" ht="21.95" customHeight="1">
      <c r="A30" s="244" t="s">
        <v>853</v>
      </c>
      <c r="B30" s="244"/>
      <c r="C30" s="211" t="s">
        <v>935</v>
      </c>
      <c r="D30" s="244" t="s">
        <v>14</v>
      </c>
      <c r="E30" s="244" t="s">
        <v>936</v>
      </c>
      <c r="F30" s="597" t="s">
        <v>910</v>
      </c>
      <c r="G30" s="597"/>
      <c r="H30" s="212" t="s">
        <v>16</v>
      </c>
      <c r="I30" s="211" t="s">
        <v>4418</v>
      </c>
      <c r="J30" s="211" t="s">
        <v>937</v>
      </c>
      <c r="K30" s="213">
        <f t="shared" si="1"/>
        <v>42.327503309000001</v>
      </c>
    </row>
    <row r="31" spans="1:11" ht="21.95" customHeight="1">
      <c r="A31" s="244" t="s">
        <v>853</v>
      </c>
      <c r="B31" s="244"/>
      <c r="C31" s="211" t="s">
        <v>938</v>
      </c>
      <c r="D31" s="244" t="s">
        <v>14</v>
      </c>
      <c r="E31" s="244" t="s">
        <v>939</v>
      </c>
      <c r="F31" s="597" t="s">
        <v>917</v>
      </c>
      <c r="G31" s="597"/>
      <c r="H31" s="212" t="s">
        <v>914</v>
      </c>
      <c r="I31" s="211" t="s">
        <v>4416</v>
      </c>
      <c r="J31" s="211" t="s">
        <v>940</v>
      </c>
      <c r="K31" s="213">
        <f t="shared" si="1"/>
        <v>11.682382504000001</v>
      </c>
    </row>
    <row r="32" spans="1:11" ht="54.95" customHeight="1">
      <c r="A32" s="244" t="s">
        <v>853</v>
      </c>
      <c r="B32" s="244"/>
      <c r="C32" s="211" t="s">
        <v>941</v>
      </c>
      <c r="D32" s="244" t="s">
        <v>14</v>
      </c>
      <c r="E32" s="244" t="s">
        <v>942</v>
      </c>
      <c r="F32" s="597" t="s">
        <v>917</v>
      </c>
      <c r="G32" s="597"/>
      <c r="H32" s="212" t="s">
        <v>914</v>
      </c>
      <c r="I32" s="211" t="s">
        <v>4415</v>
      </c>
      <c r="J32" s="211" t="s">
        <v>943</v>
      </c>
      <c r="K32" s="213">
        <f t="shared" si="1"/>
        <v>4.3882906979999996</v>
      </c>
    </row>
    <row r="33" spans="1:11" ht="54.95" customHeight="1">
      <c r="A33" s="244" t="s">
        <v>853</v>
      </c>
      <c r="B33" s="244"/>
      <c r="C33" s="211" t="s">
        <v>944</v>
      </c>
      <c r="D33" s="244" t="s">
        <v>14</v>
      </c>
      <c r="E33" s="244" t="s">
        <v>945</v>
      </c>
      <c r="F33" s="597" t="s">
        <v>917</v>
      </c>
      <c r="G33" s="597"/>
      <c r="H33" s="212" t="s">
        <v>914</v>
      </c>
      <c r="I33" s="211" t="s">
        <v>4416</v>
      </c>
      <c r="J33" s="211" t="s">
        <v>946</v>
      </c>
      <c r="K33" s="213">
        <f t="shared" si="1"/>
        <v>5.2804928980000003</v>
      </c>
    </row>
    <row r="34" spans="1:11" ht="44.1" customHeight="1">
      <c r="A34" s="244" t="s">
        <v>853</v>
      </c>
      <c r="B34" s="244"/>
      <c r="C34" s="211" t="s">
        <v>947</v>
      </c>
      <c r="D34" s="244" t="s">
        <v>14</v>
      </c>
      <c r="E34" s="244" t="s">
        <v>948</v>
      </c>
      <c r="F34" s="597" t="s">
        <v>933</v>
      </c>
      <c r="G34" s="597"/>
      <c r="H34" s="212" t="s">
        <v>16</v>
      </c>
      <c r="I34" s="211" t="s">
        <v>4419</v>
      </c>
      <c r="J34" s="211" t="s">
        <v>949</v>
      </c>
      <c r="K34" s="213">
        <f t="shared" si="1"/>
        <v>1.4449030959999998</v>
      </c>
    </row>
    <row r="35" spans="1:11" ht="21.95" customHeight="1">
      <c r="A35" s="244" t="s">
        <v>853</v>
      </c>
      <c r="B35" s="244"/>
      <c r="C35" s="211" t="s">
        <v>950</v>
      </c>
      <c r="D35" s="244" t="s">
        <v>14</v>
      </c>
      <c r="E35" s="244" t="s">
        <v>951</v>
      </c>
      <c r="F35" s="597" t="s">
        <v>952</v>
      </c>
      <c r="G35" s="597"/>
      <c r="H35" s="212" t="s">
        <v>16</v>
      </c>
      <c r="I35" s="211" t="s">
        <v>4420</v>
      </c>
      <c r="J35" s="211" t="s">
        <v>953</v>
      </c>
      <c r="K35" s="213">
        <f t="shared" si="1"/>
        <v>27.100130310000001</v>
      </c>
    </row>
    <row r="36" spans="1:11" ht="54.95" customHeight="1">
      <c r="A36" s="244" t="s">
        <v>853</v>
      </c>
      <c r="B36" s="244"/>
      <c r="C36" s="211" t="s">
        <v>954</v>
      </c>
      <c r="D36" s="244" t="s">
        <v>14</v>
      </c>
      <c r="E36" s="244" t="s">
        <v>955</v>
      </c>
      <c r="F36" s="597" t="s">
        <v>956</v>
      </c>
      <c r="G36" s="597"/>
      <c r="H36" s="212" t="s">
        <v>16</v>
      </c>
      <c r="I36" s="211" t="s">
        <v>4421</v>
      </c>
      <c r="J36" s="211" t="s">
        <v>957</v>
      </c>
      <c r="K36" s="213">
        <f t="shared" si="1"/>
        <v>5.269461368</v>
      </c>
    </row>
    <row r="37" spans="1:11" ht="54.95" customHeight="1">
      <c r="A37" s="244" t="s">
        <v>853</v>
      </c>
      <c r="B37" s="244"/>
      <c r="C37" s="211" t="s">
        <v>958</v>
      </c>
      <c r="D37" s="244" t="s">
        <v>14</v>
      </c>
      <c r="E37" s="244" t="s">
        <v>959</v>
      </c>
      <c r="F37" s="597" t="s">
        <v>960</v>
      </c>
      <c r="G37" s="597"/>
      <c r="H37" s="212" t="s">
        <v>16</v>
      </c>
      <c r="I37" s="211" t="s">
        <v>961</v>
      </c>
      <c r="J37" s="211" t="s">
        <v>962</v>
      </c>
      <c r="K37" s="213">
        <f t="shared" si="1"/>
        <v>2.7275040000000006</v>
      </c>
    </row>
    <row r="38" spans="1:11" ht="54.95" customHeight="1">
      <c r="A38" s="244" t="s">
        <v>853</v>
      </c>
      <c r="B38" s="244"/>
      <c r="C38" s="211" t="s">
        <v>963</v>
      </c>
      <c r="D38" s="244" t="s">
        <v>14</v>
      </c>
      <c r="E38" s="244" t="s">
        <v>964</v>
      </c>
      <c r="F38" s="597" t="s">
        <v>933</v>
      </c>
      <c r="G38" s="597"/>
      <c r="H38" s="212" t="s">
        <v>16</v>
      </c>
      <c r="I38" s="211" t="s">
        <v>4419</v>
      </c>
      <c r="J38" s="211" t="s">
        <v>4422</v>
      </c>
      <c r="K38" s="213">
        <f t="shared" si="1"/>
        <v>3.8863494279999995</v>
      </c>
    </row>
    <row r="39" spans="1:11" ht="33" customHeight="1">
      <c r="A39" s="244" t="s">
        <v>853</v>
      </c>
      <c r="B39" s="244"/>
      <c r="C39" s="211" t="s">
        <v>965</v>
      </c>
      <c r="D39" s="244" t="s">
        <v>14</v>
      </c>
      <c r="E39" s="244" t="s">
        <v>966</v>
      </c>
      <c r="F39" s="597" t="s">
        <v>917</v>
      </c>
      <c r="G39" s="597"/>
      <c r="H39" s="212" t="s">
        <v>914</v>
      </c>
      <c r="I39" s="211" t="s">
        <v>4416</v>
      </c>
      <c r="J39" s="211" t="s">
        <v>967</v>
      </c>
      <c r="K39" s="213">
        <f t="shared" si="1"/>
        <v>0.56674447699999997</v>
      </c>
    </row>
    <row r="40" spans="1:11" ht="33" customHeight="1">
      <c r="A40" s="244" t="s">
        <v>853</v>
      </c>
      <c r="B40" s="244"/>
      <c r="C40" s="211" t="s">
        <v>968</v>
      </c>
      <c r="D40" s="244" t="s">
        <v>14</v>
      </c>
      <c r="E40" s="244" t="s">
        <v>969</v>
      </c>
      <c r="F40" s="597" t="s">
        <v>917</v>
      </c>
      <c r="G40" s="597"/>
      <c r="H40" s="212" t="s">
        <v>873</v>
      </c>
      <c r="I40" s="211" t="s">
        <v>4423</v>
      </c>
      <c r="J40" s="211" t="s">
        <v>4424</v>
      </c>
      <c r="K40" s="213">
        <f t="shared" si="1"/>
        <v>1.3388232450000002</v>
      </c>
    </row>
    <row r="41" spans="1:11" ht="33" customHeight="1">
      <c r="A41" s="244" t="s">
        <v>853</v>
      </c>
      <c r="B41" s="244"/>
      <c r="C41" s="211" t="s">
        <v>970</v>
      </c>
      <c r="D41" s="244" t="s">
        <v>14</v>
      </c>
      <c r="E41" s="244" t="s">
        <v>971</v>
      </c>
      <c r="F41" s="597" t="s">
        <v>917</v>
      </c>
      <c r="G41" s="597"/>
      <c r="H41" s="212" t="s">
        <v>873</v>
      </c>
      <c r="I41" s="211" t="s">
        <v>4425</v>
      </c>
      <c r="J41" s="211" t="s">
        <v>4426</v>
      </c>
      <c r="K41" s="213">
        <f t="shared" si="1"/>
        <v>1.7688919079999996</v>
      </c>
    </row>
    <row r="42" spans="1:11" ht="33" customHeight="1">
      <c r="A42" s="244" t="s">
        <v>853</v>
      </c>
      <c r="B42" s="244"/>
      <c r="C42" s="211" t="s">
        <v>972</v>
      </c>
      <c r="D42" s="244" t="s">
        <v>14</v>
      </c>
      <c r="E42" s="244" t="s">
        <v>973</v>
      </c>
      <c r="F42" s="597" t="s">
        <v>917</v>
      </c>
      <c r="G42" s="597"/>
      <c r="H42" s="212" t="s">
        <v>873</v>
      </c>
      <c r="I42" s="211" t="s">
        <v>4427</v>
      </c>
      <c r="J42" s="211" t="s">
        <v>4428</v>
      </c>
      <c r="K42" s="213">
        <f t="shared" si="1"/>
        <v>4.047841128</v>
      </c>
    </row>
    <row r="43" spans="1:11" ht="44.1" customHeight="1">
      <c r="A43" s="244" t="s">
        <v>853</v>
      </c>
      <c r="B43" s="244"/>
      <c r="C43" s="211" t="s">
        <v>974</v>
      </c>
      <c r="D43" s="244" t="s">
        <v>14</v>
      </c>
      <c r="E43" s="244" t="s">
        <v>975</v>
      </c>
      <c r="F43" s="597" t="s">
        <v>917</v>
      </c>
      <c r="G43" s="597"/>
      <c r="H43" s="212" t="s">
        <v>914</v>
      </c>
      <c r="I43" s="211" t="s">
        <v>4429</v>
      </c>
      <c r="J43" s="211" t="s">
        <v>2110</v>
      </c>
      <c r="K43" s="213">
        <f t="shared" si="1"/>
        <v>0.32436584899999998</v>
      </c>
    </row>
    <row r="44" spans="1:11" ht="44.1" customHeight="1">
      <c r="A44" s="244" t="s">
        <v>853</v>
      </c>
      <c r="B44" s="244"/>
      <c r="C44" s="211" t="s">
        <v>976</v>
      </c>
      <c r="D44" s="244" t="s">
        <v>14</v>
      </c>
      <c r="E44" s="244" t="s">
        <v>977</v>
      </c>
      <c r="F44" s="597" t="s">
        <v>917</v>
      </c>
      <c r="G44" s="597"/>
      <c r="H44" s="212" t="s">
        <v>914</v>
      </c>
      <c r="I44" s="211" t="s">
        <v>4430</v>
      </c>
      <c r="J44" s="211" t="s">
        <v>2741</v>
      </c>
      <c r="K44" s="213">
        <f t="shared" si="1"/>
        <v>0.27470049999999996</v>
      </c>
    </row>
    <row r="45" spans="1:11" ht="44.1" customHeight="1">
      <c r="A45" s="244" t="s">
        <v>853</v>
      </c>
      <c r="B45" s="244"/>
      <c r="C45" s="211" t="s">
        <v>979</v>
      </c>
      <c r="D45" s="244" t="s">
        <v>14</v>
      </c>
      <c r="E45" s="244" t="s">
        <v>980</v>
      </c>
      <c r="F45" s="597" t="s">
        <v>917</v>
      </c>
      <c r="G45" s="597"/>
      <c r="H45" s="212" t="s">
        <v>914</v>
      </c>
      <c r="I45" s="211" t="s">
        <v>4415</v>
      </c>
      <c r="J45" s="211" t="s">
        <v>981</v>
      </c>
      <c r="K45" s="213">
        <f t="shared" si="1"/>
        <v>0.12219385200000001</v>
      </c>
    </row>
    <row r="46" spans="1:11" ht="44.1" customHeight="1">
      <c r="A46" s="244" t="s">
        <v>853</v>
      </c>
      <c r="B46" s="244"/>
      <c r="C46" s="211" t="s">
        <v>982</v>
      </c>
      <c r="D46" s="244" t="s">
        <v>14</v>
      </c>
      <c r="E46" s="244" t="s">
        <v>983</v>
      </c>
      <c r="F46" s="597" t="s">
        <v>917</v>
      </c>
      <c r="G46" s="597"/>
      <c r="H46" s="212" t="s">
        <v>914</v>
      </c>
      <c r="I46" s="211" t="s">
        <v>4430</v>
      </c>
      <c r="J46" s="211" t="s">
        <v>984</v>
      </c>
      <c r="K46" s="213">
        <f t="shared" si="1"/>
        <v>1.3840127799999999</v>
      </c>
    </row>
    <row r="47" spans="1:11" ht="44.1" customHeight="1">
      <c r="A47" s="244" t="s">
        <v>853</v>
      </c>
      <c r="B47" s="244"/>
      <c r="C47" s="211" t="s">
        <v>985</v>
      </c>
      <c r="D47" s="244" t="s">
        <v>14</v>
      </c>
      <c r="E47" s="244" t="s">
        <v>986</v>
      </c>
      <c r="F47" s="597" t="s">
        <v>917</v>
      </c>
      <c r="G47" s="597"/>
      <c r="H47" s="212" t="s">
        <v>914</v>
      </c>
      <c r="I47" s="211" t="s">
        <v>4430</v>
      </c>
      <c r="J47" s="211" t="s">
        <v>987</v>
      </c>
      <c r="K47" s="213">
        <f t="shared" si="1"/>
        <v>0.65545927999999998</v>
      </c>
    </row>
    <row r="48" spans="1:11" ht="44.1" customHeight="1">
      <c r="A48" s="244" t="s">
        <v>853</v>
      </c>
      <c r="B48" s="244"/>
      <c r="C48" s="211" t="s">
        <v>988</v>
      </c>
      <c r="D48" s="244" t="s">
        <v>14</v>
      </c>
      <c r="E48" s="244" t="s">
        <v>989</v>
      </c>
      <c r="F48" s="597" t="s">
        <v>917</v>
      </c>
      <c r="G48" s="597"/>
      <c r="H48" s="212" t="s">
        <v>914</v>
      </c>
      <c r="I48" s="211" t="s">
        <v>4416</v>
      </c>
      <c r="J48" s="211" t="s">
        <v>990</v>
      </c>
      <c r="K48" s="213">
        <f t="shared" si="1"/>
        <v>0.89832659100000001</v>
      </c>
    </row>
    <row r="49" spans="1:11" ht="21.95" customHeight="1">
      <c r="A49" s="244" t="s">
        <v>853</v>
      </c>
      <c r="B49" s="244"/>
      <c r="C49" s="211" t="s">
        <v>991</v>
      </c>
      <c r="D49" s="244" t="s">
        <v>14</v>
      </c>
      <c r="E49" s="244" t="s">
        <v>992</v>
      </c>
      <c r="F49" s="597" t="s">
        <v>917</v>
      </c>
      <c r="G49" s="597"/>
      <c r="H49" s="212" t="s">
        <v>873</v>
      </c>
      <c r="I49" s="211" t="s">
        <v>4431</v>
      </c>
      <c r="J49" s="211" t="s">
        <v>993</v>
      </c>
      <c r="K49" s="213">
        <f t="shared" si="1"/>
        <v>0.81411175300000005</v>
      </c>
    </row>
    <row r="50" spans="1:11" ht="33" customHeight="1">
      <c r="A50" s="244" t="s">
        <v>853</v>
      </c>
      <c r="B50" s="244"/>
      <c r="C50" s="211" t="s">
        <v>994</v>
      </c>
      <c r="D50" s="244" t="s">
        <v>14</v>
      </c>
      <c r="E50" s="244" t="s">
        <v>995</v>
      </c>
      <c r="F50" s="597" t="s">
        <v>917</v>
      </c>
      <c r="G50" s="597"/>
      <c r="H50" s="212" t="s">
        <v>873</v>
      </c>
      <c r="I50" s="211" t="s">
        <v>4431</v>
      </c>
      <c r="J50" s="211" t="s">
        <v>996</v>
      </c>
      <c r="K50" s="213">
        <f t="shared" si="1"/>
        <v>0.80748622500000011</v>
      </c>
    </row>
    <row r="51" spans="1:11" ht="44.1" customHeight="1">
      <c r="A51" s="244" t="s">
        <v>853</v>
      </c>
      <c r="B51" s="244"/>
      <c r="C51" s="211" t="s">
        <v>997</v>
      </c>
      <c r="D51" s="244" t="s">
        <v>14</v>
      </c>
      <c r="E51" s="244" t="s">
        <v>998</v>
      </c>
      <c r="F51" s="597" t="s">
        <v>917</v>
      </c>
      <c r="G51" s="597"/>
      <c r="H51" s="212" t="s">
        <v>914</v>
      </c>
      <c r="I51" s="211" t="s">
        <v>4418</v>
      </c>
      <c r="J51" s="211" t="s">
        <v>4432</v>
      </c>
      <c r="K51" s="213">
        <f t="shared" si="1"/>
        <v>8.0610536110000002</v>
      </c>
    </row>
    <row r="52" spans="1:11" ht="33" customHeight="1">
      <c r="A52" s="244" t="s">
        <v>853</v>
      </c>
      <c r="B52" s="244"/>
      <c r="C52" s="211" t="s">
        <v>999</v>
      </c>
      <c r="D52" s="244" t="s">
        <v>14</v>
      </c>
      <c r="E52" s="244" t="s">
        <v>1000</v>
      </c>
      <c r="F52" s="597" t="s">
        <v>910</v>
      </c>
      <c r="G52" s="597"/>
      <c r="H52" s="212" t="s">
        <v>914</v>
      </c>
      <c r="I52" s="211" t="s">
        <v>4416</v>
      </c>
      <c r="J52" s="211" t="s">
        <v>1001</v>
      </c>
      <c r="K52" s="213">
        <f t="shared" si="1"/>
        <v>9.8214494880000007</v>
      </c>
    </row>
    <row r="53" spans="1:11" ht="33" customHeight="1">
      <c r="A53" s="244" t="s">
        <v>853</v>
      </c>
      <c r="B53" s="244"/>
      <c r="C53" s="211" t="s">
        <v>1002</v>
      </c>
      <c r="D53" s="244" t="s">
        <v>14</v>
      </c>
      <c r="E53" s="244" t="s">
        <v>1003</v>
      </c>
      <c r="F53" s="597" t="s">
        <v>910</v>
      </c>
      <c r="G53" s="597"/>
      <c r="H53" s="212" t="s">
        <v>914</v>
      </c>
      <c r="I53" s="211" t="s">
        <v>4430</v>
      </c>
      <c r="J53" s="211" t="s">
        <v>1004</v>
      </c>
      <c r="K53" s="213">
        <f t="shared" si="1"/>
        <v>15.72528984</v>
      </c>
    </row>
    <row r="54" spans="1:11" ht="54.95" customHeight="1">
      <c r="A54" s="244" t="s">
        <v>853</v>
      </c>
      <c r="B54" s="244"/>
      <c r="C54" s="211" t="s">
        <v>1005</v>
      </c>
      <c r="D54" s="244" t="s">
        <v>14</v>
      </c>
      <c r="E54" s="244" t="s">
        <v>1006</v>
      </c>
      <c r="F54" s="597" t="s">
        <v>917</v>
      </c>
      <c r="G54" s="597"/>
      <c r="H54" s="212" t="s">
        <v>873</v>
      </c>
      <c r="I54" s="211" t="s">
        <v>4433</v>
      </c>
      <c r="J54" s="211" t="s">
        <v>1008</v>
      </c>
      <c r="K54" s="213">
        <f t="shared" si="1"/>
        <v>0.93745974200000004</v>
      </c>
    </row>
    <row r="55" spans="1:11" ht="33" customHeight="1">
      <c r="A55" s="244" t="s">
        <v>853</v>
      </c>
      <c r="B55" s="244"/>
      <c r="C55" s="211" t="s">
        <v>1009</v>
      </c>
      <c r="D55" s="244" t="s">
        <v>14</v>
      </c>
      <c r="E55" s="244" t="s">
        <v>1010</v>
      </c>
      <c r="F55" s="597" t="s">
        <v>902</v>
      </c>
      <c r="G55" s="597"/>
      <c r="H55" s="212" t="s">
        <v>873</v>
      </c>
      <c r="I55" s="211" t="s">
        <v>4434</v>
      </c>
      <c r="J55" s="211" t="s">
        <v>2552</v>
      </c>
      <c r="K55" s="213">
        <f t="shared" si="1"/>
        <v>1.6156924079999999</v>
      </c>
    </row>
    <row r="56" spans="1:11" ht="33" customHeight="1">
      <c r="A56" s="244" t="s">
        <v>853</v>
      </c>
      <c r="B56" s="244"/>
      <c r="C56" s="211" t="s">
        <v>1012</v>
      </c>
      <c r="D56" s="244" t="s">
        <v>14</v>
      </c>
      <c r="E56" s="244" t="s">
        <v>1013</v>
      </c>
      <c r="F56" s="597" t="s">
        <v>902</v>
      </c>
      <c r="G56" s="597"/>
      <c r="H56" s="212" t="s">
        <v>873</v>
      </c>
      <c r="I56" s="211" t="s">
        <v>4435</v>
      </c>
      <c r="J56" s="211" t="s">
        <v>4436</v>
      </c>
      <c r="K56" s="213">
        <f t="shared" si="1"/>
        <v>5.7343577999999997</v>
      </c>
    </row>
    <row r="57" spans="1:11" ht="33" customHeight="1">
      <c r="A57" s="244" t="s">
        <v>853</v>
      </c>
      <c r="B57" s="244"/>
      <c r="C57" s="211" t="s">
        <v>1015</v>
      </c>
      <c r="D57" s="244" t="s">
        <v>14</v>
      </c>
      <c r="E57" s="244" t="s">
        <v>1016</v>
      </c>
      <c r="F57" s="597" t="s">
        <v>902</v>
      </c>
      <c r="G57" s="597"/>
      <c r="H57" s="212" t="s">
        <v>873</v>
      </c>
      <c r="I57" s="211" t="s">
        <v>4437</v>
      </c>
      <c r="J57" s="211" t="s">
        <v>1017</v>
      </c>
      <c r="K57" s="213">
        <f t="shared" si="1"/>
        <v>6.1046268249999995</v>
      </c>
    </row>
    <row r="58" spans="1:11" ht="21.95" customHeight="1">
      <c r="A58" s="244" t="s">
        <v>853</v>
      </c>
      <c r="B58" s="244"/>
      <c r="C58" s="211" t="s">
        <v>1018</v>
      </c>
      <c r="D58" s="244" t="s">
        <v>14</v>
      </c>
      <c r="E58" s="244" t="s">
        <v>1019</v>
      </c>
      <c r="F58" s="597" t="s">
        <v>902</v>
      </c>
      <c r="G58" s="597"/>
      <c r="H58" s="212" t="s">
        <v>914</v>
      </c>
      <c r="I58" s="211" t="s">
        <v>4414</v>
      </c>
      <c r="J58" s="211" t="s">
        <v>2053</v>
      </c>
      <c r="K58" s="213">
        <f t="shared" si="1"/>
        <v>0.95022287099999991</v>
      </c>
    </row>
    <row r="59" spans="1:11" ht="33" customHeight="1">
      <c r="A59" s="244" t="s">
        <v>853</v>
      </c>
      <c r="B59" s="244"/>
      <c r="C59" s="211" t="s">
        <v>1021</v>
      </c>
      <c r="D59" s="244" t="s">
        <v>14</v>
      </c>
      <c r="E59" s="244" t="s">
        <v>1022</v>
      </c>
      <c r="F59" s="597" t="s">
        <v>902</v>
      </c>
      <c r="G59" s="597"/>
      <c r="H59" s="212" t="s">
        <v>914</v>
      </c>
      <c r="I59" s="211" t="s">
        <v>4430</v>
      </c>
      <c r="J59" s="211" t="s">
        <v>1023</v>
      </c>
      <c r="K59" s="213">
        <f t="shared" si="1"/>
        <v>0.34206184000000001</v>
      </c>
    </row>
    <row r="60" spans="1:11" ht="33" customHeight="1">
      <c r="A60" s="244" t="s">
        <v>853</v>
      </c>
      <c r="B60" s="244"/>
      <c r="C60" s="211" t="s">
        <v>1024</v>
      </c>
      <c r="D60" s="244" t="s">
        <v>14</v>
      </c>
      <c r="E60" s="244" t="s">
        <v>1025</v>
      </c>
      <c r="F60" s="597" t="s">
        <v>902</v>
      </c>
      <c r="G60" s="597"/>
      <c r="H60" s="212" t="s">
        <v>914</v>
      </c>
      <c r="I60" s="211" t="s">
        <v>4429</v>
      </c>
      <c r="J60" s="211" t="s">
        <v>4438</v>
      </c>
      <c r="K60" s="213">
        <f t="shared" si="1"/>
        <v>1.1266774479999999</v>
      </c>
    </row>
    <row r="61" spans="1:11" ht="33" customHeight="1">
      <c r="A61" s="244" t="s">
        <v>853</v>
      </c>
      <c r="B61" s="244"/>
      <c r="C61" s="211" t="s">
        <v>1026</v>
      </c>
      <c r="D61" s="244" t="s">
        <v>14</v>
      </c>
      <c r="E61" s="244" t="s">
        <v>1027</v>
      </c>
      <c r="F61" s="597" t="s">
        <v>902</v>
      </c>
      <c r="G61" s="597"/>
      <c r="H61" s="212" t="s">
        <v>914</v>
      </c>
      <c r="I61" s="211" t="s">
        <v>4439</v>
      </c>
      <c r="J61" s="211" t="s">
        <v>1028</v>
      </c>
      <c r="K61" s="213">
        <f t="shared" si="1"/>
        <v>4.2046447790000006</v>
      </c>
    </row>
    <row r="62" spans="1:11" ht="33" customHeight="1">
      <c r="A62" s="244" t="s">
        <v>853</v>
      </c>
      <c r="B62" s="244"/>
      <c r="C62" s="211" t="s">
        <v>1029</v>
      </c>
      <c r="D62" s="244" t="s">
        <v>14</v>
      </c>
      <c r="E62" s="244" t="s">
        <v>1030</v>
      </c>
      <c r="F62" s="597" t="s">
        <v>902</v>
      </c>
      <c r="G62" s="597"/>
      <c r="H62" s="212" t="s">
        <v>914</v>
      </c>
      <c r="I62" s="211" t="s">
        <v>4440</v>
      </c>
      <c r="J62" s="211" t="s">
        <v>1031</v>
      </c>
      <c r="K62" s="213">
        <f t="shared" si="1"/>
        <v>3.8400668879999995</v>
      </c>
    </row>
    <row r="63" spans="1:11" ht="44.1" customHeight="1">
      <c r="A63" s="244" t="s">
        <v>853</v>
      </c>
      <c r="B63" s="244"/>
      <c r="C63" s="211" t="s">
        <v>1032</v>
      </c>
      <c r="D63" s="244" t="s">
        <v>14</v>
      </c>
      <c r="E63" s="244" t="s">
        <v>1033</v>
      </c>
      <c r="F63" s="597" t="s">
        <v>1034</v>
      </c>
      <c r="G63" s="597"/>
      <c r="H63" s="212" t="s">
        <v>16</v>
      </c>
      <c r="I63" s="211" t="s">
        <v>4441</v>
      </c>
      <c r="J63" s="211" t="s">
        <v>1035</v>
      </c>
      <c r="K63" s="213">
        <f t="shared" si="1"/>
        <v>18.812584209000001</v>
      </c>
    </row>
    <row r="64" spans="1:11" ht="21.95" customHeight="1">
      <c r="A64" s="244" t="s">
        <v>853</v>
      </c>
      <c r="B64" s="244"/>
      <c r="C64" s="211" t="s">
        <v>1036</v>
      </c>
      <c r="D64" s="244" t="s">
        <v>14</v>
      </c>
      <c r="E64" s="244" t="s">
        <v>1037</v>
      </c>
      <c r="F64" s="597" t="s">
        <v>902</v>
      </c>
      <c r="G64" s="597"/>
      <c r="H64" s="212" t="s">
        <v>914</v>
      </c>
      <c r="I64" s="211" t="s">
        <v>4416</v>
      </c>
      <c r="J64" s="211" t="s">
        <v>1038</v>
      </c>
      <c r="K64" s="213">
        <f t="shared" si="1"/>
        <v>0.32617242499999999</v>
      </c>
    </row>
    <row r="65" spans="1:11" ht="21.95" customHeight="1">
      <c r="A65" s="244" t="s">
        <v>853</v>
      </c>
      <c r="B65" s="244"/>
      <c r="C65" s="211" t="s">
        <v>1039</v>
      </c>
      <c r="D65" s="244" t="s">
        <v>14</v>
      </c>
      <c r="E65" s="244" t="s">
        <v>1040</v>
      </c>
      <c r="F65" s="597" t="s">
        <v>902</v>
      </c>
      <c r="G65" s="597"/>
      <c r="H65" s="212" t="s">
        <v>914</v>
      </c>
      <c r="I65" s="211" t="s">
        <v>4416</v>
      </c>
      <c r="J65" s="211" t="s">
        <v>1041</v>
      </c>
      <c r="K65" s="213">
        <f t="shared" si="1"/>
        <v>0.36531311600000005</v>
      </c>
    </row>
    <row r="66" spans="1:11" ht="21.95" customHeight="1">
      <c r="A66" s="244" t="s">
        <v>853</v>
      </c>
      <c r="B66" s="244"/>
      <c r="C66" s="211" t="s">
        <v>1042</v>
      </c>
      <c r="D66" s="244" t="s">
        <v>14</v>
      </c>
      <c r="E66" s="244" t="s">
        <v>1043</v>
      </c>
      <c r="F66" s="597" t="s">
        <v>1044</v>
      </c>
      <c r="G66" s="597"/>
      <c r="H66" s="212" t="s">
        <v>40</v>
      </c>
      <c r="I66" s="211" t="s">
        <v>4442</v>
      </c>
      <c r="J66" s="211" t="s">
        <v>4443</v>
      </c>
      <c r="K66" s="213">
        <f t="shared" si="1"/>
        <v>0.89744143999999992</v>
      </c>
    </row>
    <row r="67" spans="1:11" ht="44.1" customHeight="1">
      <c r="A67" s="244" t="s">
        <v>853</v>
      </c>
      <c r="B67" s="244"/>
      <c r="C67" s="211" t="s">
        <v>1045</v>
      </c>
      <c r="D67" s="244" t="s">
        <v>14</v>
      </c>
      <c r="E67" s="244" t="s">
        <v>1046</v>
      </c>
      <c r="F67" s="597" t="s">
        <v>1034</v>
      </c>
      <c r="G67" s="597"/>
      <c r="H67" s="212" t="s">
        <v>16</v>
      </c>
      <c r="I67" s="211" t="s">
        <v>4441</v>
      </c>
      <c r="J67" s="211" t="s">
        <v>1047</v>
      </c>
      <c r="K67" s="213">
        <f t="shared" si="1"/>
        <v>42.274837644999998</v>
      </c>
    </row>
    <row r="68" spans="1:11" ht="21.95" customHeight="1">
      <c r="A68" s="244" t="s">
        <v>853</v>
      </c>
      <c r="B68" s="244"/>
      <c r="C68" s="211" t="s">
        <v>1048</v>
      </c>
      <c r="D68" s="244" t="s">
        <v>14</v>
      </c>
      <c r="E68" s="244" t="s">
        <v>1049</v>
      </c>
      <c r="F68" s="597" t="s">
        <v>910</v>
      </c>
      <c r="G68" s="597"/>
      <c r="H68" s="212" t="s">
        <v>16</v>
      </c>
      <c r="I68" s="211" t="s">
        <v>4444</v>
      </c>
      <c r="J68" s="211" t="s">
        <v>4445</v>
      </c>
      <c r="K68" s="213">
        <f t="shared" si="1"/>
        <v>8.6676368200000002</v>
      </c>
    </row>
    <row r="69" spans="1:11" ht="21.95" customHeight="1">
      <c r="A69" s="244" t="s">
        <v>853</v>
      </c>
      <c r="B69" s="244"/>
      <c r="C69" s="211" t="s">
        <v>1050</v>
      </c>
      <c r="D69" s="244" t="s">
        <v>14</v>
      </c>
      <c r="E69" s="244" t="s">
        <v>1051</v>
      </c>
      <c r="F69" s="597" t="s">
        <v>856</v>
      </c>
      <c r="G69" s="597"/>
      <c r="H69" s="212" t="s">
        <v>16</v>
      </c>
      <c r="I69" s="211" t="s">
        <v>4446</v>
      </c>
      <c r="J69" s="211" t="s">
        <v>1052</v>
      </c>
      <c r="K69" s="213">
        <f t="shared" si="1"/>
        <v>5.6325583999999991E-2</v>
      </c>
    </row>
    <row r="70" spans="1:11" ht="21.95" customHeight="1">
      <c r="A70" s="244" t="s">
        <v>853</v>
      </c>
      <c r="B70" s="244"/>
      <c r="C70" s="211" t="s">
        <v>1053</v>
      </c>
      <c r="D70" s="244" t="s">
        <v>14</v>
      </c>
      <c r="E70" s="244" t="s">
        <v>1054</v>
      </c>
      <c r="F70" s="597" t="s">
        <v>856</v>
      </c>
      <c r="G70" s="597"/>
      <c r="H70" s="212" t="s">
        <v>16</v>
      </c>
      <c r="I70" s="211" t="s">
        <v>4447</v>
      </c>
      <c r="J70" s="211" t="s">
        <v>1055</v>
      </c>
      <c r="K70" s="213">
        <f t="shared" si="1"/>
        <v>23.57960164</v>
      </c>
    </row>
    <row r="71" spans="1:11" ht="21.95" customHeight="1">
      <c r="A71" s="244" t="s">
        <v>853</v>
      </c>
      <c r="B71" s="244"/>
      <c r="C71" s="211" t="s">
        <v>1056</v>
      </c>
      <c r="D71" s="244" t="s">
        <v>14</v>
      </c>
      <c r="E71" s="244" t="s">
        <v>1057</v>
      </c>
      <c r="F71" s="597" t="s">
        <v>902</v>
      </c>
      <c r="G71" s="597"/>
      <c r="H71" s="212" t="s">
        <v>914</v>
      </c>
      <c r="I71" s="211" t="s">
        <v>4416</v>
      </c>
      <c r="J71" s="211" t="s">
        <v>1058</v>
      </c>
      <c r="K71" s="213">
        <f t="shared" si="1"/>
        <v>1.2219532799999999</v>
      </c>
    </row>
    <row r="72" spans="1:11" ht="21.95" customHeight="1">
      <c r="A72" s="244" t="s">
        <v>853</v>
      </c>
      <c r="B72" s="244"/>
      <c r="C72" s="211" t="s">
        <v>1059</v>
      </c>
      <c r="D72" s="244" t="s">
        <v>14</v>
      </c>
      <c r="E72" s="244" t="s">
        <v>1060</v>
      </c>
      <c r="F72" s="597" t="s">
        <v>1044</v>
      </c>
      <c r="G72" s="597"/>
      <c r="H72" s="212" t="s">
        <v>40</v>
      </c>
      <c r="I72" s="211" t="s">
        <v>4448</v>
      </c>
      <c r="J72" s="211" t="s">
        <v>4449</v>
      </c>
      <c r="K72" s="213">
        <f t="shared" si="1"/>
        <v>0.14014699200000003</v>
      </c>
    </row>
    <row r="73" spans="1:11" ht="33" customHeight="1">
      <c r="A73" s="244" t="s">
        <v>853</v>
      </c>
      <c r="B73" s="244"/>
      <c r="C73" s="211" t="s">
        <v>1063</v>
      </c>
      <c r="D73" s="244" t="s">
        <v>14</v>
      </c>
      <c r="E73" s="244" t="s">
        <v>1064</v>
      </c>
      <c r="F73" s="597" t="s">
        <v>902</v>
      </c>
      <c r="G73" s="597"/>
      <c r="H73" s="212" t="s">
        <v>914</v>
      </c>
      <c r="I73" s="211" t="s">
        <v>4450</v>
      </c>
      <c r="J73" s="211" t="s">
        <v>4451</v>
      </c>
      <c r="K73" s="213">
        <f t="shared" si="1"/>
        <v>4.7821673899999997</v>
      </c>
    </row>
    <row r="74" spans="1:11" ht="21.95" customHeight="1">
      <c r="A74" s="244" t="s">
        <v>853</v>
      </c>
      <c r="B74" s="244"/>
      <c r="C74" s="211" t="s">
        <v>1065</v>
      </c>
      <c r="D74" s="244" t="s">
        <v>14</v>
      </c>
      <c r="E74" s="244" t="s">
        <v>1066</v>
      </c>
      <c r="F74" s="597" t="s">
        <v>902</v>
      </c>
      <c r="G74" s="597"/>
      <c r="H74" s="212" t="s">
        <v>914</v>
      </c>
      <c r="I74" s="211" t="s">
        <v>4429</v>
      </c>
      <c r="J74" s="211" t="s">
        <v>1067</v>
      </c>
      <c r="K74" s="213">
        <f t="shared" si="1"/>
        <v>3.6986628439999998</v>
      </c>
    </row>
    <row r="75" spans="1:11" ht="44.1" customHeight="1">
      <c r="A75" s="244" t="s">
        <v>853</v>
      </c>
      <c r="B75" s="244"/>
      <c r="C75" s="211" t="s">
        <v>1068</v>
      </c>
      <c r="D75" s="244" t="s">
        <v>14</v>
      </c>
      <c r="E75" s="244" t="s">
        <v>1069</v>
      </c>
      <c r="F75" s="597" t="s">
        <v>917</v>
      </c>
      <c r="G75" s="597"/>
      <c r="H75" s="212" t="s">
        <v>873</v>
      </c>
      <c r="I75" s="211" t="s">
        <v>4452</v>
      </c>
      <c r="J75" s="211" t="s">
        <v>1070</v>
      </c>
      <c r="K75" s="213">
        <f t="shared" si="1"/>
        <v>1.548232056</v>
      </c>
    </row>
    <row r="76" spans="1:11" ht="33" customHeight="1">
      <c r="A76" s="244" t="s">
        <v>853</v>
      </c>
      <c r="B76" s="244"/>
      <c r="C76" s="211" t="s">
        <v>1071</v>
      </c>
      <c r="D76" s="244" t="s">
        <v>14</v>
      </c>
      <c r="E76" s="244" t="s">
        <v>1072</v>
      </c>
      <c r="F76" s="597" t="s">
        <v>902</v>
      </c>
      <c r="G76" s="597"/>
      <c r="H76" s="212" t="s">
        <v>873</v>
      </c>
      <c r="I76" s="211" t="s">
        <v>4433</v>
      </c>
      <c r="J76" s="211" t="s">
        <v>1073</v>
      </c>
      <c r="K76" s="213">
        <f t="shared" si="1"/>
        <v>2.873708368</v>
      </c>
    </row>
    <row r="77" spans="1:11" ht="33" customHeight="1">
      <c r="A77" s="244" t="s">
        <v>853</v>
      </c>
      <c r="B77" s="244"/>
      <c r="C77" s="211" t="s">
        <v>1074</v>
      </c>
      <c r="D77" s="244" t="s">
        <v>14</v>
      </c>
      <c r="E77" s="244" t="s">
        <v>1075</v>
      </c>
      <c r="F77" s="597" t="s">
        <v>902</v>
      </c>
      <c r="G77" s="597"/>
      <c r="H77" s="212" t="s">
        <v>873</v>
      </c>
      <c r="I77" s="211" t="s">
        <v>4452</v>
      </c>
      <c r="J77" s="211" t="s">
        <v>1076</v>
      </c>
      <c r="K77" s="213">
        <f t="shared" si="1"/>
        <v>10.722940535999999</v>
      </c>
    </row>
    <row r="78" spans="1:11" ht="33" customHeight="1">
      <c r="A78" s="244" t="s">
        <v>853</v>
      </c>
      <c r="B78" s="244"/>
      <c r="C78" s="211" t="s">
        <v>1077</v>
      </c>
      <c r="D78" s="244" t="s">
        <v>14</v>
      </c>
      <c r="E78" s="244" t="s">
        <v>1078</v>
      </c>
      <c r="F78" s="597" t="s">
        <v>902</v>
      </c>
      <c r="G78" s="597"/>
      <c r="H78" s="212" t="s">
        <v>914</v>
      </c>
      <c r="I78" s="211" t="s">
        <v>4411</v>
      </c>
      <c r="J78" s="211" t="s">
        <v>1079</v>
      </c>
      <c r="K78" s="213">
        <f t="shared" si="1"/>
        <v>1.4764709069999999</v>
      </c>
    </row>
    <row r="79" spans="1:11" ht="33" customHeight="1">
      <c r="A79" s="244" t="s">
        <v>853</v>
      </c>
      <c r="B79" s="244"/>
      <c r="C79" s="211" t="s">
        <v>1080</v>
      </c>
      <c r="D79" s="244" t="s">
        <v>14</v>
      </c>
      <c r="E79" s="244" t="s">
        <v>1081</v>
      </c>
      <c r="F79" s="597" t="s">
        <v>902</v>
      </c>
      <c r="G79" s="597"/>
      <c r="H79" s="212" t="s">
        <v>914</v>
      </c>
      <c r="I79" s="211" t="s">
        <v>4453</v>
      </c>
      <c r="J79" s="211" t="s">
        <v>1035</v>
      </c>
      <c r="K79" s="213">
        <f t="shared" si="1"/>
        <v>3.9928929330000003</v>
      </c>
    </row>
    <row r="80" spans="1:11" ht="33" customHeight="1">
      <c r="A80" s="244" t="s">
        <v>853</v>
      </c>
      <c r="B80" s="244"/>
      <c r="C80" s="211" t="s">
        <v>1082</v>
      </c>
      <c r="D80" s="244" t="s">
        <v>14</v>
      </c>
      <c r="E80" s="244" t="s">
        <v>1083</v>
      </c>
      <c r="F80" s="597" t="s">
        <v>902</v>
      </c>
      <c r="G80" s="597"/>
      <c r="H80" s="212" t="s">
        <v>914</v>
      </c>
      <c r="I80" s="211" t="s">
        <v>4440</v>
      </c>
      <c r="J80" s="211" t="s">
        <v>1084</v>
      </c>
      <c r="K80" s="213">
        <f t="shared" si="1"/>
        <v>1.1473370579999997</v>
      </c>
    </row>
    <row r="81" spans="1:12" ht="21.95" customHeight="1">
      <c r="A81" s="247" t="s">
        <v>869</v>
      </c>
      <c r="B81" s="247"/>
      <c r="C81" s="214" t="s">
        <v>1085</v>
      </c>
      <c r="D81" s="247" t="s">
        <v>14</v>
      </c>
      <c r="E81" s="247" t="s">
        <v>1086</v>
      </c>
      <c r="F81" s="598" t="s">
        <v>872</v>
      </c>
      <c r="G81" s="598"/>
      <c r="H81" s="215" t="s">
        <v>914</v>
      </c>
      <c r="I81" s="214" t="s">
        <v>4415</v>
      </c>
      <c r="J81" s="214" t="s">
        <v>1087</v>
      </c>
      <c r="K81" s="216">
        <f t="shared" si="1"/>
        <v>2.5124714999999997</v>
      </c>
    </row>
    <row r="82" spans="1:12" ht="21.95" customHeight="1">
      <c r="A82" s="247" t="s">
        <v>869</v>
      </c>
      <c r="B82" s="247"/>
      <c r="C82" s="214" t="s">
        <v>1088</v>
      </c>
      <c r="D82" s="247" t="s">
        <v>14</v>
      </c>
      <c r="E82" s="247" t="s">
        <v>1089</v>
      </c>
      <c r="F82" s="598" t="s">
        <v>872</v>
      </c>
      <c r="G82" s="598"/>
      <c r="H82" s="215" t="s">
        <v>914</v>
      </c>
      <c r="I82" s="214" t="s">
        <v>4415</v>
      </c>
      <c r="J82" s="214" t="s">
        <v>1090</v>
      </c>
      <c r="K82" s="216">
        <f t="shared" si="1"/>
        <v>2.4295200600000002</v>
      </c>
    </row>
    <row r="83" spans="1:12" ht="44.1" customHeight="1">
      <c r="A83" s="247" t="s">
        <v>869</v>
      </c>
      <c r="B83" s="247"/>
      <c r="C83" s="214" t="s">
        <v>1091</v>
      </c>
      <c r="D83" s="247" t="s">
        <v>14</v>
      </c>
      <c r="E83" s="247" t="s">
        <v>1092</v>
      </c>
      <c r="F83" s="598" t="s">
        <v>872</v>
      </c>
      <c r="G83" s="598"/>
      <c r="H83" s="215" t="s">
        <v>1093</v>
      </c>
      <c r="I83" s="214" t="s">
        <v>4416</v>
      </c>
      <c r="J83" s="214" t="s">
        <v>1094</v>
      </c>
      <c r="K83" s="216">
        <f t="shared" si="1"/>
        <v>1.1643560030000002</v>
      </c>
    </row>
    <row r="84" spans="1:12" ht="44.1" customHeight="1">
      <c r="A84" s="247" t="s">
        <v>869</v>
      </c>
      <c r="B84" s="247"/>
      <c r="C84" s="214" t="s">
        <v>1095</v>
      </c>
      <c r="D84" s="247" t="s">
        <v>14</v>
      </c>
      <c r="E84" s="247" t="s">
        <v>1096</v>
      </c>
      <c r="F84" s="598" t="s">
        <v>872</v>
      </c>
      <c r="G84" s="598"/>
      <c r="H84" s="215" t="s">
        <v>1093</v>
      </c>
      <c r="I84" s="214" t="s">
        <v>4430</v>
      </c>
      <c r="J84" s="214" t="s">
        <v>1097</v>
      </c>
      <c r="K84" s="216">
        <f t="shared" ref="K84:K86" si="2">I84*J84</f>
        <v>2.3361485999999996</v>
      </c>
    </row>
    <row r="85" spans="1:12" ht="33" customHeight="1">
      <c r="A85" s="247" t="s">
        <v>869</v>
      </c>
      <c r="B85" s="247"/>
      <c r="C85" s="214" t="s">
        <v>1098</v>
      </c>
      <c r="D85" s="247" t="s">
        <v>14</v>
      </c>
      <c r="E85" s="247" t="s">
        <v>1099</v>
      </c>
      <c r="F85" s="598" t="s">
        <v>872</v>
      </c>
      <c r="G85" s="598"/>
      <c r="H85" s="215" t="s">
        <v>16</v>
      </c>
      <c r="I85" s="214" t="s">
        <v>4454</v>
      </c>
      <c r="J85" s="214" t="s">
        <v>1100</v>
      </c>
      <c r="K85" s="216">
        <f t="shared" si="2"/>
        <v>37.152550697000002</v>
      </c>
    </row>
    <row r="86" spans="1:12" ht="21.95" customHeight="1">
      <c r="A86" s="247" t="s">
        <v>869</v>
      </c>
      <c r="B86" s="247"/>
      <c r="C86" s="214" t="s">
        <v>870</v>
      </c>
      <c r="D86" s="247" t="s">
        <v>14</v>
      </c>
      <c r="E86" s="247" t="s">
        <v>871</v>
      </c>
      <c r="F86" s="598" t="s">
        <v>872</v>
      </c>
      <c r="G86" s="598"/>
      <c r="H86" s="215" t="s">
        <v>873</v>
      </c>
      <c r="I86" s="214" t="s">
        <v>4455</v>
      </c>
      <c r="J86" s="214" t="s">
        <v>875</v>
      </c>
      <c r="K86" s="216">
        <f t="shared" si="2"/>
        <v>4.915705452000001</v>
      </c>
    </row>
    <row r="87" spans="1:12">
      <c r="A87" s="245"/>
      <c r="B87" s="245"/>
      <c r="C87" s="245"/>
      <c r="D87" s="245"/>
      <c r="E87" s="245"/>
      <c r="F87" s="245" t="s">
        <v>886</v>
      </c>
      <c r="G87" s="245" t="s">
        <v>4456</v>
      </c>
      <c r="H87" s="245" t="s">
        <v>888</v>
      </c>
      <c r="I87" s="245" t="s">
        <v>4457</v>
      </c>
      <c r="J87" s="245" t="s">
        <v>890</v>
      </c>
      <c r="K87" s="245" t="s">
        <v>4458</v>
      </c>
    </row>
    <row r="88" spans="1:12" ht="15" thickBot="1">
      <c r="A88" s="245"/>
      <c r="B88" s="245"/>
      <c r="C88" s="245"/>
      <c r="D88" s="245"/>
      <c r="E88" s="245"/>
      <c r="F88" s="245" t="s">
        <v>891</v>
      </c>
      <c r="G88" s="245">
        <f>H2*K18</f>
        <v>99.184640565862395</v>
      </c>
      <c r="H88" s="599" t="s">
        <v>892</v>
      </c>
      <c r="I88" s="599"/>
      <c r="J88" s="601">
        <f>K18+G88</f>
        <v>583.48464332886238</v>
      </c>
      <c r="K88" s="599"/>
    </row>
    <row r="89" spans="1:12" ht="0.95" customHeight="1" thickTop="1">
      <c r="A89" s="217"/>
      <c r="B89" s="217"/>
      <c r="C89" s="217"/>
      <c r="D89" s="217"/>
      <c r="E89" s="217"/>
      <c r="F89" s="217"/>
      <c r="G89" s="217"/>
      <c r="H89" s="217"/>
      <c r="I89" s="217"/>
      <c r="J89" s="217"/>
      <c r="K89" s="217"/>
    </row>
    <row r="90" spans="1:12" ht="18" customHeight="1">
      <c r="A90" s="243"/>
      <c r="B90" s="243" t="s">
        <v>840</v>
      </c>
      <c r="C90" s="207" t="s">
        <v>841</v>
      </c>
      <c r="D90" s="243" t="s">
        <v>842</v>
      </c>
      <c r="E90" s="243" t="s">
        <v>843</v>
      </c>
      <c r="F90" s="600" t="s">
        <v>844</v>
      </c>
      <c r="G90" s="600"/>
      <c r="H90" s="208" t="s">
        <v>845</v>
      </c>
      <c r="I90" s="207" t="s">
        <v>846</v>
      </c>
      <c r="J90" s="207" t="s">
        <v>847</v>
      </c>
      <c r="K90" s="207" t="s">
        <v>742</v>
      </c>
    </row>
    <row r="91" spans="1:12" ht="33" customHeight="1">
      <c r="A91" s="317" t="s">
        <v>848</v>
      </c>
      <c r="B91" s="317" t="s">
        <v>1101</v>
      </c>
      <c r="C91" s="318" t="s">
        <v>1102</v>
      </c>
      <c r="D91" s="317" t="s">
        <v>14</v>
      </c>
      <c r="E91" s="317" t="s">
        <v>1103</v>
      </c>
      <c r="F91" s="592" t="s">
        <v>1104</v>
      </c>
      <c r="G91" s="592"/>
      <c r="H91" s="319" t="s">
        <v>16</v>
      </c>
      <c r="I91" s="318">
        <v>1</v>
      </c>
      <c r="J91" s="318" t="s">
        <v>4191</v>
      </c>
      <c r="K91" s="318" t="s">
        <v>4191</v>
      </c>
      <c r="L91" s="325">
        <f>'Med escola 220V'!I19</f>
        <v>3.5259999999999998</v>
      </c>
    </row>
    <row r="92" spans="1:12" ht="21.95" customHeight="1">
      <c r="A92" s="244" t="s">
        <v>853</v>
      </c>
      <c r="B92" s="244"/>
      <c r="C92" s="211" t="s">
        <v>859</v>
      </c>
      <c r="D92" s="244" t="s">
        <v>14</v>
      </c>
      <c r="E92" s="244" t="s">
        <v>860</v>
      </c>
      <c r="F92" s="597" t="s">
        <v>861</v>
      </c>
      <c r="G92" s="597"/>
      <c r="H92" s="212" t="s">
        <v>862</v>
      </c>
      <c r="I92" s="211" t="s">
        <v>4459</v>
      </c>
      <c r="J92" s="211" t="s">
        <v>864</v>
      </c>
      <c r="K92" s="213">
        <v>0.47</v>
      </c>
    </row>
    <row r="93" spans="1:12" ht="21.95" customHeight="1">
      <c r="A93" s="244" t="s">
        <v>853</v>
      </c>
      <c r="B93" s="244"/>
      <c r="C93" s="211" t="s">
        <v>865</v>
      </c>
      <c r="D93" s="244" t="s">
        <v>14</v>
      </c>
      <c r="E93" s="244" t="s">
        <v>866</v>
      </c>
      <c r="F93" s="597" t="s">
        <v>861</v>
      </c>
      <c r="G93" s="597"/>
      <c r="H93" s="212" t="s">
        <v>862</v>
      </c>
      <c r="I93" s="211" t="s">
        <v>4459</v>
      </c>
      <c r="J93" s="211" t="s">
        <v>868</v>
      </c>
      <c r="K93" s="213">
        <v>0.67</v>
      </c>
    </row>
    <row r="94" spans="1:12" ht="21.95" customHeight="1">
      <c r="A94" s="247" t="s">
        <v>869</v>
      </c>
      <c r="B94" s="247"/>
      <c r="C94" s="214" t="s">
        <v>1106</v>
      </c>
      <c r="D94" s="247" t="s">
        <v>14</v>
      </c>
      <c r="E94" s="247" t="s">
        <v>1107</v>
      </c>
      <c r="F94" s="598" t="s">
        <v>872</v>
      </c>
      <c r="G94" s="598"/>
      <c r="H94" s="215" t="s">
        <v>880</v>
      </c>
      <c r="I94" s="214" t="s">
        <v>1108</v>
      </c>
      <c r="J94" s="214" t="s">
        <v>1109</v>
      </c>
      <c r="K94" s="216">
        <v>0.2</v>
      </c>
    </row>
    <row r="95" spans="1:12" ht="21.95" customHeight="1">
      <c r="A95" s="247" t="s">
        <v>869</v>
      </c>
      <c r="B95" s="247"/>
      <c r="C95" s="214" t="s">
        <v>870</v>
      </c>
      <c r="D95" s="247" t="s">
        <v>14</v>
      </c>
      <c r="E95" s="247" t="s">
        <v>871</v>
      </c>
      <c r="F95" s="598" t="s">
        <v>872</v>
      </c>
      <c r="G95" s="598"/>
      <c r="H95" s="215" t="s">
        <v>873</v>
      </c>
      <c r="I95" s="214" t="s">
        <v>1110</v>
      </c>
      <c r="J95" s="214" t="s">
        <v>875</v>
      </c>
      <c r="K95" s="216">
        <v>0.77</v>
      </c>
    </row>
    <row r="96" spans="1:12" ht="21.95" customHeight="1">
      <c r="A96" s="247" t="s">
        <v>869</v>
      </c>
      <c r="B96" s="247"/>
      <c r="C96" s="214" t="s">
        <v>1111</v>
      </c>
      <c r="D96" s="247" t="s">
        <v>14</v>
      </c>
      <c r="E96" s="247" t="s">
        <v>1112</v>
      </c>
      <c r="F96" s="598" t="s">
        <v>872</v>
      </c>
      <c r="G96" s="598"/>
      <c r="H96" s="215" t="s">
        <v>880</v>
      </c>
      <c r="I96" s="214" t="s">
        <v>857</v>
      </c>
      <c r="J96" s="214" t="s">
        <v>1113</v>
      </c>
      <c r="K96" s="216">
        <v>0.09</v>
      </c>
    </row>
    <row r="97" spans="1:12" ht="21.95" customHeight="1">
      <c r="A97" s="247" t="s">
        <v>869</v>
      </c>
      <c r="B97" s="247"/>
      <c r="C97" s="214" t="s">
        <v>1114</v>
      </c>
      <c r="D97" s="247" t="s">
        <v>14</v>
      </c>
      <c r="E97" s="247" t="s">
        <v>1115</v>
      </c>
      <c r="F97" s="598" t="s">
        <v>872</v>
      </c>
      <c r="G97" s="598"/>
      <c r="H97" s="215" t="s">
        <v>873</v>
      </c>
      <c r="I97" s="214" t="s">
        <v>1116</v>
      </c>
      <c r="J97" s="214" t="s">
        <v>1117</v>
      </c>
      <c r="K97" s="216">
        <v>1.33</v>
      </c>
    </row>
    <row r="98" spans="1:12">
      <c r="A98" s="245"/>
      <c r="B98" s="245"/>
      <c r="C98" s="245"/>
      <c r="D98" s="245"/>
      <c r="E98" s="245"/>
      <c r="F98" s="245" t="s">
        <v>886</v>
      </c>
      <c r="G98" s="245" t="s">
        <v>4460</v>
      </c>
      <c r="H98" s="245" t="s">
        <v>888</v>
      </c>
      <c r="I98" s="245" t="s">
        <v>1764</v>
      </c>
      <c r="J98" s="245" t="s">
        <v>890</v>
      </c>
      <c r="K98" s="245" t="s">
        <v>1733</v>
      </c>
    </row>
    <row r="99" spans="1:12" ht="15" thickBot="1">
      <c r="A99" s="245"/>
      <c r="B99" s="245"/>
      <c r="C99" s="245"/>
      <c r="D99" s="245"/>
      <c r="E99" s="245"/>
      <c r="F99" s="245" t="s">
        <v>891</v>
      </c>
      <c r="G99" s="249">
        <f>H2*K91</f>
        <v>0.72294400000000003</v>
      </c>
      <c r="H99" s="599" t="s">
        <v>892</v>
      </c>
      <c r="I99" s="599"/>
      <c r="J99" s="602">
        <f>G99+K91</f>
        <v>4.2529439999999994</v>
      </c>
      <c r="K99" s="602"/>
    </row>
    <row r="100" spans="1:12" ht="0.95" customHeight="1" thickTop="1">
      <c r="A100" s="217"/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pans="1:12" ht="18" customHeight="1">
      <c r="A101" s="243"/>
      <c r="B101" s="243" t="s">
        <v>840</v>
      </c>
      <c r="C101" s="207" t="s">
        <v>841</v>
      </c>
      <c r="D101" s="243" t="s">
        <v>842</v>
      </c>
      <c r="E101" s="243" t="s">
        <v>843</v>
      </c>
      <c r="F101" s="600" t="s">
        <v>844</v>
      </c>
      <c r="G101" s="600"/>
      <c r="H101" s="208" t="s">
        <v>845</v>
      </c>
      <c r="I101" s="207" t="s">
        <v>846</v>
      </c>
      <c r="J101" s="207" t="s">
        <v>847</v>
      </c>
      <c r="K101" s="207" t="s">
        <v>742</v>
      </c>
    </row>
    <row r="102" spans="1:12" ht="33" customHeight="1">
      <c r="A102" s="317" t="s">
        <v>848</v>
      </c>
      <c r="B102" s="317" t="s">
        <v>1120</v>
      </c>
      <c r="C102" s="318" t="s">
        <v>1121</v>
      </c>
      <c r="D102" s="317" t="s">
        <v>14</v>
      </c>
      <c r="E102" s="317" t="s">
        <v>1122</v>
      </c>
      <c r="F102" s="592" t="s">
        <v>902</v>
      </c>
      <c r="G102" s="592"/>
      <c r="H102" s="319" t="s">
        <v>914</v>
      </c>
      <c r="I102" s="318">
        <v>1</v>
      </c>
      <c r="J102" s="318" t="s">
        <v>4461</v>
      </c>
      <c r="K102" s="318" t="s">
        <v>4461</v>
      </c>
      <c r="L102" s="325">
        <f>'Med escola 220V'!I20</f>
        <v>774</v>
      </c>
    </row>
    <row r="103" spans="1:12" ht="21.95" customHeight="1">
      <c r="A103" s="244" t="s">
        <v>853</v>
      </c>
      <c r="B103" s="244"/>
      <c r="C103" s="211" t="s">
        <v>1123</v>
      </c>
      <c r="D103" s="244" t="s">
        <v>14</v>
      </c>
      <c r="E103" s="244" t="s">
        <v>1124</v>
      </c>
      <c r="F103" s="597" t="s">
        <v>861</v>
      </c>
      <c r="G103" s="597"/>
      <c r="H103" s="212" t="s">
        <v>862</v>
      </c>
      <c r="I103" s="211" t="s">
        <v>4462</v>
      </c>
      <c r="J103" s="211" t="s">
        <v>1125</v>
      </c>
      <c r="K103" s="213">
        <v>64.010000000000005</v>
      </c>
    </row>
    <row r="104" spans="1:12" ht="21.95" customHeight="1">
      <c r="A104" s="244" t="s">
        <v>853</v>
      </c>
      <c r="B104" s="244"/>
      <c r="C104" s="211" t="s">
        <v>859</v>
      </c>
      <c r="D104" s="244" t="s">
        <v>14</v>
      </c>
      <c r="E104" s="244" t="s">
        <v>860</v>
      </c>
      <c r="F104" s="597" t="s">
        <v>861</v>
      </c>
      <c r="G104" s="597"/>
      <c r="H104" s="212" t="s">
        <v>862</v>
      </c>
      <c r="I104" s="211" t="s">
        <v>4462</v>
      </c>
      <c r="J104" s="211" t="s">
        <v>864</v>
      </c>
      <c r="K104" s="213">
        <v>44.42</v>
      </c>
    </row>
    <row r="105" spans="1:12" ht="33" customHeight="1">
      <c r="A105" s="247" t="s">
        <v>869</v>
      </c>
      <c r="B105" s="247"/>
      <c r="C105" s="214" t="s">
        <v>1126</v>
      </c>
      <c r="D105" s="247" t="s">
        <v>14</v>
      </c>
      <c r="E105" s="247" t="s">
        <v>1127</v>
      </c>
      <c r="F105" s="598" t="s">
        <v>872</v>
      </c>
      <c r="G105" s="598"/>
      <c r="H105" s="215" t="s">
        <v>914</v>
      </c>
      <c r="I105" s="214" t="s">
        <v>867</v>
      </c>
      <c r="J105" s="214" t="s">
        <v>1128</v>
      </c>
      <c r="K105" s="216">
        <v>20.13</v>
      </c>
    </row>
    <row r="106" spans="1:12" ht="21.95" customHeight="1">
      <c r="A106" s="247" t="s">
        <v>869</v>
      </c>
      <c r="B106" s="247"/>
      <c r="C106" s="214" t="s">
        <v>1129</v>
      </c>
      <c r="D106" s="247" t="s">
        <v>14</v>
      </c>
      <c r="E106" s="247" t="s">
        <v>1130</v>
      </c>
      <c r="F106" s="598" t="s">
        <v>872</v>
      </c>
      <c r="G106" s="598"/>
      <c r="H106" s="215" t="s">
        <v>914</v>
      </c>
      <c r="I106" s="214" t="s">
        <v>863</v>
      </c>
      <c r="J106" s="214" t="s">
        <v>1131</v>
      </c>
      <c r="K106" s="216">
        <v>1.24</v>
      </c>
    </row>
    <row r="107" spans="1:12" ht="33" customHeight="1">
      <c r="A107" s="247" t="s">
        <v>869</v>
      </c>
      <c r="B107" s="247"/>
      <c r="C107" s="214" t="s">
        <v>1132</v>
      </c>
      <c r="D107" s="247" t="s">
        <v>14</v>
      </c>
      <c r="E107" s="247" t="s">
        <v>1133</v>
      </c>
      <c r="F107" s="598" t="s">
        <v>872</v>
      </c>
      <c r="G107" s="598"/>
      <c r="H107" s="215" t="s">
        <v>873</v>
      </c>
      <c r="I107" s="214" t="s">
        <v>4463</v>
      </c>
      <c r="J107" s="214" t="s">
        <v>1134</v>
      </c>
      <c r="K107" s="216">
        <v>109.21</v>
      </c>
    </row>
    <row r="108" spans="1:12" ht="33" customHeight="1">
      <c r="A108" s="247" t="s">
        <v>869</v>
      </c>
      <c r="B108" s="247"/>
      <c r="C108" s="214" t="s">
        <v>1135</v>
      </c>
      <c r="D108" s="247" t="s">
        <v>14</v>
      </c>
      <c r="E108" s="247" t="s">
        <v>1136</v>
      </c>
      <c r="F108" s="598" t="s">
        <v>872</v>
      </c>
      <c r="G108" s="598"/>
      <c r="H108" s="215" t="s">
        <v>914</v>
      </c>
      <c r="I108" s="214" t="s">
        <v>867</v>
      </c>
      <c r="J108" s="214" t="s">
        <v>1137</v>
      </c>
      <c r="K108" s="216">
        <v>49.41</v>
      </c>
    </row>
    <row r="109" spans="1:12" ht="33" customHeight="1">
      <c r="A109" s="247" t="s">
        <v>869</v>
      </c>
      <c r="B109" s="247"/>
      <c r="C109" s="214" t="s">
        <v>1138</v>
      </c>
      <c r="D109" s="247" t="s">
        <v>14</v>
      </c>
      <c r="E109" s="247" t="s">
        <v>1139</v>
      </c>
      <c r="F109" s="598" t="s">
        <v>872</v>
      </c>
      <c r="G109" s="598"/>
      <c r="H109" s="215" t="s">
        <v>914</v>
      </c>
      <c r="I109" s="214" t="s">
        <v>863</v>
      </c>
      <c r="J109" s="214" t="s">
        <v>1140</v>
      </c>
      <c r="K109" s="216">
        <v>42</v>
      </c>
    </row>
    <row r="110" spans="1:12" ht="21.95" customHeight="1">
      <c r="A110" s="247" t="s">
        <v>869</v>
      </c>
      <c r="B110" s="247"/>
      <c r="C110" s="214" t="s">
        <v>1141</v>
      </c>
      <c r="D110" s="247" t="s">
        <v>14</v>
      </c>
      <c r="E110" s="247" t="s">
        <v>1142</v>
      </c>
      <c r="F110" s="598" t="s">
        <v>872</v>
      </c>
      <c r="G110" s="598"/>
      <c r="H110" s="215" t="s">
        <v>914</v>
      </c>
      <c r="I110" s="214" t="s">
        <v>863</v>
      </c>
      <c r="J110" s="214" t="s">
        <v>1143</v>
      </c>
      <c r="K110" s="216">
        <v>5.92</v>
      </c>
    </row>
    <row r="111" spans="1:12" ht="21.95" customHeight="1">
      <c r="A111" s="247" t="s">
        <v>869</v>
      </c>
      <c r="B111" s="247"/>
      <c r="C111" s="214" t="s">
        <v>1144</v>
      </c>
      <c r="D111" s="247" t="s">
        <v>14</v>
      </c>
      <c r="E111" s="247" t="s">
        <v>1145</v>
      </c>
      <c r="F111" s="598" t="s">
        <v>872</v>
      </c>
      <c r="G111" s="598"/>
      <c r="H111" s="215" t="s">
        <v>914</v>
      </c>
      <c r="I111" s="214" t="s">
        <v>867</v>
      </c>
      <c r="J111" s="214" t="s">
        <v>1146</v>
      </c>
      <c r="K111" s="216">
        <v>17.96</v>
      </c>
    </row>
    <row r="112" spans="1:12" ht="21.95" customHeight="1">
      <c r="A112" s="247" t="s">
        <v>869</v>
      </c>
      <c r="B112" s="247"/>
      <c r="C112" s="214" t="s">
        <v>1147</v>
      </c>
      <c r="D112" s="247" t="s">
        <v>14</v>
      </c>
      <c r="E112" s="247" t="s">
        <v>1148</v>
      </c>
      <c r="F112" s="598" t="s">
        <v>872</v>
      </c>
      <c r="G112" s="598"/>
      <c r="H112" s="215" t="s">
        <v>873</v>
      </c>
      <c r="I112" s="214" t="s">
        <v>1149</v>
      </c>
      <c r="J112" s="214" t="s">
        <v>1105</v>
      </c>
      <c r="K112" s="216">
        <v>36.9</v>
      </c>
    </row>
    <row r="113" spans="1:12" ht="21.95" customHeight="1">
      <c r="A113" s="247" t="s">
        <v>869</v>
      </c>
      <c r="B113" s="247"/>
      <c r="C113" s="214" t="s">
        <v>1150</v>
      </c>
      <c r="D113" s="247" t="s">
        <v>14</v>
      </c>
      <c r="E113" s="247" t="s">
        <v>1151</v>
      </c>
      <c r="F113" s="598" t="s">
        <v>872</v>
      </c>
      <c r="G113" s="598"/>
      <c r="H113" s="215" t="s">
        <v>873</v>
      </c>
      <c r="I113" s="214" t="s">
        <v>863</v>
      </c>
      <c r="J113" s="214" t="s">
        <v>1152</v>
      </c>
      <c r="K113" s="216">
        <v>4.22</v>
      </c>
    </row>
    <row r="114" spans="1:12" ht="33" customHeight="1">
      <c r="A114" s="247" t="s">
        <v>869</v>
      </c>
      <c r="B114" s="247"/>
      <c r="C114" s="214" t="s">
        <v>1153</v>
      </c>
      <c r="D114" s="247" t="s">
        <v>14</v>
      </c>
      <c r="E114" s="247" t="s">
        <v>1154</v>
      </c>
      <c r="F114" s="598" t="s">
        <v>872</v>
      </c>
      <c r="G114" s="598"/>
      <c r="H114" s="215" t="s">
        <v>914</v>
      </c>
      <c r="I114" s="214" t="s">
        <v>867</v>
      </c>
      <c r="J114" s="214" t="s">
        <v>1155</v>
      </c>
      <c r="K114" s="216">
        <v>34.68</v>
      </c>
    </row>
    <row r="115" spans="1:12" ht="21.95" customHeight="1">
      <c r="A115" s="247" t="s">
        <v>869</v>
      </c>
      <c r="B115" s="247"/>
      <c r="C115" s="214" t="s">
        <v>1156</v>
      </c>
      <c r="D115" s="247" t="s">
        <v>14</v>
      </c>
      <c r="E115" s="247" t="s">
        <v>1157</v>
      </c>
      <c r="F115" s="598" t="s">
        <v>872</v>
      </c>
      <c r="G115" s="598"/>
      <c r="H115" s="215" t="s">
        <v>914</v>
      </c>
      <c r="I115" s="214" t="s">
        <v>867</v>
      </c>
      <c r="J115" s="214" t="s">
        <v>1158</v>
      </c>
      <c r="K115" s="216">
        <v>4.12</v>
      </c>
    </row>
    <row r="116" spans="1:12" ht="33" customHeight="1">
      <c r="A116" s="247" t="s">
        <v>869</v>
      </c>
      <c r="B116" s="247"/>
      <c r="C116" s="214" t="s">
        <v>1159</v>
      </c>
      <c r="D116" s="247" t="s">
        <v>14</v>
      </c>
      <c r="E116" s="247" t="s">
        <v>1160</v>
      </c>
      <c r="F116" s="598" t="s">
        <v>872</v>
      </c>
      <c r="G116" s="598"/>
      <c r="H116" s="215" t="s">
        <v>914</v>
      </c>
      <c r="I116" s="214" t="s">
        <v>863</v>
      </c>
      <c r="J116" s="214" t="s">
        <v>1161</v>
      </c>
      <c r="K116" s="216">
        <v>4.7</v>
      </c>
    </row>
    <row r="117" spans="1:12" ht="21.95" customHeight="1">
      <c r="A117" s="247" t="s">
        <v>869</v>
      </c>
      <c r="B117" s="247"/>
      <c r="C117" s="214" t="s">
        <v>1162</v>
      </c>
      <c r="D117" s="247" t="s">
        <v>14</v>
      </c>
      <c r="E117" s="247" t="s">
        <v>1163</v>
      </c>
      <c r="F117" s="598" t="s">
        <v>872</v>
      </c>
      <c r="G117" s="598"/>
      <c r="H117" s="215" t="s">
        <v>914</v>
      </c>
      <c r="I117" s="214" t="s">
        <v>867</v>
      </c>
      <c r="J117" s="214" t="s">
        <v>1164</v>
      </c>
      <c r="K117" s="216">
        <v>334.9</v>
      </c>
    </row>
    <row r="118" spans="1:12" ht="21.95" customHeight="1">
      <c r="A118" s="247" t="s">
        <v>869</v>
      </c>
      <c r="B118" s="247"/>
      <c r="C118" s="214" t="s">
        <v>1165</v>
      </c>
      <c r="D118" s="247" t="s">
        <v>14</v>
      </c>
      <c r="E118" s="247" t="s">
        <v>1166</v>
      </c>
      <c r="F118" s="598" t="s">
        <v>872</v>
      </c>
      <c r="G118" s="598"/>
      <c r="H118" s="215" t="s">
        <v>914</v>
      </c>
      <c r="I118" s="214" t="s">
        <v>867</v>
      </c>
      <c r="J118" s="214" t="s">
        <v>1167</v>
      </c>
      <c r="K118" s="216">
        <v>0.18</v>
      </c>
    </row>
    <row r="119" spans="1:12">
      <c r="A119" s="245"/>
      <c r="B119" s="245"/>
      <c r="C119" s="245"/>
      <c r="D119" s="245"/>
      <c r="E119" s="245"/>
      <c r="F119" s="245" t="s">
        <v>886</v>
      </c>
      <c r="G119" s="245" t="s">
        <v>4464</v>
      </c>
      <c r="H119" s="245" t="s">
        <v>888</v>
      </c>
      <c r="I119" s="245" t="s">
        <v>4465</v>
      </c>
      <c r="J119" s="245" t="s">
        <v>890</v>
      </c>
      <c r="K119" s="245" t="s">
        <v>4466</v>
      </c>
    </row>
    <row r="120" spans="1:12" ht="15" thickBot="1">
      <c r="A120" s="245"/>
      <c r="B120" s="245"/>
      <c r="C120" s="245"/>
      <c r="D120" s="245"/>
      <c r="E120" s="245"/>
      <c r="F120" s="245" t="s">
        <v>891</v>
      </c>
      <c r="G120" s="249">
        <f>H2*K102</f>
        <v>158.51520000000002</v>
      </c>
      <c r="H120" s="599" t="s">
        <v>892</v>
      </c>
      <c r="I120" s="599"/>
      <c r="J120" s="602">
        <f>G120+K102</f>
        <v>932.51520000000005</v>
      </c>
      <c r="K120" s="602"/>
    </row>
    <row r="121" spans="1:12" ht="0.95" customHeight="1" thickTop="1">
      <c r="A121" s="217"/>
      <c r="B121" s="217"/>
      <c r="C121" s="217"/>
      <c r="D121" s="217"/>
      <c r="E121" s="217"/>
      <c r="F121" s="217"/>
      <c r="G121" s="217"/>
      <c r="H121" s="217"/>
      <c r="I121" s="217"/>
      <c r="J121" s="217"/>
      <c r="K121" s="217"/>
    </row>
    <row r="122" spans="1:12" ht="18" customHeight="1">
      <c r="A122" s="243"/>
      <c r="B122" s="243" t="s">
        <v>840</v>
      </c>
      <c r="C122" s="207" t="s">
        <v>841</v>
      </c>
      <c r="D122" s="243" t="s">
        <v>842</v>
      </c>
      <c r="E122" s="243" t="s">
        <v>843</v>
      </c>
      <c r="F122" s="600" t="s">
        <v>844</v>
      </c>
      <c r="G122" s="600"/>
      <c r="H122" s="208" t="s">
        <v>845</v>
      </c>
      <c r="I122" s="207" t="s">
        <v>846</v>
      </c>
      <c r="J122" s="207" t="s">
        <v>847</v>
      </c>
      <c r="K122" s="207" t="s">
        <v>742</v>
      </c>
    </row>
    <row r="123" spans="1:12" ht="33" customHeight="1">
      <c r="A123" s="317" t="s">
        <v>848</v>
      </c>
      <c r="B123" s="317" t="s">
        <v>1168</v>
      </c>
      <c r="C123" s="318" t="s">
        <v>1169</v>
      </c>
      <c r="D123" s="317" t="s">
        <v>14</v>
      </c>
      <c r="E123" s="317" t="s">
        <v>1170</v>
      </c>
      <c r="F123" s="592" t="s">
        <v>852</v>
      </c>
      <c r="G123" s="592"/>
      <c r="H123" s="319" t="s">
        <v>914</v>
      </c>
      <c r="I123" s="318">
        <v>1</v>
      </c>
      <c r="J123" s="318" t="s">
        <v>4467</v>
      </c>
      <c r="K123" s="318" t="s">
        <v>4467</v>
      </c>
      <c r="L123" s="325">
        <f>'Med escola 220V'!I21</f>
        <v>2064</v>
      </c>
    </row>
    <row r="124" spans="1:12" ht="21.95" customHeight="1">
      <c r="A124" s="244" t="s">
        <v>853</v>
      </c>
      <c r="B124" s="244"/>
      <c r="C124" s="211" t="s">
        <v>1171</v>
      </c>
      <c r="D124" s="244" t="s">
        <v>14</v>
      </c>
      <c r="E124" s="244" t="s">
        <v>1172</v>
      </c>
      <c r="F124" s="597" t="s">
        <v>861</v>
      </c>
      <c r="G124" s="597"/>
      <c r="H124" s="212" t="s">
        <v>862</v>
      </c>
      <c r="I124" s="211" t="s">
        <v>4468</v>
      </c>
      <c r="J124" s="211" t="s">
        <v>1173</v>
      </c>
      <c r="K124" s="213">
        <v>12.54</v>
      </c>
    </row>
    <row r="125" spans="1:12" ht="21.95" customHeight="1">
      <c r="A125" s="244" t="s">
        <v>853</v>
      </c>
      <c r="B125" s="244"/>
      <c r="C125" s="211" t="s">
        <v>865</v>
      </c>
      <c r="D125" s="244" t="s">
        <v>14</v>
      </c>
      <c r="E125" s="244" t="s">
        <v>866</v>
      </c>
      <c r="F125" s="597" t="s">
        <v>861</v>
      </c>
      <c r="G125" s="597"/>
      <c r="H125" s="212" t="s">
        <v>862</v>
      </c>
      <c r="I125" s="211" t="s">
        <v>4469</v>
      </c>
      <c r="J125" s="211" t="s">
        <v>868</v>
      </c>
      <c r="K125" s="213">
        <v>37.61</v>
      </c>
    </row>
    <row r="126" spans="1:12" ht="33" customHeight="1">
      <c r="A126" s="244" t="s">
        <v>853</v>
      </c>
      <c r="B126" s="244"/>
      <c r="C126" s="211" t="s">
        <v>1174</v>
      </c>
      <c r="D126" s="244" t="s">
        <v>14</v>
      </c>
      <c r="E126" s="244" t="s">
        <v>1175</v>
      </c>
      <c r="F126" s="597" t="s">
        <v>917</v>
      </c>
      <c r="G126" s="597"/>
      <c r="H126" s="212" t="s">
        <v>914</v>
      </c>
      <c r="I126" s="211" t="s">
        <v>1176</v>
      </c>
      <c r="J126" s="211" t="s">
        <v>1177</v>
      </c>
      <c r="K126" s="213">
        <v>13.53</v>
      </c>
    </row>
    <row r="127" spans="1:12" ht="33" customHeight="1">
      <c r="A127" s="244" t="s">
        <v>853</v>
      </c>
      <c r="B127" s="244"/>
      <c r="C127" s="211" t="s">
        <v>1178</v>
      </c>
      <c r="D127" s="244" t="s">
        <v>14</v>
      </c>
      <c r="E127" s="244" t="s">
        <v>1179</v>
      </c>
      <c r="F127" s="597" t="s">
        <v>917</v>
      </c>
      <c r="G127" s="597"/>
      <c r="H127" s="212" t="s">
        <v>914</v>
      </c>
      <c r="I127" s="211" t="s">
        <v>867</v>
      </c>
      <c r="J127" s="211" t="s">
        <v>1180</v>
      </c>
      <c r="K127" s="213">
        <v>42.53</v>
      </c>
    </row>
    <row r="128" spans="1:12" ht="33" customHeight="1">
      <c r="A128" s="244" t="s">
        <v>853</v>
      </c>
      <c r="B128" s="244"/>
      <c r="C128" s="211" t="s">
        <v>1181</v>
      </c>
      <c r="D128" s="244" t="s">
        <v>14</v>
      </c>
      <c r="E128" s="244" t="s">
        <v>1182</v>
      </c>
      <c r="F128" s="597" t="s">
        <v>1183</v>
      </c>
      <c r="G128" s="597"/>
      <c r="H128" s="212" t="s">
        <v>1184</v>
      </c>
      <c r="I128" s="211" t="s">
        <v>1185</v>
      </c>
      <c r="J128" s="211" t="s">
        <v>1186</v>
      </c>
      <c r="K128" s="213">
        <v>3.19</v>
      </c>
    </row>
    <row r="129" spans="1:11" ht="33" customHeight="1">
      <c r="A129" s="244" t="s">
        <v>853</v>
      </c>
      <c r="B129" s="244"/>
      <c r="C129" s="211" t="s">
        <v>1187</v>
      </c>
      <c r="D129" s="244" t="s">
        <v>14</v>
      </c>
      <c r="E129" s="244" t="s">
        <v>1188</v>
      </c>
      <c r="F129" s="597" t="s">
        <v>1183</v>
      </c>
      <c r="G129" s="597"/>
      <c r="H129" s="212" t="s">
        <v>1189</v>
      </c>
      <c r="I129" s="211" t="s">
        <v>1190</v>
      </c>
      <c r="J129" s="211" t="s">
        <v>1191</v>
      </c>
      <c r="K129" s="213">
        <v>13.11</v>
      </c>
    </row>
    <row r="130" spans="1:11" ht="44.1" customHeight="1">
      <c r="A130" s="244" t="s">
        <v>853</v>
      </c>
      <c r="B130" s="244"/>
      <c r="C130" s="211" t="s">
        <v>1192</v>
      </c>
      <c r="D130" s="244" t="s">
        <v>14</v>
      </c>
      <c r="E130" s="244" t="s">
        <v>1193</v>
      </c>
      <c r="F130" s="597" t="s">
        <v>917</v>
      </c>
      <c r="G130" s="597"/>
      <c r="H130" s="212" t="s">
        <v>873</v>
      </c>
      <c r="I130" s="211" t="s">
        <v>4470</v>
      </c>
      <c r="J130" s="211" t="s">
        <v>1194</v>
      </c>
      <c r="K130" s="213">
        <v>117.85</v>
      </c>
    </row>
    <row r="131" spans="1:11" ht="44.1" customHeight="1">
      <c r="A131" s="244" t="s">
        <v>853</v>
      </c>
      <c r="B131" s="244"/>
      <c r="C131" s="211" t="s">
        <v>1195</v>
      </c>
      <c r="D131" s="244" t="s">
        <v>14</v>
      </c>
      <c r="E131" s="244" t="s">
        <v>1196</v>
      </c>
      <c r="F131" s="597" t="s">
        <v>917</v>
      </c>
      <c r="G131" s="597"/>
      <c r="H131" s="212" t="s">
        <v>914</v>
      </c>
      <c r="I131" s="211" t="s">
        <v>863</v>
      </c>
      <c r="J131" s="211" t="s">
        <v>1197</v>
      </c>
      <c r="K131" s="213">
        <v>16.440000000000001</v>
      </c>
    </row>
    <row r="132" spans="1:11" ht="54.95" customHeight="1">
      <c r="A132" s="244" t="s">
        <v>853</v>
      </c>
      <c r="B132" s="244"/>
      <c r="C132" s="211" t="s">
        <v>1198</v>
      </c>
      <c r="D132" s="244" t="s">
        <v>14</v>
      </c>
      <c r="E132" s="244" t="s">
        <v>1199</v>
      </c>
      <c r="F132" s="597" t="s">
        <v>917</v>
      </c>
      <c r="G132" s="597"/>
      <c r="H132" s="212" t="s">
        <v>914</v>
      </c>
      <c r="I132" s="211" t="s">
        <v>867</v>
      </c>
      <c r="J132" s="211" t="s">
        <v>1200</v>
      </c>
      <c r="K132" s="213">
        <v>18.22</v>
      </c>
    </row>
    <row r="133" spans="1:11" ht="21.95" customHeight="1">
      <c r="A133" s="244" t="s">
        <v>853</v>
      </c>
      <c r="B133" s="244"/>
      <c r="C133" s="211" t="s">
        <v>1201</v>
      </c>
      <c r="D133" s="244" t="s">
        <v>14</v>
      </c>
      <c r="E133" s="244" t="s">
        <v>1202</v>
      </c>
      <c r="F133" s="597" t="s">
        <v>917</v>
      </c>
      <c r="G133" s="597"/>
      <c r="H133" s="212" t="s">
        <v>914</v>
      </c>
      <c r="I133" s="211" t="s">
        <v>867</v>
      </c>
      <c r="J133" s="211" t="s">
        <v>1203</v>
      </c>
      <c r="K133" s="213">
        <v>28.98</v>
      </c>
    </row>
    <row r="134" spans="1:11" ht="21.95" customHeight="1">
      <c r="A134" s="247" t="s">
        <v>869</v>
      </c>
      <c r="B134" s="247"/>
      <c r="C134" s="214" t="s">
        <v>1204</v>
      </c>
      <c r="D134" s="247" t="s">
        <v>14</v>
      </c>
      <c r="E134" s="247" t="s">
        <v>1205</v>
      </c>
      <c r="F134" s="598" t="s">
        <v>872</v>
      </c>
      <c r="G134" s="598"/>
      <c r="H134" s="215" t="s">
        <v>914</v>
      </c>
      <c r="I134" s="214" t="s">
        <v>867</v>
      </c>
      <c r="J134" s="214" t="s">
        <v>1206</v>
      </c>
      <c r="K134" s="216">
        <v>259</v>
      </c>
    </row>
    <row r="135" spans="1:11" ht="21.95" customHeight="1">
      <c r="A135" s="247" t="s">
        <v>869</v>
      </c>
      <c r="B135" s="247"/>
      <c r="C135" s="214" t="s">
        <v>1207</v>
      </c>
      <c r="D135" s="247" t="s">
        <v>14</v>
      </c>
      <c r="E135" s="247" t="s">
        <v>1208</v>
      </c>
      <c r="F135" s="598" t="s">
        <v>872</v>
      </c>
      <c r="G135" s="598"/>
      <c r="H135" s="215" t="s">
        <v>914</v>
      </c>
      <c r="I135" s="214" t="s">
        <v>4471</v>
      </c>
      <c r="J135" s="214" t="s">
        <v>1210</v>
      </c>
      <c r="K135" s="216">
        <v>115.07</v>
      </c>
    </row>
    <row r="136" spans="1:11" ht="33" customHeight="1">
      <c r="A136" s="247" t="s">
        <v>869</v>
      </c>
      <c r="B136" s="247"/>
      <c r="C136" s="214" t="s">
        <v>1211</v>
      </c>
      <c r="D136" s="247" t="s">
        <v>14</v>
      </c>
      <c r="E136" s="247" t="s">
        <v>1212</v>
      </c>
      <c r="F136" s="598" t="s">
        <v>872</v>
      </c>
      <c r="G136" s="598"/>
      <c r="H136" s="215" t="s">
        <v>873</v>
      </c>
      <c r="I136" s="214" t="s">
        <v>4472</v>
      </c>
      <c r="J136" s="214" t="s">
        <v>1213</v>
      </c>
      <c r="K136" s="216">
        <v>352.16</v>
      </c>
    </row>
    <row r="137" spans="1:11" ht="33" customHeight="1">
      <c r="A137" s="247" t="s">
        <v>869</v>
      </c>
      <c r="B137" s="247"/>
      <c r="C137" s="214" t="s">
        <v>1214</v>
      </c>
      <c r="D137" s="247" t="s">
        <v>14</v>
      </c>
      <c r="E137" s="247" t="s">
        <v>1215</v>
      </c>
      <c r="F137" s="598" t="s">
        <v>872</v>
      </c>
      <c r="G137" s="598"/>
      <c r="H137" s="215" t="s">
        <v>873</v>
      </c>
      <c r="I137" s="214" t="s">
        <v>4473</v>
      </c>
      <c r="J137" s="214" t="s">
        <v>1216</v>
      </c>
      <c r="K137" s="216">
        <v>261.3</v>
      </c>
    </row>
    <row r="138" spans="1:11" ht="21.95" customHeight="1">
      <c r="A138" s="247" t="s">
        <v>869</v>
      </c>
      <c r="B138" s="247"/>
      <c r="C138" s="214" t="s">
        <v>1111</v>
      </c>
      <c r="D138" s="247" t="s">
        <v>14</v>
      </c>
      <c r="E138" s="247" t="s">
        <v>1112</v>
      </c>
      <c r="F138" s="598" t="s">
        <v>872</v>
      </c>
      <c r="G138" s="598"/>
      <c r="H138" s="215" t="s">
        <v>880</v>
      </c>
      <c r="I138" s="214" t="s">
        <v>1217</v>
      </c>
      <c r="J138" s="214" t="s">
        <v>1113</v>
      </c>
      <c r="K138" s="216">
        <v>10.99</v>
      </c>
    </row>
    <row r="139" spans="1:11" ht="21.95" customHeight="1">
      <c r="A139" s="247" t="s">
        <v>869</v>
      </c>
      <c r="B139" s="247"/>
      <c r="C139" s="214" t="s">
        <v>1218</v>
      </c>
      <c r="D139" s="247" t="s">
        <v>14</v>
      </c>
      <c r="E139" s="247" t="s">
        <v>1219</v>
      </c>
      <c r="F139" s="598" t="s">
        <v>872</v>
      </c>
      <c r="G139" s="598"/>
      <c r="H139" s="215" t="s">
        <v>16</v>
      </c>
      <c r="I139" s="214" t="s">
        <v>4474</v>
      </c>
      <c r="J139" s="214" t="s">
        <v>1220</v>
      </c>
      <c r="K139" s="216">
        <v>122.69</v>
      </c>
    </row>
    <row r="140" spans="1:11" ht="21.95" customHeight="1">
      <c r="A140" s="247" t="s">
        <v>869</v>
      </c>
      <c r="B140" s="247"/>
      <c r="C140" s="214" t="s">
        <v>1221</v>
      </c>
      <c r="D140" s="247" t="s">
        <v>14</v>
      </c>
      <c r="E140" s="247" t="s">
        <v>1222</v>
      </c>
      <c r="F140" s="598" t="s">
        <v>872</v>
      </c>
      <c r="G140" s="598"/>
      <c r="H140" s="215" t="s">
        <v>873</v>
      </c>
      <c r="I140" s="214" t="s">
        <v>4475</v>
      </c>
      <c r="J140" s="214" t="s">
        <v>1223</v>
      </c>
      <c r="K140" s="216">
        <v>638.79</v>
      </c>
    </row>
    <row r="141" spans="1:11">
      <c r="A141" s="245"/>
      <c r="B141" s="245"/>
      <c r="C141" s="245"/>
      <c r="D141" s="245"/>
      <c r="E141" s="245"/>
      <c r="F141" s="245" t="s">
        <v>886</v>
      </c>
      <c r="G141" s="245" t="s">
        <v>4476</v>
      </c>
      <c r="H141" s="245" t="s">
        <v>888</v>
      </c>
      <c r="I141" s="245" t="s">
        <v>4477</v>
      </c>
      <c r="J141" s="245" t="s">
        <v>890</v>
      </c>
      <c r="K141" s="245" t="s">
        <v>4478</v>
      </c>
    </row>
    <row r="142" spans="1:11" ht="15" thickBot="1">
      <c r="A142" s="245"/>
      <c r="B142" s="245"/>
      <c r="C142" s="245"/>
      <c r="D142" s="245"/>
      <c r="E142" s="245"/>
      <c r="F142" s="245" t="s">
        <v>891</v>
      </c>
      <c r="G142" s="245" t="s">
        <v>4479</v>
      </c>
      <c r="H142" s="599" t="s">
        <v>892</v>
      </c>
      <c r="I142" s="599"/>
      <c r="J142" s="599" t="s">
        <v>4480</v>
      </c>
      <c r="K142" s="599"/>
    </row>
    <row r="143" spans="1:11" ht="0.95" customHeight="1" thickTop="1">
      <c r="A143" s="217"/>
      <c r="B143" s="217"/>
      <c r="C143" s="217"/>
      <c r="D143" s="217"/>
      <c r="E143" s="217"/>
      <c r="F143" s="217"/>
      <c r="G143" s="217"/>
      <c r="H143" s="217"/>
      <c r="I143" s="217"/>
      <c r="J143" s="217"/>
      <c r="K143" s="217"/>
    </row>
    <row r="144" spans="1:11" ht="18" customHeight="1">
      <c r="A144" s="243"/>
      <c r="B144" s="243" t="s">
        <v>840</v>
      </c>
      <c r="C144" s="207" t="s">
        <v>841</v>
      </c>
      <c r="D144" s="243" t="s">
        <v>842</v>
      </c>
      <c r="E144" s="243" t="s">
        <v>843</v>
      </c>
      <c r="F144" s="600" t="s">
        <v>844</v>
      </c>
      <c r="G144" s="600"/>
      <c r="H144" s="208" t="s">
        <v>845</v>
      </c>
      <c r="I144" s="207" t="s">
        <v>846</v>
      </c>
      <c r="J144" s="207" t="s">
        <v>847</v>
      </c>
      <c r="K144" s="207" t="s">
        <v>742</v>
      </c>
    </row>
    <row r="145" spans="1:12" ht="44.1" customHeight="1">
      <c r="A145" s="317" t="s">
        <v>848</v>
      </c>
      <c r="B145" s="317" t="s">
        <v>1224</v>
      </c>
      <c r="C145" s="318" t="s">
        <v>1225</v>
      </c>
      <c r="D145" s="317" t="s">
        <v>14</v>
      </c>
      <c r="E145" s="317" t="s">
        <v>1226</v>
      </c>
      <c r="F145" s="592" t="s">
        <v>1227</v>
      </c>
      <c r="G145" s="592"/>
      <c r="H145" s="319" t="s">
        <v>914</v>
      </c>
      <c r="I145" s="318">
        <v>1</v>
      </c>
      <c r="J145" s="318" t="s">
        <v>4481</v>
      </c>
      <c r="K145" s="318" t="s">
        <v>4481</v>
      </c>
      <c r="L145" s="325">
        <f>'Med escola 220V'!I22</f>
        <v>406.9348</v>
      </c>
    </row>
    <row r="146" spans="1:12" ht="21.95" customHeight="1">
      <c r="A146" s="244" t="s">
        <v>853</v>
      </c>
      <c r="B146" s="244"/>
      <c r="C146" s="211" t="s">
        <v>859</v>
      </c>
      <c r="D146" s="244" t="s">
        <v>14</v>
      </c>
      <c r="E146" s="244" t="s">
        <v>860</v>
      </c>
      <c r="F146" s="597" t="s">
        <v>861</v>
      </c>
      <c r="G146" s="597"/>
      <c r="H146" s="212" t="s">
        <v>862</v>
      </c>
      <c r="I146" s="211" t="s">
        <v>4482</v>
      </c>
      <c r="J146" s="211" t="s">
        <v>864</v>
      </c>
      <c r="K146" s="213">
        <v>109.68</v>
      </c>
    </row>
    <row r="147" spans="1:12" ht="21.95" customHeight="1">
      <c r="A147" s="244" t="s">
        <v>853</v>
      </c>
      <c r="B147" s="244"/>
      <c r="C147" s="211" t="s">
        <v>1229</v>
      </c>
      <c r="D147" s="244" t="s">
        <v>14</v>
      </c>
      <c r="E147" s="244" t="s">
        <v>1230</v>
      </c>
      <c r="F147" s="597" t="s">
        <v>861</v>
      </c>
      <c r="G147" s="597"/>
      <c r="H147" s="212" t="s">
        <v>862</v>
      </c>
      <c r="I147" s="211" t="s">
        <v>4482</v>
      </c>
      <c r="J147" s="211" t="s">
        <v>1231</v>
      </c>
      <c r="K147" s="213">
        <v>156.27000000000001</v>
      </c>
    </row>
    <row r="148" spans="1:12" ht="21.95" customHeight="1">
      <c r="A148" s="247" t="s">
        <v>869</v>
      </c>
      <c r="B148" s="247"/>
      <c r="C148" s="214" t="s">
        <v>1232</v>
      </c>
      <c r="D148" s="247" t="s">
        <v>14</v>
      </c>
      <c r="E148" s="247" t="s">
        <v>1233</v>
      </c>
      <c r="F148" s="598" t="s">
        <v>872</v>
      </c>
      <c r="G148" s="598"/>
      <c r="H148" s="215" t="s">
        <v>880</v>
      </c>
      <c r="I148" s="214" t="s">
        <v>1234</v>
      </c>
      <c r="J148" s="214" t="s">
        <v>1235</v>
      </c>
      <c r="K148" s="216">
        <v>5.48</v>
      </c>
    </row>
    <row r="149" spans="1:12" ht="21.95" customHeight="1">
      <c r="A149" s="247" t="s">
        <v>869</v>
      </c>
      <c r="B149" s="247"/>
      <c r="C149" s="214" t="s">
        <v>1106</v>
      </c>
      <c r="D149" s="247" t="s">
        <v>14</v>
      </c>
      <c r="E149" s="247" t="s">
        <v>1107</v>
      </c>
      <c r="F149" s="598" t="s">
        <v>872</v>
      </c>
      <c r="G149" s="598"/>
      <c r="H149" s="215" t="s">
        <v>880</v>
      </c>
      <c r="I149" s="214" t="s">
        <v>1236</v>
      </c>
      <c r="J149" s="214" t="s">
        <v>1109</v>
      </c>
      <c r="K149" s="216">
        <v>0.5</v>
      </c>
    </row>
    <row r="150" spans="1:12" ht="21.95" customHeight="1">
      <c r="A150" s="247" t="s">
        <v>869</v>
      </c>
      <c r="B150" s="247"/>
      <c r="C150" s="214" t="s">
        <v>1237</v>
      </c>
      <c r="D150" s="247" t="s">
        <v>14</v>
      </c>
      <c r="E150" s="247" t="s">
        <v>1238</v>
      </c>
      <c r="F150" s="598" t="s">
        <v>872</v>
      </c>
      <c r="G150" s="598"/>
      <c r="H150" s="215" t="s">
        <v>40</v>
      </c>
      <c r="I150" s="214" t="s">
        <v>1239</v>
      </c>
      <c r="J150" s="214" t="s">
        <v>1240</v>
      </c>
      <c r="K150" s="216">
        <v>6.57</v>
      </c>
    </row>
    <row r="151" spans="1:12" ht="21.95" customHeight="1">
      <c r="A151" s="247" t="s">
        <v>869</v>
      </c>
      <c r="B151" s="247"/>
      <c r="C151" s="214" t="s">
        <v>1241</v>
      </c>
      <c r="D151" s="247" t="s">
        <v>14</v>
      </c>
      <c r="E151" s="247" t="s">
        <v>1242</v>
      </c>
      <c r="F151" s="598" t="s">
        <v>872</v>
      </c>
      <c r="G151" s="598"/>
      <c r="H151" s="215" t="s">
        <v>914</v>
      </c>
      <c r="I151" s="214" t="s">
        <v>1243</v>
      </c>
      <c r="J151" s="214" t="s">
        <v>1244</v>
      </c>
      <c r="K151" s="216">
        <v>28.75</v>
      </c>
    </row>
    <row r="152" spans="1:12" ht="21.95" customHeight="1">
      <c r="A152" s="247" t="s">
        <v>869</v>
      </c>
      <c r="B152" s="247"/>
      <c r="C152" s="214" t="s">
        <v>1245</v>
      </c>
      <c r="D152" s="247" t="s">
        <v>14</v>
      </c>
      <c r="E152" s="247" t="s">
        <v>1246</v>
      </c>
      <c r="F152" s="598" t="s">
        <v>872</v>
      </c>
      <c r="G152" s="598"/>
      <c r="H152" s="215" t="s">
        <v>880</v>
      </c>
      <c r="I152" s="214" t="s">
        <v>1247</v>
      </c>
      <c r="J152" s="214" t="s">
        <v>1248</v>
      </c>
      <c r="K152" s="216">
        <v>16.2</v>
      </c>
    </row>
    <row r="153" spans="1:12" ht="21.95" customHeight="1">
      <c r="A153" s="247" t="s">
        <v>869</v>
      </c>
      <c r="B153" s="247"/>
      <c r="C153" s="214" t="s">
        <v>1249</v>
      </c>
      <c r="D153" s="247" t="s">
        <v>14</v>
      </c>
      <c r="E153" s="247" t="s">
        <v>1250</v>
      </c>
      <c r="F153" s="598" t="s">
        <v>872</v>
      </c>
      <c r="G153" s="598"/>
      <c r="H153" s="215" t="s">
        <v>40</v>
      </c>
      <c r="I153" s="214" t="s">
        <v>1236</v>
      </c>
      <c r="J153" s="214" t="s">
        <v>1251</v>
      </c>
      <c r="K153" s="216">
        <v>2.76</v>
      </c>
    </row>
    <row r="154" spans="1:12" ht="21.95" customHeight="1">
      <c r="A154" s="247" t="s">
        <v>869</v>
      </c>
      <c r="B154" s="247"/>
      <c r="C154" s="214" t="s">
        <v>1111</v>
      </c>
      <c r="D154" s="247" t="s">
        <v>14</v>
      </c>
      <c r="E154" s="247" t="s">
        <v>1112</v>
      </c>
      <c r="F154" s="598" t="s">
        <v>872</v>
      </c>
      <c r="G154" s="598"/>
      <c r="H154" s="215" t="s">
        <v>880</v>
      </c>
      <c r="I154" s="214" t="s">
        <v>1108</v>
      </c>
      <c r="J154" s="214" t="s">
        <v>1113</v>
      </c>
      <c r="K154" s="216">
        <v>0.18</v>
      </c>
    </row>
    <row r="155" spans="1:12" ht="21.95" customHeight="1">
      <c r="A155" s="247" t="s">
        <v>869</v>
      </c>
      <c r="B155" s="247"/>
      <c r="C155" s="214" t="s">
        <v>1252</v>
      </c>
      <c r="D155" s="247" t="s">
        <v>14</v>
      </c>
      <c r="E155" s="247" t="s">
        <v>1253</v>
      </c>
      <c r="F155" s="598" t="s">
        <v>872</v>
      </c>
      <c r="G155" s="598"/>
      <c r="H155" s="215" t="s">
        <v>873</v>
      </c>
      <c r="I155" s="214" t="s">
        <v>1254</v>
      </c>
      <c r="J155" s="214" t="s">
        <v>1255</v>
      </c>
      <c r="K155" s="216">
        <v>5.54</v>
      </c>
    </row>
    <row r="156" spans="1:12" ht="21.95" customHeight="1">
      <c r="A156" s="247" t="s">
        <v>869</v>
      </c>
      <c r="B156" s="247"/>
      <c r="C156" s="214" t="s">
        <v>1256</v>
      </c>
      <c r="D156" s="247" t="s">
        <v>14</v>
      </c>
      <c r="E156" s="247" t="s">
        <v>1257</v>
      </c>
      <c r="F156" s="598" t="s">
        <v>872</v>
      </c>
      <c r="G156" s="598"/>
      <c r="H156" s="215" t="s">
        <v>873</v>
      </c>
      <c r="I156" s="214" t="s">
        <v>1228</v>
      </c>
      <c r="J156" s="214" t="s">
        <v>1258</v>
      </c>
      <c r="K156" s="216">
        <v>75</v>
      </c>
    </row>
    <row r="157" spans="1:12">
      <c r="A157" s="245"/>
      <c r="B157" s="245"/>
      <c r="C157" s="245"/>
      <c r="D157" s="245"/>
      <c r="E157" s="245"/>
      <c r="F157" s="245" t="s">
        <v>886</v>
      </c>
      <c r="G157" s="245" t="s">
        <v>4483</v>
      </c>
      <c r="H157" s="245" t="s">
        <v>888</v>
      </c>
      <c r="I157" s="245" t="s">
        <v>4484</v>
      </c>
      <c r="J157" s="245" t="s">
        <v>890</v>
      </c>
      <c r="K157" s="245" t="s">
        <v>4485</v>
      </c>
    </row>
    <row r="158" spans="1:12" ht="15" thickBot="1">
      <c r="A158" s="245"/>
      <c r="B158" s="245"/>
      <c r="C158" s="245"/>
      <c r="D158" s="245"/>
      <c r="E158" s="245"/>
      <c r="F158" s="245" t="s">
        <v>891</v>
      </c>
      <c r="G158" s="245" t="s">
        <v>4486</v>
      </c>
      <c r="H158" s="599" t="s">
        <v>892</v>
      </c>
      <c r="I158" s="599"/>
      <c r="J158" s="599" t="s">
        <v>4487</v>
      </c>
      <c r="K158" s="599"/>
    </row>
    <row r="159" spans="1:12" ht="0.95" customHeight="1" thickTop="1">
      <c r="A159" s="217"/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</row>
    <row r="160" spans="1:12" ht="18" customHeight="1">
      <c r="A160" s="243"/>
      <c r="B160" s="243" t="s">
        <v>840</v>
      </c>
      <c r="C160" s="207" t="s">
        <v>841</v>
      </c>
      <c r="D160" s="243" t="s">
        <v>842</v>
      </c>
      <c r="E160" s="243" t="s">
        <v>843</v>
      </c>
      <c r="F160" s="600" t="s">
        <v>844</v>
      </c>
      <c r="G160" s="600"/>
      <c r="H160" s="208" t="s">
        <v>845</v>
      </c>
      <c r="I160" s="207" t="s">
        <v>846</v>
      </c>
      <c r="J160" s="207" t="s">
        <v>847</v>
      </c>
      <c r="K160" s="207" t="s">
        <v>742</v>
      </c>
    </row>
    <row r="161" spans="1:12" ht="33" customHeight="1">
      <c r="A161" s="317" t="s">
        <v>848</v>
      </c>
      <c r="B161" s="317" t="s">
        <v>1259</v>
      </c>
      <c r="C161" s="318" t="s">
        <v>1260</v>
      </c>
      <c r="D161" s="317" t="s">
        <v>14</v>
      </c>
      <c r="E161" s="317" t="s">
        <v>1261</v>
      </c>
      <c r="F161" s="592" t="s">
        <v>898</v>
      </c>
      <c r="G161" s="592"/>
      <c r="H161" s="319" t="s">
        <v>16</v>
      </c>
      <c r="I161" s="318">
        <v>1</v>
      </c>
      <c r="J161" s="318" t="s">
        <v>2947</v>
      </c>
      <c r="K161" s="318" t="s">
        <v>2947</v>
      </c>
      <c r="L161" s="325">
        <f>'Med escola 220V'!I24</f>
        <v>0.10319999999999999</v>
      </c>
    </row>
    <row r="162" spans="1:12" ht="21.95" customHeight="1">
      <c r="A162" s="244" t="s">
        <v>853</v>
      </c>
      <c r="B162" s="244"/>
      <c r="C162" s="211" t="s">
        <v>859</v>
      </c>
      <c r="D162" s="244" t="s">
        <v>14</v>
      </c>
      <c r="E162" s="244" t="s">
        <v>860</v>
      </c>
      <c r="F162" s="597" t="s">
        <v>861</v>
      </c>
      <c r="G162" s="597"/>
      <c r="H162" s="212" t="s">
        <v>862</v>
      </c>
      <c r="I162" s="211" t="s">
        <v>4488</v>
      </c>
      <c r="J162" s="211" t="s">
        <v>864</v>
      </c>
      <c r="K162" s="213">
        <v>0.02</v>
      </c>
    </row>
    <row r="163" spans="1:12" ht="33" customHeight="1">
      <c r="A163" s="244" t="s">
        <v>853</v>
      </c>
      <c r="B163" s="244"/>
      <c r="C163" s="211" t="s">
        <v>1263</v>
      </c>
      <c r="D163" s="244" t="s">
        <v>14</v>
      </c>
      <c r="E163" s="244" t="s">
        <v>1264</v>
      </c>
      <c r="F163" s="597" t="s">
        <v>1183</v>
      </c>
      <c r="G163" s="597"/>
      <c r="H163" s="212" t="s">
        <v>1184</v>
      </c>
      <c r="I163" s="211" t="s">
        <v>1265</v>
      </c>
      <c r="J163" s="211" t="s">
        <v>1266</v>
      </c>
      <c r="K163" s="213">
        <v>0.08</v>
      </c>
    </row>
    <row r="164" spans="1:12">
      <c r="A164" s="245"/>
      <c r="B164" s="245"/>
      <c r="C164" s="245"/>
      <c r="D164" s="245"/>
      <c r="E164" s="245"/>
      <c r="F164" s="245" t="s">
        <v>886</v>
      </c>
      <c r="G164" s="245" t="s">
        <v>857</v>
      </c>
      <c r="H164" s="245" t="s">
        <v>888</v>
      </c>
      <c r="I164" s="245" t="s">
        <v>857</v>
      </c>
      <c r="J164" s="245" t="s">
        <v>890</v>
      </c>
      <c r="K164" s="245" t="s">
        <v>1108</v>
      </c>
    </row>
    <row r="165" spans="1:12" ht="15" thickBot="1">
      <c r="A165" s="245"/>
      <c r="B165" s="245"/>
      <c r="C165" s="245"/>
      <c r="D165" s="245"/>
      <c r="E165" s="245"/>
      <c r="F165" s="245" t="s">
        <v>891</v>
      </c>
      <c r="G165" s="245" t="s">
        <v>1108</v>
      </c>
      <c r="H165" s="599" t="s">
        <v>892</v>
      </c>
      <c r="I165" s="599"/>
      <c r="J165" s="599" t="s">
        <v>1110</v>
      </c>
      <c r="K165" s="599"/>
    </row>
    <row r="166" spans="1:12" ht="0.95" customHeight="1" thickTop="1">
      <c r="A166" s="217"/>
      <c r="B166" s="217"/>
      <c r="C166" s="217"/>
      <c r="D166" s="217"/>
      <c r="E166" s="217"/>
      <c r="F166" s="217"/>
      <c r="G166" s="217"/>
      <c r="H166" s="217"/>
      <c r="I166" s="217"/>
      <c r="J166" s="217"/>
      <c r="K166" s="217"/>
    </row>
    <row r="167" spans="1:12" ht="18" customHeight="1">
      <c r="A167" s="243"/>
      <c r="B167" s="243" t="s">
        <v>840</v>
      </c>
      <c r="C167" s="207" t="s">
        <v>841</v>
      </c>
      <c r="D167" s="243" t="s">
        <v>842</v>
      </c>
      <c r="E167" s="243" t="s">
        <v>843</v>
      </c>
      <c r="F167" s="600" t="s">
        <v>844</v>
      </c>
      <c r="G167" s="600"/>
      <c r="H167" s="208" t="s">
        <v>845</v>
      </c>
      <c r="I167" s="207" t="s">
        <v>846</v>
      </c>
      <c r="J167" s="207" t="s">
        <v>847</v>
      </c>
      <c r="K167" s="207" t="s">
        <v>742</v>
      </c>
    </row>
    <row r="168" spans="1:12" ht="21.95" customHeight="1">
      <c r="A168" s="317" t="s">
        <v>848</v>
      </c>
      <c r="B168" s="317" t="s">
        <v>1269</v>
      </c>
      <c r="C168" s="318" t="s">
        <v>1270</v>
      </c>
      <c r="D168" s="317" t="s">
        <v>14</v>
      </c>
      <c r="E168" s="317" t="s">
        <v>1271</v>
      </c>
      <c r="F168" s="592" t="s">
        <v>1044</v>
      </c>
      <c r="G168" s="592"/>
      <c r="H168" s="319" t="s">
        <v>40</v>
      </c>
      <c r="I168" s="318">
        <v>1</v>
      </c>
      <c r="J168" s="318" t="s">
        <v>4489</v>
      </c>
      <c r="K168" s="318" t="s">
        <v>4489</v>
      </c>
      <c r="L168" s="325">
        <f>'Med escola 220V'!I28</f>
        <v>28.999199999999998</v>
      </c>
    </row>
    <row r="169" spans="1:12" ht="21.95" customHeight="1">
      <c r="A169" s="244" t="s">
        <v>853</v>
      </c>
      <c r="B169" s="244"/>
      <c r="C169" s="211" t="s">
        <v>859</v>
      </c>
      <c r="D169" s="244" t="s">
        <v>14</v>
      </c>
      <c r="E169" s="244" t="s">
        <v>860</v>
      </c>
      <c r="F169" s="597" t="s">
        <v>861</v>
      </c>
      <c r="G169" s="597"/>
      <c r="H169" s="212" t="s">
        <v>862</v>
      </c>
      <c r="I169" s="211" t="s">
        <v>4490</v>
      </c>
      <c r="J169" s="211" t="s">
        <v>864</v>
      </c>
      <c r="K169" s="213">
        <v>4.3</v>
      </c>
    </row>
    <row r="170" spans="1:12" ht="33" customHeight="1">
      <c r="A170" s="244" t="s">
        <v>853</v>
      </c>
      <c r="B170" s="244"/>
      <c r="C170" s="211" t="s">
        <v>1272</v>
      </c>
      <c r="D170" s="244" t="s">
        <v>14</v>
      </c>
      <c r="E170" s="244" t="s">
        <v>1273</v>
      </c>
      <c r="F170" s="597" t="s">
        <v>1183</v>
      </c>
      <c r="G170" s="597"/>
      <c r="H170" s="212" t="s">
        <v>1184</v>
      </c>
      <c r="I170" s="211" t="s">
        <v>1274</v>
      </c>
      <c r="J170" s="211" t="s">
        <v>1275</v>
      </c>
      <c r="K170" s="213">
        <v>7.47</v>
      </c>
    </row>
    <row r="171" spans="1:12" ht="33" customHeight="1">
      <c r="A171" s="244" t="s">
        <v>853</v>
      </c>
      <c r="B171" s="244"/>
      <c r="C171" s="211" t="s">
        <v>1276</v>
      </c>
      <c r="D171" s="244" t="s">
        <v>14</v>
      </c>
      <c r="E171" s="244" t="s">
        <v>1277</v>
      </c>
      <c r="F171" s="597" t="s">
        <v>1183</v>
      </c>
      <c r="G171" s="597"/>
      <c r="H171" s="212" t="s">
        <v>1189</v>
      </c>
      <c r="I171" s="211" t="s">
        <v>1278</v>
      </c>
      <c r="J171" s="211" t="s">
        <v>1279</v>
      </c>
      <c r="K171" s="213">
        <v>6.09</v>
      </c>
    </row>
    <row r="172" spans="1:12" ht="54.95" customHeight="1">
      <c r="A172" s="244" t="s">
        <v>853</v>
      </c>
      <c r="B172" s="244"/>
      <c r="C172" s="211" t="s">
        <v>1280</v>
      </c>
      <c r="D172" s="244" t="s">
        <v>14</v>
      </c>
      <c r="E172" s="244" t="s">
        <v>1281</v>
      </c>
      <c r="F172" s="597" t="s">
        <v>1183</v>
      </c>
      <c r="G172" s="597"/>
      <c r="H172" s="212" t="s">
        <v>1184</v>
      </c>
      <c r="I172" s="211" t="s">
        <v>1061</v>
      </c>
      <c r="J172" s="211" t="s">
        <v>1282</v>
      </c>
      <c r="K172" s="213">
        <v>0.94</v>
      </c>
    </row>
    <row r="173" spans="1:12" ht="54.95" customHeight="1">
      <c r="A173" s="244" t="s">
        <v>853</v>
      </c>
      <c r="B173" s="244"/>
      <c r="C173" s="211" t="s">
        <v>1283</v>
      </c>
      <c r="D173" s="244" t="s">
        <v>14</v>
      </c>
      <c r="E173" s="244" t="s">
        <v>1284</v>
      </c>
      <c r="F173" s="597" t="s">
        <v>1183</v>
      </c>
      <c r="G173" s="597"/>
      <c r="H173" s="212" t="s">
        <v>1189</v>
      </c>
      <c r="I173" s="211" t="s">
        <v>1262</v>
      </c>
      <c r="J173" s="211" t="s">
        <v>1285</v>
      </c>
      <c r="K173" s="213">
        <v>0.1</v>
      </c>
    </row>
    <row r="174" spans="1:12" ht="21.95" customHeight="1">
      <c r="A174" s="247" t="s">
        <v>869</v>
      </c>
      <c r="B174" s="247"/>
      <c r="C174" s="214" t="s">
        <v>1286</v>
      </c>
      <c r="D174" s="247" t="s">
        <v>14</v>
      </c>
      <c r="E174" s="247" t="s">
        <v>1287</v>
      </c>
      <c r="F174" s="598" t="s">
        <v>872</v>
      </c>
      <c r="G174" s="598"/>
      <c r="H174" s="215" t="s">
        <v>40</v>
      </c>
      <c r="I174" s="214" t="s">
        <v>1288</v>
      </c>
      <c r="J174" s="214" t="s">
        <v>1289</v>
      </c>
      <c r="K174" s="216">
        <v>10.1</v>
      </c>
    </row>
    <row r="175" spans="1:12">
      <c r="A175" s="245"/>
      <c r="B175" s="245"/>
      <c r="C175" s="245"/>
      <c r="D175" s="245"/>
      <c r="E175" s="245"/>
      <c r="F175" s="245" t="s">
        <v>886</v>
      </c>
      <c r="G175" s="245" t="s">
        <v>4491</v>
      </c>
      <c r="H175" s="245" t="s">
        <v>888</v>
      </c>
      <c r="I175" s="245" t="s">
        <v>4492</v>
      </c>
      <c r="J175" s="245" t="s">
        <v>890</v>
      </c>
      <c r="K175" s="245" t="s">
        <v>4493</v>
      </c>
    </row>
    <row r="176" spans="1:12" ht="15" thickBot="1">
      <c r="A176" s="245"/>
      <c r="B176" s="245"/>
      <c r="C176" s="245"/>
      <c r="D176" s="245"/>
      <c r="E176" s="245"/>
      <c r="F176" s="245" t="s">
        <v>891</v>
      </c>
      <c r="G176" s="245" t="s">
        <v>3497</v>
      </c>
      <c r="H176" s="599" t="s">
        <v>892</v>
      </c>
      <c r="I176" s="599"/>
      <c r="J176" s="599" t="s">
        <v>4494</v>
      </c>
      <c r="K176" s="599"/>
    </row>
    <row r="177" spans="1:12" ht="0.95" customHeight="1" thickTop="1">
      <c r="A177" s="217"/>
      <c r="B177" s="217"/>
      <c r="C177" s="217"/>
      <c r="D177" s="217"/>
      <c r="E177" s="217"/>
      <c r="F177" s="217"/>
      <c r="G177" s="217"/>
      <c r="H177" s="217"/>
      <c r="I177" s="217"/>
      <c r="J177" s="217"/>
      <c r="K177" s="217"/>
    </row>
    <row r="178" spans="1:12" ht="18" customHeight="1">
      <c r="A178" s="243"/>
      <c r="B178" s="243" t="s">
        <v>840</v>
      </c>
      <c r="C178" s="207" t="s">
        <v>841</v>
      </c>
      <c r="D178" s="243" t="s">
        <v>842</v>
      </c>
      <c r="E178" s="243" t="s">
        <v>843</v>
      </c>
      <c r="F178" s="600" t="s">
        <v>844</v>
      </c>
      <c r="G178" s="600"/>
      <c r="H178" s="208" t="s">
        <v>845</v>
      </c>
      <c r="I178" s="207" t="s">
        <v>846</v>
      </c>
      <c r="J178" s="207" t="s">
        <v>847</v>
      </c>
      <c r="K178" s="207" t="s">
        <v>742</v>
      </c>
    </row>
    <row r="179" spans="1:12" ht="21.95" customHeight="1">
      <c r="A179" s="317" t="s">
        <v>848</v>
      </c>
      <c r="B179" s="317" t="s">
        <v>1290</v>
      </c>
      <c r="C179" s="318" t="s">
        <v>1042</v>
      </c>
      <c r="D179" s="317" t="s">
        <v>14</v>
      </c>
      <c r="E179" s="317" t="s">
        <v>1043</v>
      </c>
      <c r="F179" s="592" t="s">
        <v>1044</v>
      </c>
      <c r="G179" s="592"/>
      <c r="H179" s="319" t="s">
        <v>40</v>
      </c>
      <c r="I179" s="318">
        <v>1</v>
      </c>
      <c r="J179" s="318" t="s">
        <v>4443</v>
      </c>
      <c r="K179" s="318" t="s">
        <v>4443</v>
      </c>
      <c r="L179" s="325">
        <f>'Med escola 220V'!I29</f>
        <v>46.603399999999993</v>
      </c>
    </row>
    <row r="180" spans="1:12" ht="21.95" customHeight="1">
      <c r="A180" s="244" t="s">
        <v>853</v>
      </c>
      <c r="B180" s="244"/>
      <c r="C180" s="211" t="s">
        <v>859</v>
      </c>
      <c r="D180" s="244" t="s">
        <v>14</v>
      </c>
      <c r="E180" s="244" t="s">
        <v>860</v>
      </c>
      <c r="F180" s="597" t="s">
        <v>861</v>
      </c>
      <c r="G180" s="597"/>
      <c r="H180" s="212" t="s">
        <v>862</v>
      </c>
      <c r="I180" s="211" t="s">
        <v>4495</v>
      </c>
      <c r="J180" s="211" t="s">
        <v>864</v>
      </c>
      <c r="K180" s="213">
        <v>46.6</v>
      </c>
    </row>
    <row r="181" spans="1:12">
      <c r="A181" s="245"/>
      <c r="B181" s="245"/>
      <c r="C181" s="245"/>
      <c r="D181" s="245"/>
      <c r="E181" s="245"/>
      <c r="F181" s="245" t="s">
        <v>886</v>
      </c>
      <c r="G181" s="245" t="s">
        <v>4028</v>
      </c>
      <c r="H181" s="245" t="s">
        <v>888</v>
      </c>
      <c r="I181" s="245" t="s">
        <v>4496</v>
      </c>
      <c r="J181" s="245" t="s">
        <v>890</v>
      </c>
      <c r="K181" s="245" t="s">
        <v>4497</v>
      </c>
    </row>
    <row r="182" spans="1:12" ht="15" thickBot="1">
      <c r="A182" s="245"/>
      <c r="B182" s="245"/>
      <c r="C182" s="245"/>
      <c r="D182" s="245"/>
      <c r="E182" s="245"/>
      <c r="F182" s="245" t="s">
        <v>891</v>
      </c>
      <c r="G182" s="245" t="s">
        <v>4084</v>
      </c>
      <c r="H182" s="599" t="s">
        <v>892</v>
      </c>
      <c r="I182" s="599"/>
      <c r="J182" s="599" t="s">
        <v>4498</v>
      </c>
      <c r="K182" s="599"/>
    </row>
    <row r="183" spans="1:12" ht="0.95" customHeight="1" thickTop="1">
      <c r="A183" s="217"/>
      <c r="B183" s="217"/>
      <c r="C183" s="217"/>
      <c r="D183" s="217"/>
      <c r="E183" s="217"/>
      <c r="F183" s="217"/>
      <c r="G183" s="217"/>
      <c r="H183" s="217"/>
      <c r="I183" s="217"/>
      <c r="J183" s="217"/>
      <c r="K183" s="217"/>
    </row>
    <row r="184" spans="1:12" ht="18" customHeight="1">
      <c r="A184" s="243"/>
      <c r="B184" s="243" t="s">
        <v>840</v>
      </c>
      <c r="C184" s="207" t="s">
        <v>841</v>
      </c>
      <c r="D184" s="243" t="s">
        <v>842</v>
      </c>
      <c r="E184" s="243" t="s">
        <v>843</v>
      </c>
      <c r="F184" s="600" t="s">
        <v>844</v>
      </c>
      <c r="G184" s="600"/>
      <c r="H184" s="208" t="s">
        <v>845</v>
      </c>
      <c r="I184" s="207" t="s">
        <v>846</v>
      </c>
      <c r="J184" s="207" t="s">
        <v>847</v>
      </c>
      <c r="K184" s="207" t="s">
        <v>742</v>
      </c>
    </row>
    <row r="185" spans="1:12" ht="21.95" customHeight="1">
      <c r="A185" s="317" t="s">
        <v>848</v>
      </c>
      <c r="B185" s="317" t="s">
        <v>1291</v>
      </c>
      <c r="C185" s="318" t="s">
        <v>1292</v>
      </c>
      <c r="D185" s="317" t="s">
        <v>14</v>
      </c>
      <c r="E185" s="317" t="s">
        <v>1293</v>
      </c>
      <c r="F185" s="592" t="s">
        <v>1044</v>
      </c>
      <c r="G185" s="592"/>
      <c r="H185" s="319" t="s">
        <v>40</v>
      </c>
      <c r="I185" s="318">
        <v>1</v>
      </c>
      <c r="J185" s="318" t="s">
        <v>4499</v>
      </c>
      <c r="K185" s="318" t="s">
        <v>4499</v>
      </c>
      <c r="L185" s="325">
        <f>'Med escola 220V'!I30</f>
        <v>20.313200000000002</v>
      </c>
    </row>
    <row r="186" spans="1:12" ht="21.95" customHeight="1">
      <c r="A186" s="244" t="s">
        <v>853</v>
      </c>
      <c r="B186" s="244"/>
      <c r="C186" s="211" t="s">
        <v>859</v>
      </c>
      <c r="D186" s="244" t="s">
        <v>14</v>
      </c>
      <c r="E186" s="244" t="s">
        <v>860</v>
      </c>
      <c r="F186" s="597" t="s">
        <v>861</v>
      </c>
      <c r="G186" s="597"/>
      <c r="H186" s="212" t="s">
        <v>862</v>
      </c>
      <c r="I186" s="211" t="s">
        <v>4500</v>
      </c>
      <c r="J186" s="211" t="s">
        <v>864</v>
      </c>
      <c r="K186" s="213">
        <v>5.59</v>
      </c>
    </row>
    <row r="187" spans="1:12" ht="33" customHeight="1">
      <c r="A187" s="244" t="s">
        <v>853</v>
      </c>
      <c r="B187" s="244"/>
      <c r="C187" s="211" t="s">
        <v>1272</v>
      </c>
      <c r="D187" s="244" t="s">
        <v>14</v>
      </c>
      <c r="E187" s="244" t="s">
        <v>1273</v>
      </c>
      <c r="F187" s="597" t="s">
        <v>1183</v>
      </c>
      <c r="G187" s="597"/>
      <c r="H187" s="212" t="s">
        <v>1184</v>
      </c>
      <c r="I187" s="211" t="s">
        <v>1274</v>
      </c>
      <c r="J187" s="211" t="s">
        <v>1275</v>
      </c>
      <c r="K187" s="213">
        <v>7.47</v>
      </c>
    </row>
    <row r="188" spans="1:12" ht="33" customHeight="1">
      <c r="A188" s="244" t="s">
        <v>853</v>
      </c>
      <c r="B188" s="244"/>
      <c r="C188" s="211" t="s">
        <v>1276</v>
      </c>
      <c r="D188" s="244" t="s">
        <v>14</v>
      </c>
      <c r="E188" s="244" t="s">
        <v>1277</v>
      </c>
      <c r="F188" s="597" t="s">
        <v>1183</v>
      </c>
      <c r="G188" s="597"/>
      <c r="H188" s="212" t="s">
        <v>1189</v>
      </c>
      <c r="I188" s="211" t="s">
        <v>1278</v>
      </c>
      <c r="J188" s="211" t="s">
        <v>1279</v>
      </c>
      <c r="K188" s="213">
        <v>6.09</v>
      </c>
    </row>
    <row r="189" spans="1:12" ht="21.95" customHeight="1">
      <c r="A189" s="244" t="s">
        <v>853</v>
      </c>
      <c r="B189" s="244"/>
      <c r="C189" s="211" t="s">
        <v>1296</v>
      </c>
      <c r="D189" s="244" t="s">
        <v>14</v>
      </c>
      <c r="E189" s="244" t="s">
        <v>1297</v>
      </c>
      <c r="F189" s="597" t="s">
        <v>1044</v>
      </c>
      <c r="G189" s="597"/>
      <c r="H189" s="212" t="s">
        <v>40</v>
      </c>
      <c r="I189" s="211" t="s">
        <v>867</v>
      </c>
      <c r="J189" s="211" t="s">
        <v>1118</v>
      </c>
      <c r="K189" s="213">
        <v>1.1599999999999999</v>
      </c>
    </row>
    <row r="190" spans="1:12">
      <c r="A190" s="245"/>
      <c r="B190" s="245"/>
      <c r="C190" s="245"/>
      <c r="D190" s="245"/>
      <c r="E190" s="245"/>
      <c r="F190" s="245" t="s">
        <v>886</v>
      </c>
      <c r="G190" s="245" t="s">
        <v>4501</v>
      </c>
      <c r="H190" s="245" t="s">
        <v>888</v>
      </c>
      <c r="I190" s="245" t="s">
        <v>4502</v>
      </c>
      <c r="J190" s="245" t="s">
        <v>890</v>
      </c>
      <c r="K190" s="245" t="s">
        <v>4503</v>
      </c>
    </row>
    <row r="191" spans="1:12" ht="15" thickBot="1">
      <c r="A191" s="245"/>
      <c r="B191" s="245"/>
      <c r="C191" s="245"/>
      <c r="D191" s="245"/>
      <c r="E191" s="245"/>
      <c r="F191" s="245" t="s">
        <v>891</v>
      </c>
      <c r="G191" s="245" t="s">
        <v>4246</v>
      </c>
      <c r="H191" s="599" t="s">
        <v>892</v>
      </c>
      <c r="I191" s="599"/>
      <c r="J191" s="599" t="s">
        <v>4504</v>
      </c>
      <c r="K191" s="599"/>
    </row>
    <row r="192" spans="1:12" ht="0.95" customHeight="1" thickTop="1">
      <c r="A192" s="217"/>
      <c r="B192" s="217"/>
      <c r="C192" s="217"/>
      <c r="D192" s="217"/>
      <c r="E192" s="217"/>
      <c r="F192" s="217"/>
      <c r="G192" s="217"/>
      <c r="H192" s="217"/>
      <c r="I192" s="217"/>
      <c r="J192" s="217"/>
      <c r="K192" s="217"/>
    </row>
    <row r="193" spans="1:12" ht="18" customHeight="1">
      <c r="A193" s="243"/>
      <c r="B193" s="243" t="s">
        <v>840</v>
      </c>
      <c r="C193" s="207" t="s">
        <v>841</v>
      </c>
      <c r="D193" s="243" t="s">
        <v>842</v>
      </c>
      <c r="E193" s="243" t="s">
        <v>843</v>
      </c>
      <c r="F193" s="600" t="s">
        <v>844</v>
      </c>
      <c r="G193" s="600"/>
      <c r="H193" s="208" t="s">
        <v>845</v>
      </c>
      <c r="I193" s="207" t="s">
        <v>846</v>
      </c>
      <c r="J193" s="207" t="s">
        <v>847</v>
      </c>
      <c r="K193" s="207" t="s">
        <v>742</v>
      </c>
    </row>
    <row r="194" spans="1:12" ht="21.95" customHeight="1">
      <c r="A194" s="317" t="s">
        <v>848</v>
      </c>
      <c r="B194" s="317" t="s">
        <v>1299</v>
      </c>
      <c r="C194" s="318" t="s">
        <v>1059</v>
      </c>
      <c r="D194" s="317" t="s">
        <v>14</v>
      </c>
      <c r="E194" s="317" t="s">
        <v>1060</v>
      </c>
      <c r="F194" s="592" t="s">
        <v>1044</v>
      </c>
      <c r="G194" s="592"/>
      <c r="H194" s="319" t="s">
        <v>40</v>
      </c>
      <c r="I194" s="318">
        <v>1</v>
      </c>
      <c r="J194" s="318" t="s">
        <v>4449</v>
      </c>
      <c r="K194" s="318" t="s">
        <v>4449</v>
      </c>
      <c r="L194" s="325">
        <f>'Med escola 220V'!I31</f>
        <v>28.259599999999999</v>
      </c>
    </row>
    <row r="195" spans="1:12" ht="21.95" customHeight="1">
      <c r="A195" s="244" t="s">
        <v>853</v>
      </c>
      <c r="B195" s="244"/>
      <c r="C195" s="211" t="s">
        <v>859</v>
      </c>
      <c r="D195" s="244" t="s">
        <v>14</v>
      </c>
      <c r="E195" s="244" t="s">
        <v>860</v>
      </c>
      <c r="F195" s="597" t="s">
        <v>861</v>
      </c>
      <c r="G195" s="597"/>
      <c r="H195" s="212" t="s">
        <v>862</v>
      </c>
      <c r="I195" s="211" t="s">
        <v>4505</v>
      </c>
      <c r="J195" s="211" t="s">
        <v>864</v>
      </c>
      <c r="K195" s="213">
        <v>28.26</v>
      </c>
    </row>
    <row r="196" spans="1:12">
      <c r="A196" s="245"/>
      <c r="B196" s="245"/>
      <c r="C196" s="245"/>
      <c r="D196" s="245"/>
      <c r="E196" s="245"/>
      <c r="F196" s="245" t="s">
        <v>886</v>
      </c>
      <c r="G196" s="245" t="s">
        <v>2121</v>
      </c>
      <c r="H196" s="245" t="s">
        <v>888</v>
      </c>
      <c r="I196" s="245" t="s">
        <v>4403</v>
      </c>
      <c r="J196" s="245" t="s">
        <v>890</v>
      </c>
      <c r="K196" s="245" t="s">
        <v>4506</v>
      </c>
    </row>
    <row r="197" spans="1:12" ht="15" thickBot="1">
      <c r="A197" s="245"/>
      <c r="B197" s="245"/>
      <c r="C197" s="245"/>
      <c r="D197" s="245"/>
      <c r="E197" s="245"/>
      <c r="F197" s="245" t="s">
        <v>891</v>
      </c>
      <c r="G197" s="245" t="s">
        <v>2595</v>
      </c>
      <c r="H197" s="599" t="s">
        <v>892</v>
      </c>
      <c r="I197" s="599"/>
      <c r="J197" s="599" t="s">
        <v>4507</v>
      </c>
      <c r="K197" s="599"/>
    </row>
    <row r="198" spans="1:12" ht="0.95" customHeight="1" thickTop="1">
      <c r="A198" s="217"/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</row>
    <row r="199" spans="1:12" ht="18" customHeight="1">
      <c r="A199" s="243"/>
      <c r="B199" s="243" t="s">
        <v>840</v>
      </c>
      <c r="C199" s="207" t="s">
        <v>841</v>
      </c>
      <c r="D199" s="243" t="s">
        <v>842</v>
      </c>
      <c r="E199" s="243" t="s">
        <v>843</v>
      </c>
      <c r="F199" s="600" t="s">
        <v>844</v>
      </c>
      <c r="G199" s="600"/>
      <c r="H199" s="208" t="s">
        <v>845</v>
      </c>
      <c r="I199" s="207" t="s">
        <v>846</v>
      </c>
      <c r="J199" s="207" t="s">
        <v>847</v>
      </c>
      <c r="K199" s="207" t="s">
        <v>742</v>
      </c>
    </row>
    <row r="200" spans="1:12" ht="33" customHeight="1">
      <c r="A200" s="317" t="s">
        <v>848</v>
      </c>
      <c r="B200" s="317" t="s">
        <v>1300</v>
      </c>
      <c r="C200" s="318" t="s">
        <v>1301</v>
      </c>
      <c r="D200" s="317" t="s">
        <v>14</v>
      </c>
      <c r="E200" s="317" t="s">
        <v>1302</v>
      </c>
      <c r="F200" s="592" t="s">
        <v>856</v>
      </c>
      <c r="G200" s="592"/>
      <c r="H200" s="319" t="s">
        <v>873</v>
      </c>
      <c r="I200" s="318">
        <v>1</v>
      </c>
      <c r="J200" s="320">
        <f>K200</f>
        <v>39.001566689999997</v>
      </c>
      <c r="K200" s="320">
        <f>SUM(K201:K204)</f>
        <v>39.001566689999997</v>
      </c>
      <c r="L200" s="325">
        <f>'Med escola 220V'!I36</f>
        <v>39.000999999999998</v>
      </c>
    </row>
    <row r="201" spans="1:12" ht="21.95" customHeight="1">
      <c r="A201" s="244" t="s">
        <v>853</v>
      </c>
      <c r="B201" s="244"/>
      <c r="C201" s="211" t="s">
        <v>859</v>
      </c>
      <c r="D201" s="244" t="s">
        <v>14</v>
      </c>
      <c r="E201" s="244" t="s">
        <v>860</v>
      </c>
      <c r="F201" s="597" t="s">
        <v>861</v>
      </c>
      <c r="G201" s="597"/>
      <c r="H201" s="212" t="s">
        <v>862</v>
      </c>
      <c r="I201" s="211" t="s">
        <v>4508</v>
      </c>
      <c r="J201" s="211" t="s">
        <v>864</v>
      </c>
      <c r="K201" s="213">
        <f>I201*J201</f>
        <v>8.0720906899999996</v>
      </c>
    </row>
    <row r="202" spans="1:12" ht="21.95" customHeight="1">
      <c r="A202" s="244" t="s">
        <v>853</v>
      </c>
      <c r="B202" s="244"/>
      <c r="C202" s="211" t="s">
        <v>1303</v>
      </c>
      <c r="D202" s="244" t="s">
        <v>14</v>
      </c>
      <c r="E202" s="244" t="s">
        <v>1304</v>
      </c>
      <c r="F202" s="597" t="s">
        <v>861</v>
      </c>
      <c r="G202" s="597"/>
      <c r="H202" s="212" t="s">
        <v>862</v>
      </c>
      <c r="I202" s="211">
        <v>0.54759999999999998</v>
      </c>
      <c r="J202" s="211" t="s">
        <v>1305</v>
      </c>
      <c r="K202" s="213">
        <f t="shared" ref="K202:K204" si="3">I202*J202</f>
        <v>10.711055999999999</v>
      </c>
      <c r="L202" s="325">
        <f>L200-K200</f>
        <v>-5.6668999999942571E-4</v>
      </c>
    </row>
    <row r="203" spans="1:12" ht="33" customHeight="1">
      <c r="A203" s="244" t="s">
        <v>853</v>
      </c>
      <c r="B203" s="244"/>
      <c r="C203" s="211" t="s">
        <v>1306</v>
      </c>
      <c r="D203" s="244" t="s">
        <v>14</v>
      </c>
      <c r="E203" s="244" t="s">
        <v>1307</v>
      </c>
      <c r="F203" s="597" t="s">
        <v>856</v>
      </c>
      <c r="G203" s="597"/>
      <c r="H203" s="212" t="s">
        <v>880</v>
      </c>
      <c r="I203" s="211" t="s">
        <v>1308</v>
      </c>
      <c r="J203" s="211" t="s">
        <v>1309</v>
      </c>
      <c r="K203" s="213">
        <f t="shared" si="3"/>
        <v>8.5886399999999998</v>
      </c>
      <c r="L203" s="325">
        <f>L202/J202</f>
        <v>-2.8971881390563688E-5</v>
      </c>
    </row>
    <row r="204" spans="1:12" ht="33" customHeight="1">
      <c r="A204" s="244" t="s">
        <v>853</v>
      </c>
      <c r="B204" s="244"/>
      <c r="C204" s="211" t="s">
        <v>1310</v>
      </c>
      <c r="D204" s="244" t="s">
        <v>14</v>
      </c>
      <c r="E204" s="244" t="s">
        <v>1311</v>
      </c>
      <c r="F204" s="597" t="s">
        <v>856</v>
      </c>
      <c r="G204" s="597"/>
      <c r="H204" s="212" t="s">
        <v>40</v>
      </c>
      <c r="I204" s="211" t="s">
        <v>1312</v>
      </c>
      <c r="J204" s="211" t="s">
        <v>4509</v>
      </c>
      <c r="K204" s="213">
        <f t="shared" si="3"/>
        <v>11.629779999999998</v>
      </c>
    </row>
    <row r="205" spans="1:12">
      <c r="A205" s="245"/>
      <c r="B205" s="245"/>
      <c r="C205" s="245"/>
      <c r="D205" s="245"/>
      <c r="E205" s="245"/>
      <c r="F205" s="245" t="s">
        <v>886</v>
      </c>
      <c r="G205" s="245" t="s">
        <v>4510</v>
      </c>
      <c r="H205" s="245" t="s">
        <v>888</v>
      </c>
      <c r="I205" s="245" t="s">
        <v>1528</v>
      </c>
      <c r="J205" s="245" t="s">
        <v>890</v>
      </c>
      <c r="K205" s="245" t="s">
        <v>4511</v>
      </c>
    </row>
    <row r="206" spans="1:12" ht="15" thickBot="1">
      <c r="A206" s="245"/>
      <c r="B206" s="245"/>
      <c r="C206" s="245"/>
      <c r="D206" s="245"/>
      <c r="E206" s="245"/>
      <c r="F206" s="245" t="s">
        <v>891</v>
      </c>
      <c r="G206" s="249">
        <f>H2*K200</f>
        <v>7.9875208581120001</v>
      </c>
      <c r="H206" s="599" t="s">
        <v>892</v>
      </c>
      <c r="I206" s="599"/>
      <c r="J206" s="601">
        <f>G206+K200</f>
        <v>46.989087548111996</v>
      </c>
      <c r="K206" s="599"/>
    </row>
    <row r="207" spans="1:12" ht="0.95" customHeight="1" thickTop="1">
      <c r="A207" s="217"/>
      <c r="B207" s="217"/>
      <c r="C207" s="217"/>
      <c r="D207" s="217"/>
      <c r="E207" s="217"/>
      <c r="F207" s="217"/>
      <c r="G207" s="217"/>
      <c r="H207" s="217"/>
      <c r="I207" s="217"/>
      <c r="J207" s="217"/>
      <c r="K207" s="217"/>
    </row>
    <row r="208" spans="1:12" ht="18" customHeight="1">
      <c r="A208" s="243"/>
      <c r="B208" s="243" t="s">
        <v>840</v>
      </c>
      <c r="C208" s="207" t="s">
        <v>841</v>
      </c>
      <c r="D208" s="243" t="s">
        <v>842</v>
      </c>
      <c r="E208" s="243" t="s">
        <v>843</v>
      </c>
      <c r="F208" s="600" t="s">
        <v>844</v>
      </c>
      <c r="G208" s="600"/>
      <c r="H208" s="208" t="s">
        <v>845</v>
      </c>
      <c r="I208" s="207" t="s">
        <v>846</v>
      </c>
      <c r="J208" s="207" t="s">
        <v>847</v>
      </c>
      <c r="K208" s="207" t="s">
        <v>742</v>
      </c>
    </row>
    <row r="209" spans="1:12" ht="33" customHeight="1">
      <c r="A209" s="317" t="s">
        <v>848</v>
      </c>
      <c r="B209" s="317" t="s">
        <v>1314</v>
      </c>
      <c r="C209" s="318" t="s">
        <v>1315</v>
      </c>
      <c r="D209" s="317" t="s">
        <v>14</v>
      </c>
      <c r="E209" s="317" t="s">
        <v>1316</v>
      </c>
      <c r="F209" s="592" t="s">
        <v>856</v>
      </c>
      <c r="G209" s="592"/>
      <c r="H209" s="319" t="s">
        <v>16</v>
      </c>
      <c r="I209" s="318">
        <v>1</v>
      </c>
      <c r="J209" s="318" t="s">
        <v>4512</v>
      </c>
      <c r="K209" s="318" t="s">
        <v>4512</v>
      </c>
      <c r="L209" s="325">
        <f>'Med escola 220V'!I37</f>
        <v>18.876999999999999</v>
      </c>
    </row>
    <row r="210" spans="1:12" ht="21.95" customHeight="1">
      <c r="A210" s="244" t="s">
        <v>853</v>
      </c>
      <c r="B210" s="244"/>
      <c r="C210" s="211" t="s">
        <v>859</v>
      </c>
      <c r="D210" s="244" t="s">
        <v>14</v>
      </c>
      <c r="E210" s="244" t="s">
        <v>860</v>
      </c>
      <c r="F210" s="597" t="s">
        <v>861</v>
      </c>
      <c r="G210" s="597"/>
      <c r="H210" s="212" t="s">
        <v>862</v>
      </c>
      <c r="I210" s="211" t="s">
        <v>4513</v>
      </c>
      <c r="J210" s="211" t="s">
        <v>864</v>
      </c>
      <c r="K210" s="213">
        <v>0.66</v>
      </c>
    </row>
    <row r="211" spans="1:12" ht="21.95" customHeight="1">
      <c r="A211" s="244" t="s">
        <v>853</v>
      </c>
      <c r="B211" s="244"/>
      <c r="C211" s="211" t="s">
        <v>1303</v>
      </c>
      <c r="D211" s="244" t="s">
        <v>14</v>
      </c>
      <c r="E211" s="244" t="s">
        <v>1304</v>
      </c>
      <c r="F211" s="597" t="s">
        <v>861</v>
      </c>
      <c r="G211" s="597"/>
      <c r="H211" s="212" t="s">
        <v>862</v>
      </c>
      <c r="I211" s="211" t="s">
        <v>4514</v>
      </c>
      <c r="J211" s="211" t="s">
        <v>1305</v>
      </c>
      <c r="K211" s="213">
        <v>3.5</v>
      </c>
    </row>
    <row r="212" spans="1:12" ht="33" customHeight="1">
      <c r="A212" s="244" t="s">
        <v>853</v>
      </c>
      <c r="B212" s="244"/>
      <c r="C212" s="211" t="s">
        <v>1318</v>
      </c>
      <c r="D212" s="244" t="s">
        <v>14</v>
      </c>
      <c r="E212" s="244" t="s">
        <v>1319</v>
      </c>
      <c r="F212" s="597" t="s">
        <v>856</v>
      </c>
      <c r="G212" s="597"/>
      <c r="H212" s="212" t="s">
        <v>40</v>
      </c>
      <c r="I212" s="211" t="s">
        <v>1320</v>
      </c>
      <c r="J212" s="211" t="s">
        <v>1321</v>
      </c>
      <c r="K212" s="213">
        <v>14.72</v>
      </c>
    </row>
    <row r="213" spans="1:12">
      <c r="A213" s="245"/>
      <c r="B213" s="245"/>
      <c r="C213" s="245"/>
      <c r="D213" s="245"/>
      <c r="E213" s="245"/>
      <c r="F213" s="245" t="s">
        <v>886</v>
      </c>
      <c r="G213" s="245" t="s">
        <v>3502</v>
      </c>
      <c r="H213" s="245" t="s">
        <v>888</v>
      </c>
      <c r="I213" s="245" t="s">
        <v>4406</v>
      </c>
      <c r="J213" s="245" t="s">
        <v>890</v>
      </c>
      <c r="K213" s="245" t="s">
        <v>4515</v>
      </c>
    </row>
    <row r="214" spans="1:12" ht="15" thickBot="1">
      <c r="A214" s="245"/>
      <c r="B214" s="245"/>
      <c r="C214" s="245"/>
      <c r="D214" s="245"/>
      <c r="E214" s="245"/>
      <c r="F214" s="245" t="s">
        <v>891</v>
      </c>
      <c r="G214" s="245" t="s">
        <v>4133</v>
      </c>
      <c r="H214" s="599" t="s">
        <v>892</v>
      </c>
      <c r="I214" s="599"/>
      <c r="J214" s="599" t="s">
        <v>4516</v>
      </c>
      <c r="K214" s="599"/>
    </row>
    <row r="215" spans="1:12" ht="0.95" customHeight="1" thickTop="1">
      <c r="A215" s="217"/>
      <c r="B215" s="217"/>
      <c r="C215" s="217"/>
      <c r="D215" s="217"/>
      <c r="E215" s="217"/>
      <c r="F215" s="217"/>
      <c r="G215" s="217"/>
      <c r="H215" s="217"/>
      <c r="I215" s="217"/>
      <c r="J215" s="217"/>
      <c r="K215" s="217"/>
    </row>
    <row r="216" spans="1:12" ht="18" customHeight="1">
      <c r="A216" s="243"/>
      <c r="B216" s="243" t="s">
        <v>840</v>
      </c>
      <c r="C216" s="207" t="s">
        <v>841</v>
      </c>
      <c r="D216" s="243" t="s">
        <v>842</v>
      </c>
      <c r="E216" s="243" t="s">
        <v>843</v>
      </c>
      <c r="F216" s="600" t="s">
        <v>844</v>
      </c>
      <c r="G216" s="600"/>
      <c r="H216" s="208" t="s">
        <v>845</v>
      </c>
      <c r="I216" s="207" t="s">
        <v>846</v>
      </c>
      <c r="J216" s="207" t="s">
        <v>847</v>
      </c>
      <c r="K216" s="207" t="s">
        <v>742</v>
      </c>
    </row>
    <row r="217" spans="1:12" ht="33" customHeight="1">
      <c r="A217" s="317" t="s">
        <v>848</v>
      </c>
      <c r="B217" s="317" t="s">
        <v>1323</v>
      </c>
      <c r="C217" s="318" t="s">
        <v>1324</v>
      </c>
      <c r="D217" s="317" t="s">
        <v>14</v>
      </c>
      <c r="E217" s="317" t="s">
        <v>1325</v>
      </c>
      <c r="F217" s="592" t="s">
        <v>856</v>
      </c>
      <c r="G217" s="592"/>
      <c r="H217" s="319" t="s">
        <v>16</v>
      </c>
      <c r="I217" s="318">
        <v>1</v>
      </c>
      <c r="J217" s="318" t="s">
        <v>4517</v>
      </c>
      <c r="K217" s="318" t="s">
        <v>4517</v>
      </c>
      <c r="L217" s="325">
        <f>'Med escola 220V'!I38</f>
        <v>76.625999999999991</v>
      </c>
    </row>
    <row r="218" spans="1:12" ht="21.95" customHeight="1">
      <c r="A218" s="244" t="s">
        <v>853</v>
      </c>
      <c r="B218" s="244"/>
      <c r="C218" s="211" t="s">
        <v>1171</v>
      </c>
      <c r="D218" s="244" t="s">
        <v>14</v>
      </c>
      <c r="E218" s="244" t="s">
        <v>1172</v>
      </c>
      <c r="F218" s="597" t="s">
        <v>861</v>
      </c>
      <c r="G218" s="597"/>
      <c r="H218" s="212" t="s">
        <v>862</v>
      </c>
      <c r="I218" s="211" t="s">
        <v>4518</v>
      </c>
      <c r="J218" s="211" t="s">
        <v>1173</v>
      </c>
      <c r="K218" s="213">
        <v>12.81</v>
      </c>
    </row>
    <row r="219" spans="1:12" ht="21.95" customHeight="1">
      <c r="A219" s="244" t="s">
        <v>853</v>
      </c>
      <c r="B219" s="244"/>
      <c r="C219" s="211" t="s">
        <v>865</v>
      </c>
      <c r="D219" s="244" t="s">
        <v>14</v>
      </c>
      <c r="E219" s="244" t="s">
        <v>866</v>
      </c>
      <c r="F219" s="597" t="s">
        <v>861</v>
      </c>
      <c r="G219" s="597"/>
      <c r="H219" s="212" t="s">
        <v>862</v>
      </c>
      <c r="I219" s="211" t="s">
        <v>4519</v>
      </c>
      <c r="J219" s="211" t="s">
        <v>868</v>
      </c>
      <c r="K219" s="213">
        <v>32.61</v>
      </c>
    </row>
    <row r="220" spans="1:12" ht="33" customHeight="1">
      <c r="A220" s="244" t="s">
        <v>853</v>
      </c>
      <c r="B220" s="244"/>
      <c r="C220" s="211" t="s">
        <v>1181</v>
      </c>
      <c r="D220" s="244" t="s">
        <v>14</v>
      </c>
      <c r="E220" s="244" t="s">
        <v>1182</v>
      </c>
      <c r="F220" s="597" t="s">
        <v>1183</v>
      </c>
      <c r="G220" s="597"/>
      <c r="H220" s="212" t="s">
        <v>1184</v>
      </c>
      <c r="I220" s="211" t="s">
        <v>1326</v>
      </c>
      <c r="J220" s="211" t="s">
        <v>1186</v>
      </c>
      <c r="K220" s="213">
        <v>1.95</v>
      </c>
    </row>
    <row r="221" spans="1:12" ht="33" customHeight="1">
      <c r="A221" s="244" t="s">
        <v>853</v>
      </c>
      <c r="B221" s="244"/>
      <c r="C221" s="211" t="s">
        <v>1187</v>
      </c>
      <c r="D221" s="244" t="s">
        <v>14</v>
      </c>
      <c r="E221" s="244" t="s">
        <v>1188</v>
      </c>
      <c r="F221" s="597" t="s">
        <v>1183</v>
      </c>
      <c r="G221" s="597"/>
      <c r="H221" s="212" t="s">
        <v>1189</v>
      </c>
      <c r="I221" s="211" t="s">
        <v>1327</v>
      </c>
      <c r="J221" s="211" t="s">
        <v>1191</v>
      </c>
      <c r="K221" s="213">
        <v>0.9</v>
      </c>
    </row>
    <row r="222" spans="1:12" ht="21.95" customHeight="1">
      <c r="A222" s="247" t="s">
        <v>869</v>
      </c>
      <c r="B222" s="247"/>
      <c r="C222" s="214" t="s">
        <v>1328</v>
      </c>
      <c r="D222" s="247" t="s">
        <v>14</v>
      </c>
      <c r="E222" s="247" t="s">
        <v>1329</v>
      </c>
      <c r="F222" s="598" t="s">
        <v>872</v>
      </c>
      <c r="G222" s="598"/>
      <c r="H222" s="215" t="s">
        <v>794</v>
      </c>
      <c r="I222" s="214" t="s">
        <v>1330</v>
      </c>
      <c r="J222" s="214" t="s">
        <v>1331</v>
      </c>
      <c r="K222" s="216">
        <v>0.09</v>
      </c>
    </row>
    <row r="223" spans="1:12" ht="21.95" customHeight="1">
      <c r="A223" s="247" t="s">
        <v>869</v>
      </c>
      <c r="B223" s="247"/>
      <c r="C223" s="214" t="s">
        <v>1332</v>
      </c>
      <c r="D223" s="247" t="s">
        <v>14</v>
      </c>
      <c r="E223" s="247" t="s">
        <v>1333</v>
      </c>
      <c r="F223" s="598" t="s">
        <v>872</v>
      </c>
      <c r="G223" s="598"/>
      <c r="H223" s="215" t="s">
        <v>873</v>
      </c>
      <c r="I223" s="214" t="s">
        <v>1334</v>
      </c>
      <c r="J223" s="214" t="s">
        <v>1335</v>
      </c>
      <c r="K223" s="216">
        <v>3.92</v>
      </c>
    </row>
    <row r="224" spans="1:12" ht="21.95" customHeight="1">
      <c r="A224" s="247" t="s">
        <v>869</v>
      </c>
      <c r="B224" s="247"/>
      <c r="C224" s="214" t="s">
        <v>1336</v>
      </c>
      <c r="D224" s="247" t="s">
        <v>14</v>
      </c>
      <c r="E224" s="247" t="s">
        <v>1337</v>
      </c>
      <c r="F224" s="598" t="s">
        <v>872</v>
      </c>
      <c r="G224" s="598"/>
      <c r="H224" s="215" t="s">
        <v>880</v>
      </c>
      <c r="I224" s="214" t="s">
        <v>857</v>
      </c>
      <c r="J224" s="214" t="s">
        <v>1338</v>
      </c>
      <c r="K224" s="216">
        <v>0.11</v>
      </c>
    </row>
    <row r="225" spans="1:12" ht="21.95" customHeight="1">
      <c r="A225" s="247" t="s">
        <v>869</v>
      </c>
      <c r="B225" s="247"/>
      <c r="C225" s="214" t="s">
        <v>1339</v>
      </c>
      <c r="D225" s="247" t="s">
        <v>14</v>
      </c>
      <c r="E225" s="247" t="s">
        <v>1340</v>
      </c>
      <c r="F225" s="598" t="s">
        <v>872</v>
      </c>
      <c r="G225" s="598"/>
      <c r="H225" s="215" t="s">
        <v>880</v>
      </c>
      <c r="I225" s="214" t="s">
        <v>1341</v>
      </c>
      <c r="J225" s="214" t="s">
        <v>1342</v>
      </c>
      <c r="K225" s="216">
        <v>0.16</v>
      </c>
    </row>
    <row r="226" spans="1:12" ht="21.95" customHeight="1">
      <c r="A226" s="247" t="s">
        <v>869</v>
      </c>
      <c r="B226" s="247"/>
      <c r="C226" s="214" t="s">
        <v>1343</v>
      </c>
      <c r="D226" s="247" t="s">
        <v>14</v>
      </c>
      <c r="E226" s="247" t="s">
        <v>1344</v>
      </c>
      <c r="F226" s="598" t="s">
        <v>872</v>
      </c>
      <c r="G226" s="598"/>
      <c r="H226" s="215" t="s">
        <v>880</v>
      </c>
      <c r="I226" s="214" t="s">
        <v>1345</v>
      </c>
      <c r="J226" s="214" t="s">
        <v>1346</v>
      </c>
      <c r="K226" s="216">
        <v>0.45</v>
      </c>
    </row>
    <row r="227" spans="1:12" ht="21.95" customHeight="1">
      <c r="A227" s="247" t="s">
        <v>869</v>
      </c>
      <c r="B227" s="247"/>
      <c r="C227" s="214" t="s">
        <v>1252</v>
      </c>
      <c r="D227" s="247" t="s">
        <v>14</v>
      </c>
      <c r="E227" s="247" t="s">
        <v>1253</v>
      </c>
      <c r="F227" s="598" t="s">
        <v>872</v>
      </c>
      <c r="G227" s="598"/>
      <c r="H227" s="215" t="s">
        <v>873</v>
      </c>
      <c r="I227" s="214" t="s">
        <v>1347</v>
      </c>
      <c r="J227" s="214" t="s">
        <v>1255</v>
      </c>
      <c r="K227" s="216">
        <v>23.63</v>
      </c>
    </row>
    <row r="228" spans="1:12">
      <c r="A228" s="245"/>
      <c r="B228" s="245"/>
      <c r="C228" s="245"/>
      <c r="D228" s="245"/>
      <c r="E228" s="245"/>
      <c r="F228" s="245" t="s">
        <v>886</v>
      </c>
      <c r="G228" s="245" t="s">
        <v>4520</v>
      </c>
      <c r="H228" s="245" t="s">
        <v>888</v>
      </c>
      <c r="I228" s="245" t="s">
        <v>4521</v>
      </c>
      <c r="J228" s="245" t="s">
        <v>890</v>
      </c>
      <c r="K228" s="245" t="s">
        <v>4522</v>
      </c>
    </row>
    <row r="229" spans="1:12" ht="15" thickBot="1">
      <c r="A229" s="245"/>
      <c r="B229" s="245"/>
      <c r="C229" s="245"/>
      <c r="D229" s="245"/>
      <c r="E229" s="245"/>
      <c r="F229" s="245" t="s">
        <v>891</v>
      </c>
      <c r="G229" s="245" t="s">
        <v>4523</v>
      </c>
      <c r="H229" s="599" t="s">
        <v>892</v>
      </c>
      <c r="I229" s="599"/>
      <c r="J229" s="599" t="s">
        <v>4524</v>
      </c>
      <c r="K229" s="599"/>
    </row>
    <row r="230" spans="1:12" ht="0.95" customHeight="1" thickTop="1">
      <c r="A230" s="217"/>
      <c r="B230" s="217"/>
      <c r="C230" s="217"/>
      <c r="D230" s="217"/>
      <c r="E230" s="217"/>
      <c r="F230" s="217"/>
      <c r="G230" s="217"/>
      <c r="H230" s="217"/>
      <c r="I230" s="217"/>
      <c r="J230" s="217"/>
      <c r="K230" s="217"/>
    </row>
    <row r="231" spans="1:12" ht="18" customHeight="1">
      <c r="A231" s="243"/>
      <c r="B231" s="243" t="s">
        <v>840</v>
      </c>
      <c r="C231" s="207" t="s">
        <v>841</v>
      </c>
      <c r="D231" s="243" t="s">
        <v>842</v>
      </c>
      <c r="E231" s="243" t="s">
        <v>843</v>
      </c>
      <c r="F231" s="600" t="s">
        <v>844</v>
      </c>
      <c r="G231" s="600"/>
      <c r="H231" s="208" t="s">
        <v>845</v>
      </c>
      <c r="I231" s="207" t="s">
        <v>846</v>
      </c>
      <c r="J231" s="207" t="s">
        <v>847</v>
      </c>
      <c r="K231" s="207" t="s">
        <v>742</v>
      </c>
    </row>
    <row r="232" spans="1:12" ht="21.95" customHeight="1">
      <c r="A232" s="317" t="s">
        <v>848</v>
      </c>
      <c r="B232" s="317" t="s">
        <v>1349</v>
      </c>
      <c r="C232" s="318" t="s">
        <v>1350</v>
      </c>
      <c r="D232" s="317" t="s">
        <v>14</v>
      </c>
      <c r="E232" s="317" t="s">
        <v>1351</v>
      </c>
      <c r="F232" s="592" t="s">
        <v>856</v>
      </c>
      <c r="G232" s="592"/>
      <c r="H232" s="319" t="s">
        <v>880</v>
      </c>
      <c r="I232" s="318">
        <v>1</v>
      </c>
      <c r="J232" s="318" t="s">
        <v>2005</v>
      </c>
      <c r="K232" s="318" t="s">
        <v>2005</v>
      </c>
      <c r="L232" s="325">
        <f>'Med escola 220V'!I39</f>
        <v>6.88</v>
      </c>
    </row>
    <row r="233" spans="1:12" ht="21.95" customHeight="1">
      <c r="A233" s="244" t="s">
        <v>853</v>
      </c>
      <c r="B233" s="244"/>
      <c r="C233" s="211" t="s">
        <v>1352</v>
      </c>
      <c r="D233" s="244" t="s">
        <v>14</v>
      </c>
      <c r="E233" s="244" t="s">
        <v>1353</v>
      </c>
      <c r="F233" s="597" t="s">
        <v>861</v>
      </c>
      <c r="G233" s="597"/>
      <c r="H233" s="212" t="s">
        <v>862</v>
      </c>
      <c r="I233" s="211" t="s">
        <v>4525</v>
      </c>
      <c r="J233" s="211" t="s">
        <v>1354</v>
      </c>
      <c r="K233" s="213">
        <v>0.27</v>
      </c>
    </row>
    <row r="234" spans="1:12" ht="21.95" customHeight="1">
      <c r="A234" s="244" t="s">
        <v>853</v>
      </c>
      <c r="B234" s="244"/>
      <c r="C234" s="211" t="s">
        <v>1355</v>
      </c>
      <c r="D234" s="244" t="s">
        <v>14</v>
      </c>
      <c r="E234" s="244" t="s">
        <v>1356</v>
      </c>
      <c r="F234" s="597" t="s">
        <v>861</v>
      </c>
      <c r="G234" s="597"/>
      <c r="H234" s="212" t="s">
        <v>862</v>
      </c>
      <c r="I234" s="211" t="s">
        <v>4526</v>
      </c>
      <c r="J234" s="211" t="s">
        <v>868</v>
      </c>
      <c r="K234" s="213">
        <v>1.07</v>
      </c>
    </row>
    <row r="235" spans="1:12" ht="33" customHeight="1">
      <c r="A235" s="244" t="s">
        <v>853</v>
      </c>
      <c r="B235" s="244"/>
      <c r="C235" s="211" t="s">
        <v>1357</v>
      </c>
      <c r="D235" s="244" t="s">
        <v>14</v>
      </c>
      <c r="E235" s="244" t="s">
        <v>1358</v>
      </c>
      <c r="F235" s="597" t="s">
        <v>856</v>
      </c>
      <c r="G235" s="597"/>
      <c r="H235" s="212" t="s">
        <v>880</v>
      </c>
      <c r="I235" s="211" t="s">
        <v>867</v>
      </c>
      <c r="J235" s="211" t="s">
        <v>1359</v>
      </c>
      <c r="K235" s="213">
        <v>5.31</v>
      </c>
    </row>
    <row r="236" spans="1:12" ht="21.95" customHeight="1">
      <c r="A236" s="247" t="s">
        <v>869</v>
      </c>
      <c r="B236" s="247"/>
      <c r="C236" s="214" t="s">
        <v>1106</v>
      </c>
      <c r="D236" s="247" t="s">
        <v>14</v>
      </c>
      <c r="E236" s="247" t="s">
        <v>1107</v>
      </c>
      <c r="F236" s="598" t="s">
        <v>872</v>
      </c>
      <c r="G236" s="598"/>
      <c r="H236" s="215" t="s">
        <v>880</v>
      </c>
      <c r="I236" s="214" t="s">
        <v>4527</v>
      </c>
      <c r="J236" s="214" t="s">
        <v>1109</v>
      </c>
      <c r="K236" s="216">
        <v>0.14000000000000001</v>
      </c>
    </row>
    <row r="237" spans="1:12" ht="33" customHeight="1">
      <c r="A237" s="247" t="s">
        <v>869</v>
      </c>
      <c r="B237" s="247"/>
      <c r="C237" s="214" t="s">
        <v>1361</v>
      </c>
      <c r="D237" s="247" t="s">
        <v>14</v>
      </c>
      <c r="E237" s="247" t="s">
        <v>1362</v>
      </c>
      <c r="F237" s="598" t="s">
        <v>872</v>
      </c>
      <c r="G237" s="598"/>
      <c r="H237" s="215" t="s">
        <v>914</v>
      </c>
      <c r="I237" s="214" t="s">
        <v>4528</v>
      </c>
      <c r="J237" s="214" t="s">
        <v>1364</v>
      </c>
      <c r="K237" s="216">
        <v>0.09</v>
      </c>
    </row>
    <row r="238" spans="1:12">
      <c r="A238" s="245"/>
      <c r="B238" s="245"/>
      <c r="C238" s="245"/>
      <c r="D238" s="245"/>
      <c r="E238" s="245"/>
      <c r="F238" s="245" t="s">
        <v>886</v>
      </c>
      <c r="G238" s="245" t="s">
        <v>3261</v>
      </c>
      <c r="H238" s="245" t="s">
        <v>888</v>
      </c>
      <c r="I238" s="245" t="s">
        <v>2445</v>
      </c>
      <c r="J238" s="245" t="s">
        <v>890</v>
      </c>
      <c r="K238" s="245" t="s">
        <v>4209</v>
      </c>
    </row>
    <row r="239" spans="1:12" ht="15" thickBot="1">
      <c r="A239" s="245"/>
      <c r="B239" s="245"/>
      <c r="C239" s="245"/>
      <c r="D239" s="245"/>
      <c r="E239" s="245"/>
      <c r="F239" s="245" t="s">
        <v>891</v>
      </c>
      <c r="G239" s="245" t="s">
        <v>2009</v>
      </c>
      <c r="H239" s="599" t="s">
        <v>892</v>
      </c>
      <c r="I239" s="599"/>
      <c r="J239" s="599" t="s">
        <v>2010</v>
      </c>
      <c r="K239" s="599"/>
    </row>
    <row r="240" spans="1:12" ht="0.95" customHeight="1" thickTop="1">
      <c r="A240" s="217"/>
      <c r="B240" s="217"/>
      <c r="C240" s="217"/>
      <c r="D240" s="217"/>
      <c r="E240" s="217"/>
      <c r="F240" s="217"/>
      <c r="G240" s="217"/>
      <c r="H240" s="217"/>
      <c r="I240" s="217"/>
      <c r="J240" s="217"/>
      <c r="K240" s="217"/>
    </row>
    <row r="241" spans="1:12" ht="18" customHeight="1">
      <c r="A241" s="243"/>
      <c r="B241" s="243" t="s">
        <v>840</v>
      </c>
      <c r="C241" s="207" t="s">
        <v>841</v>
      </c>
      <c r="D241" s="243" t="s">
        <v>842</v>
      </c>
      <c r="E241" s="243" t="s">
        <v>843</v>
      </c>
      <c r="F241" s="600" t="s">
        <v>844</v>
      </c>
      <c r="G241" s="600"/>
      <c r="H241" s="208" t="s">
        <v>845</v>
      </c>
      <c r="I241" s="207" t="s">
        <v>846</v>
      </c>
      <c r="J241" s="207" t="s">
        <v>847</v>
      </c>
      <c r="K241" s="207" t="s">
        <v>742</v>
      </c>
    </row>
    <row r="242" spans="1:12" ht="21.95" customHeight="1">
      <c r="A242" s="317" t="s">
        <v>848</v>
      </c>
      <c r="B242" s="317" t="s">
        <v>1367</v>
      </c>
      <c r="C242" s="318" t="s">
        <v>1368</v>
      </c>
      <c r="D242" s="317" t="s">
        <v>14</v>
      </c>
      <c r="E242" s="317" t="s">
        <v>1369</v>
      </c>
      <c r="F242" s="592" t="s">
        <v>856</v>
      </c>
      <c r="G242" s="592"/>
      <c r="H242" s="319" t="s">
        <v>880</v>
      </c>
      <c r="I242" s="318">
        <v>1</v>
      </c>
      <c r="J242" s="318" t="s">
        <v>4529</v>
      </c>
      <c r="K242" s="318" t="s">
        <v>4529</v>
      </c>
      <c r="L242" s="325">
        <f>'Med escola 220V'!I40</f>
        <v>9.5288000000000004</v>
      </c>
    </row>
    <row r="243" spans="1:12" ht="21.95" customHeight="1">
      <c r="A243" s="244" t="s">
        <v>853</v>
      </c>
      <c r="B243" s="244"/>
      <c r="C243" s="211" t="s">
        <v>1352</v>
      </c>
      <c r="D243" s="244" t="s">
        <v>14</v>
      </c>
      <c r="E243" s="244" t="s">
        <v>1353</v>
      </c>
      <c r="F243" s="597" t="s">
        <v>861</v>
      </c>
      <c r="G243" s="597"/>
      <c r="H243" s="212" t="s">
        <v>862</v>
      </c>
      <c r="I243" s="211" t="s">
        <v>4530</v>
      </c>
      <c r="J243" s="211" t="s">
        <v>1354</v>
      </c>
      <c r="K243" s="213">
        <v>0.64</v>
      </c>
    </row>
    <row r="244" spans="1:12" ht="21.95" customHeight="1">
      <c r="A244" s="244" t="s">
        <v>853</v>
      </c>
      <c r="B244" s="244"/>
      <c r="C244" s="211" t="s">
        <v>1355</v>
      </c>
      <c r="D244" s="244" t="s">
        <v>14</v>
      </c>
      <c r="E244" s="244" t="s">
        <v>1356</v>
      </c>
      <c r="F244" s="597" t="s">
        <v>861</v>
      </c>
      <c r="G244" s="597"/>
      <c r="H244" s="212" t="s">
        <v>862</v>
      </c>
      <c r="I244" s="211" t="s">
        <v>4531</v>
      </c>
      <c r="J244" s="211" t="s">
        <v>868</v>
      </c>
      <c r="K244" s="213">
        <v>2.5499999999999998</v>
      </c>
    </row>
    <row r="245" spans="1:12" ht="33" customHeight="1">
      <c r="A245" s="244" t="s">
        <v>853</v>
      </c>
      <c r="B245" s="244"/>
      <c r="C245" s="211" t="s">
        <v>1371</v>
      </c>
      <c r="D245" s="244" t="s">
        <v>14</v>
      </c>
      <c r="E245" s="244" t="s">
        <v>1372</v>
      </c>
      <c r="F245" s="597" t="s">
        <v>856</v>
      </c>
      <c r="G245" s="597"/>
      <c r="H245" s="212" t="s">
        <v>880</v>
      </c>
      <c r="I245" s="211" t="s">
        <v>867</v>
      </c>
      <c r="J245" s="211" t="s">
        <v>1373</v>
      </c>
      <c r="K245" s="213">
        <v>5.84</v>
      </c>
    </row>
    <row r="246" spans="1:12" ht="21.95" customHeight="1">
      <c r="A246" s="247" t="s">
        <v>869</v>
      </c>
      <c r="B246" s="247"/>
      <c r="C246" s="214" t="s">
        <v>1106</v>
      </c>
      <c r="D246" s="247" t="s">
        <v>14</v>
      </c>
      <c r="E246" s="247" t="s">
        <v>1107</v>
      </c>
      <c r="F246" s="598" t="s">
        <v>872</v>
      </c>
      <c r="G246" s="598"/>
      <c r="H246" s="215" t="s">
        <v>880</v>
      </c>
      <c r="I246" s="214" t="s">
        <v>1360</v>
      </c>
      <c r="J246" s="214" t="s">
        <v>1109</v>
      </c>
      <c r="K246" s="216">
        <v>0.25</v>
      </c>
    </row>
    <row r="247" spans="1:12" ht="33" customHeight="1">
      <c r="A247" s="247" t="s">
        <v>869</v>
      </c>
      <c r="B247" s="247"/>
      <c r="C247" s="214" t="s">
        <v>1361</v>
      </c>
      <c r="D247" s="247" t="s">
        <v>14</v>
      </c>
      <c r="E247" s="247" t="s">
        <v>1362</v>
      </c>
      <c r="F247" s="598" t="s">
        <v>872</v>
      </c>
      <c r="G247" s="598"/>
      <c r="H247" s="215" t="s">
        <v>914</v>
      </c>
      <c r="I247" s="214" t="s">
        <v>1374</v>
      </c>
      <c r="J247" s="214" t="s">
        <v>1364</v>
      </c>
      <c r="K247" s="216">
        <v>0.25</v>
      </c>
    </row>
    <row r="248" spans="1:12">
      <c r="A248" s="245"/>
      <c r="B248" s="245"/>
      <c r="C248" s="245"/>
      <c r="D248" s="245"/>
      <c r="E248" s="245"/>
      <c r="F248" s="245" t="s">
        <v>886</v>
      </c>
      <c r="G248" s="245" t="s">
        <v>3782</v>
      </c>
      <c r="H248" s="245" t="s">
        <v>888</v>
      </c>
      <c r="I248" s="245" t="s">
        <v>4532</v>
      </c>
      <c r="J248" s="245" t="s">
        <v>890</v>
      </c>
      <c r="K248" s="245" t="s">
        <v>4533</v>
      </c>
    </row>
    <row r="249" spans="1:12" ht="15" thickBot="1">
      <c r="A249" s="245"/>
      <c r="B249" s="245"/>
      <c r="C249" s="245"/>
      <c r="D249" s="245"/>
      <c r="E249" s="245"/>
      <c r="F249" s="245" t="s">
        <v>891</v>
      </c>
      <c r="G249" s="245" t="s">
        <v>4534</v>
      </c>
      <c r="H249" s="599" t="s">
        <v>892</v>
      </c>
      <c r="I249" s="599"/>
      <c r="J249" s="599" t="s">
        <v>1041</v>
      </c>
      <c r="K249" s="599"/>
    </row>
    <row r="250" spans="1:12" ht="0.95" customHeight="1" thickTop="1">
      <c r="A250" s="217"/>
      <c r="B250" s="217"/>
      <c r="C250" s="217"/>
      <c r="D250" s="217"/>
      <c r="E250" s="217"/>
      <c r="F250" s="217"/>
      <c r="G250" s="217"/>
      <c r="H250" s="217"/>
      <c r="I250" s="217"/>
      <c r="J250" s="217"/>
      <c r="K250" s="217"/>
    </row>
    <row r="251" spans="1:12" ht="18" customHeight="1">
      <c r="A251" s="243"/>
      <c r="B251" s="243" t="s">
        <v>840</v>
      </c>
      <c r="C251" s="207" t="s">
        <v>841</v>
      </c>
      <c r="D251" s="243" t="s">
        <v>842</v>
      </c>
      <c r="E251" s="243" t="s">
        <v>843</v>
      </c>
      <c r="F251" s="600" t="s">
        <v>844</v>
      </c>
      <c r="G251" s="600"/>
      <c r="H251" s="208" t="s">
        <v>845</v>
      </c>
      <c r="I251" s="207" t="s">
        <v>846</v>
      </c>
      <c r="J251" s="207" t="s">
        <v>847</v>
      </c>
      <c r="K251" s="207" t="s">
        <v>742</v>
      </c>
    </row>
    <row r="252" spans="1:12" ht="33" customHeight="1">
      <c r="A252" s="317" t="s">
        <v>848</v>
      </c>
      <c r="B252" s="317" t="s">
        <v>1376</v>
      </c>
      <c r="C252" s="318" t="s">
        <v>1377</v>
      </c>
      <c r="D252" s="317" t="s">
        <v>14</v>
      </c>
      <c r="E252" s="317" t="s">
        <v>1378</v>
      </c>
      <c r="F252" s="592" t="s">
        <v>856</v>
      </c>
      <c r="G252" s="592"/>
      <c r="H252" s="319" t="s">
        <v>40</v>
      </c>
      <c r="I252" s="318">
        <v>1</v>
      </c>
      <c r="J252" s="318" t="s">
        <v>4535</v>
      </c>
      <c r="K252" s="318" t="s">
        <v>4535</v>
      </c>
      <c r="L252" s="325">
        <f>'Med escola 220V'!I41</f>
        <v>286.12199999999996</v>
      </c>
    </row>
    <row r="253" spans="1:12" ht="21.95" customHeight="1">
      <c r="A253" s="244" t="s">
        <v>853</v>
      </c>
      <c r="B253" s="244"/>
      <c r="C253" s="211" t="s">
        <v>859</v>
      </c>
      <c r="D253" s="244" t="s">
        <v>14</v>
      </c>
      <c r="E253" s="244" t="s">
        <v>860</v>
      </c>
      <c r="F253" s="597" t="s">
        <v>861</v>
      </c>
      <c r="G253" s="597"/>
      <c r="H253" s="212" t="s">
        <v>862</v>
      </c>
      <c r="I253" s="211" t="s">
        <v>4536</v>
      </c>
      <c r="J253" s="211" t="s">
        <v>864</v>
      </c>
      <c r="K253" s="213">
        <v>2.36</v>
      </c>
    </row>
    <row r="254" spans="1:12" ht="21.95" customHeight="1">
      <c r="A254" s="244" t="s">
        <v>853</v>
      </c>
      <c r="B254" s="244"/>
      <c r="C254" s="211" t="s">
        <v>1380</v>
      </c>
      <c r="D254" s="244" t="s">
        <v>14</v>
      </c>
      <c r="E254" s="244" t="s">
        <v>1381</v>
      </c>
      <c r="F254" s="597" t="s">
        <v>861</v>
      </c>
      <c r="G254" s="597"/>
      <c r="H254" s="212" t="s">
        <v>862</v>
      </c>
      <c r="I254" s="211" t="s">
        <v>4537</v>
      </c>
      <c r="J254" s="211" t="s">
        <v>1382</v>
      </c>
      <c r="K254" s="213">
        <v>2.08</v>
      </c>
    </row>
    <row r="255" spans="1:12" ht="44.1" customHeight="1">
      <c r="A255" s="244" t="s">
        <v>853</v>
      </c>
      <c r="B255" s="244"/>
      <c r="C255" s="211" t="s">
        <v>1383</v>
      </c>
      <c r="D255" s="244" t="s">
        <v>14</v>
      </c>
      <c r="E255" s="244" t="s">
        <v>1384</v>
      </c>
      <c r="F255" s="597" t="s">
        <v>1183</v>
      </c>
      <c r="G255" s="597"/>
      <c r="H255" s="212" t="s">
        <v>1184</v>
      </c>
      <c r="I255" s="211" t="s">
        <v>1385</v>
      </c>
      <c r="J255" s="211" t="s">
        <v>1386</v>
      </c>
      <c r="K255" s="213">
        <v>1.88</v>
      </c>
    </row>
    <row r="256" spans="1:12" ht="44.1" customHeight="1">
      <c r="A256" s="244" t="s">
        <v>853</v>
      </c>
      <c r="B256" s="244"/>
      <c r="C256" s="211" t="s">
        <v>1387</v>
      </c>
      <c r="D256" s="244" t="s">
        <v>14</v>
      </c>
      <c r="E256" s="244" t="s">
        <v>1388</v>
      </c>
      <c r="F256" s="597" t="s">
        <v>1183</v>
      </c>
      <c r="G256" s="597"/>
      <c r="H256" s="212" t="s">
        <v>1189</v>
      </c>
      <c r="I256" s="211" t="s">
        <v>1389</v>
      </c>
      <c r="J256" s="211" t="s">
        <v>1390</v>
      </c>
      <c r="K256" s="213">
        <v>0.61</v>
      </c>
    </row>
    <row r="257" spans="1:12" ht="21.95" customHeight="1">
      <c r="A257" s="247" t="s">
        <v>869</v>
      </c>
      <c r="B257" s="247"/>
      <c r="C257" s="214" t="s">
        <v>1391</v>
      </c>
      <c r="D257" s="247" t="s">
        <v>14</v>
      </c>
      <c r="E257" s="247" t="s">
        <v>1392</v>
      </c>
      <c r="F257" s="598" t="s">
        <v>872</v>
      </c>
      <c r="G257" s="598"/>
      <c r="H257" s="215" t="s">
        <v>40</v>
      </c>
      <c r="I257" s="214" t="s">
        <v>1393</v>
      </c>
      <c r="J257" s="214" t="s">
        <v>1394</v>
      </c>
      <c r="K257" s="216">
        <v>49.07</v>
      </c>
    </row>
    <row r="258" spans="1:12" ht="21.95" customHeight="1">
      <c r="A258" s="247" t="s">
        <v>869</v>
      </c>
      <c r="B258" s="247"/>
      <c r="C258" s="214" t="s">
        <v>1245</v>
      </c>
      <c r="D258" s="247" t="s">
        <v>14</v>
      </c>
      <c r="E258" s="247" t="s">
        <v>1246</v>
      </c>
      <c r="F258" s="598" t="s">
        <v>872</v>
      </c>
      <c r="G258" s="598"/>
      <c r="H258" s="215" t="s">
        <v>880</v>
      </c>
      <c r="I258" s="214" t="s">
        <v>1395</v>
      </c>
      <c r="J258" s="214" t="s">
        <v>1248</v>
      </c>
      <c r="K258" s="216">
        <v>197.06</v>
      </c>
    </row>
    <row r="259" spans="1:12" ht="21.95" customHeight="1">
      <c r="A259" s="247" t="s">
        <v>869</v>
      </c>
      <c r="B259" s="247"/>
      <c r="C259" s="214" t="s">
        <v>1396</v>
      </c>
      <c r="D259" s="247" t="s">
        <v>14</v>
      </c>
      <c r="E259" s="247" t="s">
        <v>1397</v>
      </c>
      <c r="F259" s="598" t="s">
        <v>872</v>
      </c>
      <c r="G259" s="598"/>
      <c r="H259" s="215" t="s">
        <v>40</v>
      </c>
      <c r="I259" s="214" t="s">
        <v>1398</v>
      </c>
      <c r="J259" s="214" t="s">
        <v>1251</v>
      </c>
      <c r="K259" s="216">
        <v>33.06</v>
      </c>
    </row>
    <row r="260" spans="1:12">
      <c r="A260" s="245"/>
      <c r="B260" s="245"/>
      <c r="C260" s="245"/>
      <c r="D260" s="245"/>
      <c r="E260" s="245"/>
      <c r="F260" s="245" t="s">
        <v>886</v>
      </c>
      <c r="G260" s="245" t="s">
        <v>4209</v>
      </c>
      <c r="H260" s="245" t="s">
        <v>888</v>
      </c>
      <c r="I260" s="245" t="s">
        <v>4538</v>
      </c>
      <c r="J260" s="245" t="s">
        <v>890</v>
      </c>
      <c r="K260" s="245" t="s">
        <v>4539</v>
      </c>
    </row>
    <row r="261" spans="1:12" ht="15" thickBot="1">
      <c r="A261" s="245"/>
      <c r="B261" s="245"/>
      <c r="C261" s="245"/>
      <c r="D261" s="245"/>
      <c r="E261" s="245"/>
      <c r="F261" s="245" t="s">
        <v>891</v>
      </c>
      <c r="G261" s="245" t="s">
        <v>4540</v>
      </c>
      <c r="H261" s="599" t="s">
        <v>892</v>
      </c>
      <c r="I261" s="599"/>
      <c r="J261" s="599" t="s">
        <v>4541</v>
      </c>
      <c r="K261" s="599"/>
    </row>
    <row r="262" spans="1:12" ht="0.95" customHeight="1" thickTop="1">
      <c r="A262" s="217"/>
      <c r="B262" s="217"/>
      <c r="C262" s="217"/>
      <c r="D262" s="217"/>
      <c r="E262" s="217"/>
      <c r="F262" s="217"/>
      <c r="G262" s="217"/>
      <c r="H262" s="217"/>
      <c r="I262" s="217"/>
      <c r="J262" s="217"/>
      <c r="K262" s="217"/>
    </row>
    <row r="263" spans="1:12" ht="18" customHeight="1">
      <c r="A263" s="243"/>
      <c r="B263" s="243" t="s">
        <v>840</v>
      </c>
      <c r="C263" s="207" t="s">
        <v>841</v>
      </c>
      <c r="D263" s="243" t="s">
        <v>842</v>
      </c>
      <c r="E263" s="243" t="s">
        <v>843</v>
      </c>
      <c r="F263" s="600" t="s">
        <v>844</v>
      </c>
      <c r="G263" s="600"/>
      <c r="H263" s="208" t="s">
        <v>845</v>
      </c>
      <c r="I263" s="207" t="s">
        <v>846</v>
      </c>
      <c r="J263" s="207" t="s">
        <v>847</v>
      </c>
      <c r="K263" s="207" t="s">
        <v>742</v>
      </c>
    </row>
    <row r="264" spans="1:12" ht="33" customHeight="1">
      <c r="A264" s="317" t="s">
        <v>848</v>
      </c>
      <c r="B264" s="317" t="s">
        <v>1400</v>
      </c>
      <c r="C264" s="318" t="s">
        <v>1324</v>
      </c>
      <c r="D264" s="317" t="s">
        <v>14</v>
      </c>
      <c r="E264" s="317" t="s">
        <v>1325</v>
      </c>
      <c r="F264" s="592" t="s">
        <v>856</v>
      </c>
      <c r="G264" s="592"/>
      <c r="H264" s="319" t="s">
        <v>16</v>
      </c>
      <c r="I264" s="318">
        <v>1</v>
      </c>
      <c r="J264" s="318" t="s">
        <v>4517</v>
      </c>
      <c r="K264" s="318" t="s">
        <v>4517</v>
      </c>
      <c r="L264" s="325">
        <f>'Med escola 220V'!I43</f>
        <v>76.625999999999991</v>
      </c>
    </row>
    <row r="265" spans="1:12" ht="21.95" customHeight="1">
      <c r="A265" s="244" t="s">
        <v>853</v>
      </c>
      <c r="B265" s="244"/>
      <c r="C265" s="211" t="s">
        <v>1171</v>
      </c>
      <c r="D265" s="244" t="s">
        <v>14</v>
      </c>
      <c r="E265" s="244" t="s">
        <v>1172</v>
      </c>
      <c r="F265" s="597" t="s">
        <v>861</v>
      </c>
      <c r="G265" s="597"/>
      <c r="H265" s="212" t="s">
        <v>862</v>
      </c>
      <c r="I265" s="211" t="s">
        <v>4518</v>
      </c>
      <c r="J265" s="211" t="s">
        <v>1173</v>
      </c>
      <c r="K265" s="213">
        <v>12.81</v>
      </c>
    </row>
    <row r="266" spans="1:12" ht="21.95" customHeight="1">
      <c r="A266" s="244" t="s">
        <v>853</v>
      </c>
      <c r="B266" s="244"/>
      <c r="C266" s="211" t="s">
        <v>865</v>
      </c>
      <c r="D266" s="244" t="s">
        <v>14</v>
      </c>
      <c r="E266" s="244" t="s">
        <v>866</v>
      </c>
      <c r="F266" s="597" t="s">
        <v>861</v>
      </c>
      <c r="G266" s="597"/>
      <c r="H266" s="212" t="s">
        <v>862</v>
      </c>
      <c r="I266" s="211" t="s">
        <v>4519</v>
      </c>
      <c r="J266" s="211" t="s">
        <v>868</v>
      </c>
      <c r="K266" s="213">
        <v>32.61</v>
      </c>
    </row>
    <row r="267" spans="1:12" ht="33" customHeight="1">
      <c r="A267" s="244" t="s">
        <v>853</v>
      </c>
      <c r="B267" s="244"/>
      <c r="C267" s="211" t="s">
        <v>1181</v>
      </c>
      <c r="D267" s="244" t="s">
        <v>14</v>
      </c>
      <c r="E267" s="244" t="s">
        <v>1182</v>
      </c>
      <c r="F267" s="597" t="s">
        <v>1183</v>
      </c>
      <c r="G267" s="597"/>
      <c r="H267" s="212" t="s">
        <v>1184</v>
      </c>
      <c r="I267" s="211" t="s">
        <v>1326</v>
      </c>
      <c r="J267" s="211" t="s">
        <v>1186</v>
      </c>
      <c r="K267" s="213">
        <v>1.95</v>
      </c>
    </row>
    <row r="268" spans="1:12" ht="33" customHeight="1">
      <c r="A268" s="244" t="s">
        <v>853</v>
      </c>
      <c r="B268" s="244"/>
      <c r="C268" s="211" t="s">
        <v>1187</v>
      </c>
      <c r="D268" s="244" t="s">
        <v>14</v>
      </c>
      <c r="E268" s="244" t="s">
        <v>1188</v>
      </c>
      <c r="F268" s="597" t="s">
        <v>1183</v>
      </c>
      <c r="G268" s="597"/>
      <c r="H268" s="212" t="s">
        <v>1189</v>
      </c>
      <c r="I268" s="211" t="s">
        <v>1327</v>
      </c>
      <c r="J268" s="211" t="s">
        <v>1191</v>
      </c>
      <c r="K268" s="213">
        <v>0.9</v>
      </c>
    </row>
    <row r="269" spans="1:12" ht="21.95" customHeight="1">
      <c r="A269" s="247" t="s">
        <v>869</v>
      </c>
      <c r="B269" s="247"/>
      <c r="C269" s="214" t="s">
        <v>1328</v>
      </c>
      <c r="D269" s="247" t="s">
        <v>14</v>
      </c>
      <c r="E269" s="247" t="s">
        <v>1329</v>
      </c>
      <c r="F269" s="598" t="s">
        <v>872</v>
      </c>
      <c r="G269" s="598"/>
      <c r="H269" s="215" t="s">
        <v>794</v>
      </c>
      <c r="I269" s="214" t="s">
        <v>1330</v>
      </c>
      <c r="J269" s="214" t="s">
        <v>1331</v>
      </c>
      <c r="K269" s="216">
        <v>0.09</v>
      </c>
    </row>
    <row r="270" spans="1:12" ht="21.95" customHeight="1">
      <c r="A270" s="247" t="s">
        <v>869</v>
      </c>
      <c r="B270" s="247"/>
      <c r="C270" s="214" t="s">
        <v>1332</v>
      </c>
      <c r="D270" s="247" t="s">
        <v>14</v>
      </c>
      <c r="E270" s="247" t="s">
        <v>1333</v>
      </c>
      <c r="F270" s="598" t="s">
        <v>872</v>
      </c>
      <c r="G270" s="598"/>
      <c r="H270" s="215" t="s">
        <v>873</v>
      </c>
      <c r="I270" s="214" t="s">
        <v>1334</v>
      </c>
      <c r="J270" s="214" t="s">
        <v>1335</v>
      </c>
      <c r="K270" s="216">
        <v>3.92</v>
      </c>
    </row>
    <row r="271" spans="1:12" ht="21.95" customHeight="1">
      <c r="A271" s="247" t="s">
        <v>869</v>
      </c>
      <c r="B271" s="247"/>
      <c r="C271" s="214" t="s">
        <v>1336</v>
      </c>
      <c r="D271" s="247" t="s">
        <v>14</v>
      </c>
      <c r="E271" s="247" t="s">
        <v>1337</v>
      </c>
      <c r="F271" s="598" t="s">
        <v>872</v>
      </c>
      <c r="G271" s="598"/>
      <c r="H271" s="215" t="s">
        <v>880</v>
      </c>
      <c r="I271" s="214" t="s">
        <v>857</v>
      </c>
      <c r="J271" s="214" t="s">
        <v>1338</v>
      </c>
      <c r="K271" s="216">
        <v>0.11</v>
      </c>
    </row>
    <row r="272" spans="1:12" ht="21.95" customHeight="1">
      <c r="A272" s="247" t="s">
        <v>869</v>
      </c>
      <c r="B272" s="247"/>
      <c r="C272" s="214" t="s">
        <v>1339</v>
      </c>
      <c r="D272" s="247" t="s">
        <v>14</v>
      </c>
      <c r="E272" s="247" t="s">
        <v>1340</v>
      </c>
      <c r="F272" s="598" t="s">
        <v>872</v>
      </c>
      <c r="G272" s="598"/>
      <c r="H272" s="215" t="s">
        <v>880</v>
      </c>
      <c r="I272" s="214" t="s">
        <v>1341</v>
      </c>
      <c r="J272" s="214" t="s">
        <v>1342</v>
      </c>
      <c r="K272" s="216">
        <v>0.16</v>
      </c>
    </row>
    <row r="273" spans="1:12" ht="21.95" customHeight="1">
      <c r="A273" s="247" t="s">
        <v>869</v>
      </c>
      <c r="B273" s="247"/>
      <c r="C273" s="214" t="s">
        <v>1343</v>
      </c>
      <c r="D273" s="247" t="s">
        <v>14</v>
      </c>
      <c r="E273" s="247" t="s">
        <v>1344</v>
      </c>
      <c r="F273" s="598" t="s">
        <v>872</v>
      </c>
      <c r="G273" s="598"/>
      <c r="H273" s="215" t="s">
        <v>880</v>
      </c>
      <c r="I273" s="214" t="s">
        <v>1345</v>
      </c>
      <c r="J273" s="214" t="s">
        <v>1346</v>
      </c>
      <c r="K273" s="216">
        <v>0.45</v>
      </c>
    </row>
    <row r="274" spans="1:12" ht="21.95" customHeight="1">
      <c r="A274" s="247" t="s">
        <v>869</v>
      </c>
      <c r="B274" s="247"/>
      <c r="C274" s="214" t="s">
        <v>1252</v>
      </c>
      <c r="D274" s="247" t="s">
        <v>14</v>
      </c>
      <c r="E274" s="247" t="s">
        <v>1253</v>
      </c>
      <c r="F274" s="598" t="s">
        <v>872</v>
      </c>
      <c r="G274" s="598"/>
      <c r="H274" s="215" t="s">
        <v>873</v>
      </c>
      <c r="I274" s="214" t="s">
        <v>1347</v>
      </c>
      <c r="J274" s="214" t="s">
        <v>1255</v>
      </c>
      <c r="K274" s="216">
        <v>23.63</v>
      </c>
    </row>
    <row r="275" spans="1:12">
      <c r="A275" s="245"/>
      <c r="B275" s="245"/>
      <c r="C275" s="245"/>
      <c r="D275" s="245"/>
      <c r="E275" s="245"/>
      <c r="F275" s="245" t="s">
        <v>886</v>
      </c>
      <c r="G275" s="245" t="s">
        <v>4520</v>
      </c>
      <c r="H275" s="245" t="s">
        <v>888</v>
      </c>
      <c r="I275" s="245" t="s">
        <v>4521</v>
      </c>
      <c r="J275" s="245" t="s">
        <v>890</v>
      </c>
      <c r="K275" s="245" t="s">
        <v>4522</v>
      </c>
    </row>
    <row r="276" spans="1:12" ht="15" thickBot="1">
      <c r="A276" s="245"/>
      <c r="B276" s="245"/>
      <c r="C276" s="245"/>
      <c r="D276" s="245"/>
      <c r="E276" s="245"/>
      <c r="F276" s="245" t="s">
        <v>891</v>
      </c>
      <c r="G276" s="245" t="s">
        <v>4523</v>
      </c>
      <c r="H276" s="599" t="s">
        <v>892</v>
      </c>
      <c r="I276" s="599"/>
      <c r="J276" s="599" t="s">
        <v>4524</v>
      </c>
      <c r="K276" s="599"/>
    </row>
    <row r="277" spans="1:12" ht="0.95" customHeight="1" thickTop="1">
      <c r="A277" s="217"/>
      <c r="B277" s="217"/>
      <c r="C277" s="217"/>
      <c r="D277" s="217"/>
      <c r="E277" s="217"/>
      <c r="F277" s="217"/>
      <c r="G277" s="217"/>
      <c r="H277" s="217"/>
      <c r="I277" s="217"/>
      <c r="J277" s="217"/>
      <c r="K277" s="217"/>
    </row>
    <row r="278" spans="1:12" ht="18" customHeight="1">
      <c r="A278" s="243"/>
      <c r="B278" s="243" t="s">
        <v>840</v>
      </c>
      <c r="C278" s="207" t="s">
        <v>841</v>
      </c>
      <c r="D278" s="243" t="s">
        <v>842</v>
      </c>
      <c r="E278" s="243" t="s">
        <v>843</v>
      </c>
      <c r="F278" s="600" t="s">
        <v>844</v>
      </c>
      <c r="G278" s="600"/>
      <c r="H278" s="208" t="s">
        <v>845</v>
      </c>
      <c r="I278" s="207" t="s">
        <v>846</v>
      </c>
      <c r="J278" s="207" t="s">
        <v>847</v>
      </c>
      <c r="K278" s="207" t="s">
        <v>742</v>
      </c>
    </row>
    <row r="279" spans="1:12" ht="21.95" customHeight="1">
      <c r="A279" s="317" t="s">
        <v>848</v>
      </c>
      <c r="B279" s="317" t="s">
        <v>1401</v>
      </c>
      <c r="C279" s="318" t="s">
        <v>1350</v>
      </c>
      <c r="D279" s="317" t="s">
        <v>14</v>
      </c>
      <c r="E279" s="317" t="s">
        <v>1351</v>
      </c>
      <c r="F279" s="592" t="s">
        <v>856</v>
      </c>
      <c r="G279" s="592"/>
      <c r="H279" s="319" t="s">
        <v>880</v>
      </c>
      <c r="I279" s="318">
        <v>1</v>
      </c>
      <c r="J279" s="318" t="s">
        <v>2005</v>
      </c>
      <c r="K279" s="318" t="s">
        <v>2005</v>
      </c>
      <c r="L279" s="325">
        <f>'Med escola 220V'!I44</f>
        <v>6.88</v>
      </c>
    </row>
    <row r="280" spans="1:12" ht="21.95" customHeight="1">
      <c r="A280" s="244" t="s">
        <v>853</v>
      </c>
      <c r="B280" s="244"/>
      <c r="C280" s="211" t="s">
        <v>1352</v>
      </c>
      <c r="D280" s="244" t="s">
        <v>14</v>
      </c>
      <c r="E280" s="244" t="s">
        <v>1353</v>
      </c>
      <c r="F280" s="597" t="s">
        <v>861</v>
      </c>
      <c r="G280" s="597"/>
      <c r="H280" s="212" t="s">
        <v>862</v>
      </c>
      <c r="I280" s="211" t="s">
        <v>4525</v>
      </c>
      <c r="J280" s="211" t="s">
        <v>1354</v>
      </c>
      <c r="K280" s="213">
        <v>0.27</v>
      </c>
    </row>
    <row r="281" spans="1:12" ht="21.95" customHeight="1">
      <c r="A281" s="244" t="s">
        <v>853</v>
      </c>
      <c r="B281" s="244"/>
      <c r="C281" s="211" t="s">
        <v>1355</v>
      </c>
      <c r="D281" s="244" t="s">
        <v>14</v>
      </c>
      <c r="E281" s="244" t="s">
        <v>1356</v>
      </c>
      <c r="F281" s="597" t="s">
        <v>861</v>
      </c>
      <c r="G281" s="597"/>
      <c r="H281" s="212" t="s">
        <v>862</v>
      </c>
      <c r="I281" s="211" t="s">
        <v>4526</v>
      </c>
      <c r="J281" s="211" t="s">
        <v>868</v>
      </c>
      <c r="K281" s="213">
        <v>1.07</v>
      </c>
    </row>
    <row r="282" spans="1:12" ht="33" customHeight="1">
      <c r="A282" s="244" t="s">
        <v>853</v>
      </c>
      <c r="B282" s="244"/>
      <c r="C282" s="211" t="s">
        <v>1357</v>
      </c>
      <c r="D282" s="244" t="s">
        <v>14</v>
      </c>
      <c r="E282" s="244" t="s">
        <v>1358</v>
      </c>
      <c r="F282" s="597" t="s">
        <v>856</v>
      </c>
      <c r="G282" s="597"/>
      <c r="H282" s="212" t="s">
        <v>880</v>
      </c>
      <c r="I282" s="211" t="s">
        <v>867</v>
      </c>
      <c r="J282" s="211" t="s">
        <v>1359</v>
      </c>
      <c r="K282" s="213">
        <v>5.31</v>
      </c>
    </row>
    <row r="283" spans="1:12" ht="21.95" customHeight="1">
      <c r="A283" s="247" t="s">
        <v>869</v>
      </c>
      <c r="B283" s="247"/>
      <c r="C283" s="214" t="s">
        <v>1106</v>
      </c>
      <c r="D283" s="247" t="s">
        <v>14</v>
      </c>
      <c r="E283" s="247" t="s">
        <v>1107</v>
      </c>
      <c r="F283" s="598" t="s">
        <v>872</v>
      </c>
      <c r="G283" s="598"/>
      <c r="H283" s="215" t="s">
        <v>880</v>
      </c>
      <c r="I283" s="214" t="s">
        <v>4527</v>
      </c>
      <c r="J283" s="214" t="s">
        <v>1109</v>
      </c>
      <c r="K283" s="216">
        <v>0.14000000000000001</v>
      </c>
    </row>
    <row r="284" spans="1:12" ht="33" customHeight="1">
      <c r="A284" s="247" t="s">
        <v>869</v>
      </c>
      <c r="B284" s="247"/>
      <c r="C284" s="214" t="s">
        <v>1361</v>
      </c>
      <c r="D284" s="247" t="s">
        <v>14</v>
      </c>
      <c r="E284" s="247" t="s">
        <v>1362</v>
      </c>
      <c r="F284" s="598" t="s">
        <v>872</v>
      </c>
      <c r="G284" s="598"/>
      <c r="H284" s="215" t="s">
        <v>914</v>
      </c>
      <c r="I284" s="214" t="s">
        <v>4528</v>
      </c>
      <c r="J284" s="214" t="s">
        <v>1364</v>
      </c>
      <c r="K284" s="216">
        <v>0.09</v>
      </c>
    </row>
    <row r="285" spans="1:12">
      <c r="A285" s="245"/>
      <c r="B285" s="245"/>
      <c r="C285" s="245"/>
      <c r="D285" s="245"/>
      <c r="E285" s="245"/>
      <c r="F285" s="245" t="s">
        <v>886</v>
      </c>
      <c r="G285" s="245" t="s">
        <v>3261</v>
      </c>
      <c r="H285" s="245" t="s">
        <v>888</v>
      </c>
      <c r="I285" s="245" t="s">
        <v>2445</v>
      </c>
      <c r="J285" s="245" t="s">
        <v>890</v>
      </c>
      <c r="K285" s="245" t="s">
        <v>4209</v>
      </c>
    </row>
    <row r="286" spans="1:12" ht="15" thickBot="1">
      <c r="A286" s="245"/>
      <c r="B286" s="245"/>
      <c r="C286" s="245"/>
      <c r="D286" s="245"/>
      <c r="E286" s="245"/>
      <c r="F286" s="245" t="s">
        <v>891</v>
      </c>
      <c r="G286" s="245" t="s">
        <v>2009</v>
      </c>
      <c r="H286" s="599" t="s">
        <v>892</v>
      </c>
      <c r="I286" s="599"/>
      <c r="J286" s="599" t="s">
        <v>2010</v>
      </c>
      <c r="K286" s="599"/>
    </row>
    <row r="287" spans="1:12" ht="0.95" customHeight="1" thickTop="1">
      <c r="A287" s="217"/>
      <c r="B287" s="217"/>
      <c r="C287" s="217"/>
      <c r="D287" s="217"/>
      <c r="E287" s="217"/>
      <c r="F287" s="217"/>
      <c r="G287" s="217"/>
      <c r="H287" s="217"/>
      <c r="I287" s="217"/>
      <c r="J287" s="217"/>
      <c r="K287" s="217"/>
    </row>
    <row r="288" spans="1:12" ht="18" customHeight="1">
      <c r="A288" s="243"/>
      <c r="B288" s="243" t="s">
        <v>840</v>
      </c>
      <c r="C288" s="207" t="s">
        <v>841</v>
      </c>
      <c r="D288" s="243" t="s">
        <v>842</v>
      </c>
      <c r="E288" s="243" t="s">
        <v>843</v>
      </c>
      <c r="F288" s="600" t="s">
        <v>844</v>
      </c>
      <c r="G288" s="600"/>
      <c r="H288" s="208" t="s">
        <v>845</v>
      </c>
      <c r="I288" s="207" t="s">
        <v>846</v>
      </c>
      <c r="J288" s="207" t="s">
        <v>847</v>
      </c>
      <c r="K288" s="207" t="s">
        <v>742</v>
      </c>
    </row>
    <row r="289" spans="1:12" ht="21.95" customHeight="1">
      <c r="A289" s="317" t="s">
        <v>848</v>
      </c>
      <c r="B289" s="317" t="s">
        <v>1402</v>
      </c>
      <c r="C289" s="318" t="s">
        <v>1368</v>
      </c>
      <c r="D289" s="317" t="s">
        <v>14</v>
      </c>
      <c r="E289" s="317" t="s">
        <v>1369</v>
      </c>
      <c r="F289" s="592" t="s">
        <v>856</v>
      </c>
      <c r="G289" s="592"/>
      <c r="H289" s="319" t="s">
        <v>880</v>
      </c>
      <c r="I289" s="318">
        <v>1</v>
      </c>
      <c r="J289" s="318" t="s">
        <v>4529</v>
      </c>
      <c r="K289" s="318" t="s">
        <v>4529</v>
      </c>
      <c r="L289" s="325">
        <f>'Med escola 220V'!I45</f>
        <v>9.5288000000000004</v>
      </c>
    </row>
    <row r="290" spans="1:12" ht="21.95" customHeight="1">
      <c r="A290" s="244" t="s">
        <v>853</v>
      </c>
      <c r="B290" s="244"/>
      <c r="C290" s="211" t="s">
        <v>1352</v>
      </c>
      <c r="D290" s="244" t="s">
        <v>14</v>
      </c>
      <c r="E290" s="244" t="s">
        <v>1353</v>
      </c>
      <c r="F290" s="597" t="s">
        <v>861</v>
      </c>
      <c r="G290" s="597"/>
      <c r="H290" s="212" t="s">
        <v>862</v>
      </c>
      <c r="I290" s="211" t="s">
        <v>4530</v>
      </c>
      <c r="J290" s="211" t="s">
        <v>1354</v>
      </c>
      <c r="K290" s="213">
        <v>0.64</v>
      </c>
    </row>
    <row r="291" spans="1:12" ht="21.95" customHeight="1">
      <c r="A291" s="244" t="s">
        <v>853</v>
      </c>
      <c r="B291" s="244"/>
      <c r="C291" s="211" t="s">
        <v>1355</v>
      </c>
      <c r="D291" s="244" t="s">
        <v>14</v>
      </c>
      <c r="E291" s="244" t="s">
        <v>1356</v>
      </c>
      <c r="F291" s="597" t="s">
        <v>861</v>
      </c>
      <c r="G291" s="597"/>
      <c r="H291" s="212" t="s">
        <v>862</v>
      </c>
      <c r="I291" s="211" t="s">
        <v>4531</v>
      </c>
      <c r="J291" s="211" t="s">
        <v>868</v>
      </c>
      <c r="K291" s="213">
        <v>2.5499999999999998</v>
      </c>
    </row>
    <row r="292" spans="1:12" ht="33" customHeight="1">
      <c r="A292" s="244" t="s">
        <v>853</v>
      </c>
      <c r="B292" s="244"/>
      <c r="C292" s="211" t="s">
        <v>1371</v>
      </c>
      <c r="D292" s="244" t="s">
        <v>14</v>
      </c>
      <c r="E292" s="244" t="s">
        <v>1372</v>
      </c>
      <c r="F292" s="597" t="s">
        <v>856</v>
      </c>
      <c r="G292" s="597"/>
      <c r="H292" s="212" t="s">
        <v>880</v>
      </c>
      <c r="I292" s="211" t="s">
        <v>867</v>
      </c>
      <c r="J292" s="211" t="s">
        <v>1373</v>
      </c>
      <c r="K292" s="213">
        <v>5.84</v>
      </c>
    </row>
    <row r="293" spans="1:12" ht="21.95" customHeight="1">
      <c r="A293" s="247" t="s">
        <v>869</v>
      </c>
      <c r="B293" s="247"/>
      <c r="C293" s="214" t="s">
        <v>1106</v>
      </c>
      <c r="D293" s="247" t="s">
        <v>14</v>
      </c>
      <c r="E293" s="247" t="s">
        <v>1107</v>
      </c>
      <c r="F293" s="598" t="s">
        <v>872</v>
      </c>
      <c r="G293" s="598"/>
      <c r="H293" s="215" t="s">
        <v>880</v>
      </c>
      <c r="I293" s="214" t="s">
        <v>1360</v>
      </c>
      <c r="J293" s="214" t="s">
        <v>1109</v>
      </c>
      <c r="K293" s="216">
        <v>0.25</v>
      </c>
    </row>
    <row r="294" spans="1:12" ht="33" customHeight="1">
      <c r="A294" s="247" t="s">
        <v>869</v>
      </c>
      <c r="B294" s="247"/>
      <c r="C294" s="214" t="s">
        <v>1361</v>
      </c>
      <c r="D294" s="247" t="s">
        <v>14</v>
      </c>
      <c r="E294" s="247" t="s">
        <v>1362</v>
      </c>
      <c r="F294" s="598" t="s">
        <v>872</v>
      </c>
      <c r="G294" s="598"/>
      <c r="H294" s="215" t="s">
        <v>914</v>
      </c>
      <c r="I294" s="214" t="s">
        <v>1374</v>
      </c>
      <c r="J294" s="214" t="s">
        <v>1364</v>
      </c>
      <c r="K294" s="216">
        <v>0.25</v>
      </c>
    </row>
    <row r="295" spans="1:12">
      <c r="A295" s="245"/>
      <c r="B295" s="245"/>
      <c r="C295" s="245"/>
      <c r="D295" s="245"/>
      <c r="E295" s="245"/>
      <c r="F295" s="245" t="s">
        <v>886</v>
      </c>
      <c r="G295" s="245" t="s">
        <v>3782</v>
      </c>
      <c r="H295" s="245" t="s">
        <v>888</v>
      </c>
      <c r="I295" s="245" t="s">
        <v>4532</v>
      </c>
      <c r="J295" s="245" t="s">
        <v>890</v>
      </c>
      <c r="K295" s="245" t="s">
        <v>4533</v>
      </c>
    </row>
    <row r="296" spans="1:12" ht="15" thickBot="1">
      <c r="A296" s="245"/>
      <c r="B296" s="245"/>
      <c r="C296" s="245"/>
      <c r="D296" s="245"/>
      <c r="E296" s="245"/>
      <c r="F296" s="245" t="s">
        <v>891</v>
      </c>
      <c r="G296" s="245" t="s">
        <v>4534</v>
      </c>
      <c r="H296" s="599" t="s">
        <v>892</v>
      </c>
      <c r="I296" s="599"/>
      <c r="J296" s="599" t="s">
        <v>1041</v>
      </c>
      <c r="K296" s="599"/>
    </row>
    <row r="297" spans="1:12" ht="0.95" customHeight="1" thickTop="1">
      <c r="A297" s="217"/>
      <c r="B297" s="217"/>
      <c r="C297" s="217"/>
      <c r="D297" s="217"/>
      <c r="E297" s="217"/>
      <c r="F297" s="217"/>
      <c r="G297" s="217"/>
      <c r="H297" s="217"/>
      <c r="I297" s="217"/>
      <c r="J297" s="217"/>
      <c r="K297" s="217"/>
    </row>
    <row r="298" spans="1:12" ht="18" customHeight="1">
      <c r="A298" s="243"/>
      <c r="B298" s="243" t="s">
        <v>840</v>
      </c>
      <c r="C298" s="207" t="s">
        <v>841</v>
      </c>
      <c r="D298" s="243" t="s">
        <v>842</v>
      </c>
      <c r="E298" s="243" t="s">
        <v>843</v>
      </c>
      <c r="F298" s="600" t="s">
        <v>844</v>
      </c>
      <c r="G298" s="600"/>
      <c r="H298" s="208" t="s">
        <v>845</v>
      </c>
      <c r="I298" s="207" t="s">
        <v>846</v>
      </c>
      <c r="J298" s="207" t="s">
        <v>847</v>
      </c>
      <c r="K298" s="207" t="s">
        <v>742</v>
      </c>
    </row>
    <row r="299" spans="1:12" ht="33" customHeight="1">
      <c r="A299" s="317" t="s">
        <v>848</v>
      </c>
      <c r="B299" s="317" t="s">
        <v>1403</v>
      </c>
      <c r="C299" s="318" t="s">
        <v>1377</v>
      </c>
      <c r="D299" s="317" t="s">
        <v>14</v>
      </c>
      <c r="E299" s="317" t="s">
        <v>1378</v>
      </c>
      <c r="F299" s="592" t="s">
        <v>856</v>
      </c>
      <c r="G299" s="592"/>
      <c r="H299" s="319" t="s">
        <v>40</v>
      </c>
      <c r="I299" s="318">
        <v>1</v>
      </c>
      <c r="J299" s="318" t="s">
        <v>4535</v>
      </c>
      <c r="K299" s="318" t="s">
        <v>4535</v>
      </c>
      <c r="L299" s="325">
        <f>'Med escola 220V'!I46</f>
        <v>286.12199999999996</v>
      </c>
    </row>
    <row r="300" spans="1:12" ht="21.95" customHeight="1">
      <c r="A300" s="244" t="s">
        <v>853</v>
      </c>
      <c r="B300" s="244"/>
      <c r="C300" s="211" t="s">
        <v>859</v>
      </c>
      <c r="D300" s="244" t="s">
        <v>14</v>
      </c>
      <c r="E300" s="244" t="s">
        <v>860</v>
      </c>
      <c r="F300" s="597" t="s">
        <v>861</v>
      </c>
      <c r="G300" s="597"/>
      <c r="H300" s="212" t="s">
        <v>862</v>
      </c>
      <c r="I300" s="211" t="s">
        <v>4536</v>
      </c>
      <c r="J300" s="211" t="s">
        <v>864</v>
      </c>
      <c r="K300" s="213">
        <v>2.36</v>
      </c>
    </row>
    <row r="301" spans="1:12" ht="21.95" customHeight="1">
      <c r="A301" s="244" t="s">
        <v>853</v>
      </c>
      <c r="B301" s="244"/>
      <c r="C301" s="211" t="s">
        <v>1380</v>
      </c>
      <c r="D301" s="244" t="s">
        <v>14</v>
      </c>
      <c r="E301" s="244" t="s">
        <v>1381</v>
      </c>
      <c r="F301" s="597" t="s">
        <v>861</v>
      </c>
      <c r="G301" s="597"/>
      <c r="H301" s="212" t="s">
        <v>862</v>
      </c>
      <c r="I301" s="211" t="s">
        <v>4537</v>
      </c>
      <c r="J301" s="211" t="s">
        <v>1382</v>
      </c>
      <c r="K301" s="213">
        <v>2.08</v>
      </c>
    </row>
    <row r="302" spans="1:12" ht="44.1" customHeight="1">
      <c r="A302" s="244" t="s">
        <v>853</v>
      </c>
      <c r="B302" s="244"/>
      <c r="C302" s="211" t="s">
        <v>1383</v>
      </c>
      <c r="D302" s="244" t="s">
        <v>14</v>
      </c>
      <c r="E302" s="244" t="s">
        <v>1384</v>
      </c>
      <c r="F302" s="597" t="s">
        <v>1183</v>
      </c>
      <c r="G302" s="597"/>
      <c r="H302" s="212" t="s">
        <v>1184</v>
      </c>
      <c r="I302" s="211" t="s">
        <v>1385</v>
      </c>
      <c r="J302" s="211" t="s">
        <v>1386</v>
      </c>
      <c r="K302" s="213">
        <v>1.88</v>
      </c>
    </row>
    <row r="303" spans="1:12" ht="44.1" customHeight="1">
      <c r="A303" s="244" t="s">
        <v>853</v>
      </c>
      <c r="B303" s="244"/>
      <c r="C303" s="211" t="s">
        <v>1387</v>
      </c>
      <c r="D303" s="244" t="s">
        <v>14</v>
      </c>
      <c r="E303" s="244" t="s">
        <v>1388</v>
      </c>
      <c r="F303" s="597" t="s">
        <v>1183</v>
      </c>
      <c r="G303" s="597"/>
      <c r="H303" s="212" t="s">
        <v>1189</v>
      </c>
      <c r="I303" s="211" t="s">
        <v>1389</v>
      </c>
      <c r="J303" s="211" t="s">
        <v>1390</v>
      </c>
      <c r="K303" s="213">
        <v>0.61</v>
      </c>
    </row>
    <row r="304" spans="1:12" ht="21.95" customHeight="1">
      <c r="A304" s="247" t="s">
        <v>869</v>
      </c>
      <c r="B304" s="247"/>
      <c r="C304" s="214" t="s">
        <v>1391</v>
      </c>
      <c r="D304" s="247" t="s">
        <v>14</v>
      </c>
      <c r="E304" s="247" t="s">
        <v>1392</v>
      </c>
      <c r="F304" s="598" t="s">
        <v>872</v>
      </c>
      <c r="G304" s="598"/>
      <c r="H304" s="215" t="s">
        <v>40</v>
      </c>
      <c r="I304" s="214" t="s">
        <v>1393</v>
      </c>
      <c r="J304" s="214" t="s">
        <v>1394</v>
      </c>
      <c r="K304" s="216">
        <v>49.07</v>
      </c>
    </row>
    <row r="305" spans="1:12" ht="21.95" customHeight="1">
      <c r="A305" s="247" t="s">
        <v>869</v>
      </c>
      <c r="B305" s="247"/>
      <c r="C305" s="214" t="s">
        <v>1245</v>
      </c>
      <c r="D305" s="247" t="s">
        <v>14</v>
      </c>
      <c r="E305" s="247" t="s">
        <v>1246</v>
      </c>
      <c r="F305" s="598" t="s">
        <v>872</v>
      </c>
      <c r="G305" s="598"/>
      <c r="H305" s="215" t="s">
        <v>880</v>
      </c>
      <c r="I305" s="214" t="s">
        <v>1395</v>
      </c>
      <c r="J305" s="214" t="s">
        <v>1248</v>
      </c>
      <c r="K305" s="216">
        <v>197.06</v>
      </c>
    </row>
    <row r="306" spans="1:12" ht="21.95" customHeight="1">
      <c r="A306" s="247" t="s">
        <v>869</v>
      </c>
      <c r="B306" s="247"/>
      <c r="C306" s="214" t="s">
        <v>1396</v>
      </c>
      <c r="D306" s="247" t="s">
        <v>14</v>
      </c>
      <c r="E306" s="247" t="s">
        <v>1397</v>
      </c>
      <c r="F306" s="598" t="s">
        <v>872</v>
      </c>
      <c r="G306" s="598"/>
      <c r="H306" s="215" t="s">
        <v>40</v>
      </c>
      <c r="I306" s="214" t="s">
        <v>1398</v>
      </c>
      <c r="J306" s="214" t="s">
        <v>1251</v>
      </c>
      <c r="K306" s="216">
        <v>33.06</v>
      </c>
    </row>
    <row r="307" spans="1:12">
      <c r="A307" s="245"/>
      <c r="B307" s="245"/>
      <c r="C307" s="245"/>
      <c r="D307" s="245"/>
      <c r="E307" s="245"/>
      <c r="F307" s="245" t="s">
        <v>886</v>
      </c>
      <c r="G307" s="245" t="s">
        <v>4209</v>
      </c>
      <c r="H307" s="245" t="s">
        <v>888</v>
      </c>
      <c r="I307" s="245" t="s">
        <v>4538</v>
      </c>
      <c r="J307" s="245" t="s">
        <v>890</v>
      </c>
      <c r="K307" s="245" t="s">
        <v>4539</v>
      </c>
    </row>
    <row r="308" spans="1:12" ht="15" thickBot="1">
      <c r="A308" s="245"/>
      <c r="B308" s="245"/>
      <c r="C308" s="245"/>
      <c r="D308" s="245"/>
      <c r="E308" s="245"/>
      <c r="F308" s="245" t="s">
        <v>891</v>
      </c>
      <c r="G308" s="245" t="s">
        <v>4540</v>
      </c>
      <c r="H308" s="599" t="s">
        <v>892</v>
      </c>
      <c r="I308" s="599"/>
      <c r="J308" s="599" t="s">
        <v>4541</v>
      </c>
      <c r="K308" s="599"/>
    </row>
    <row r="309" spans="1:12" ht="0.95" customHeight="1" thickTop="1">
      <c r="A309" s="217"/>
      <c r="B309" s="217"/>
      <c r="C309" s="217"/>
      <c r="D309" s="217"/>
      <c r="E309" s="217"/>
      <c r="F309" s="217"/>
      <c r="G309" s="217"/>
      <c r="H309" s="217"/>
      <c r="I309" s="217"/>
      <c r="J309" s="217"/>
      <c r="K309" s="217"/>
    </row>
    <row r="310" spans="1:12" ht="18" customHeight="1">
      <c r="A310" s="243"/>
      <c r="B310" s="243" t="s">
        <v>840</v>
      </c>
      <c r="C310" s="207" t="s">
        <v>841</v>
      </c>
      <c r="D310" s="243" t="s">
        <v>842</v>
      </c>
      <c r="E310" s="243" t="s">
        <v>843</v>
      </c>
      <c r="F310" s="600" t="s">
        <v>844</v>
      </c>
      <c r="G310" s="600"/>
      <c r="H310" s="208" t="s">
        <v>845</v>
      </c>
      <c r="I310" s="207" t="s">
        <v>846</v>
      </c>
      <c r="J310" s="207" t="s">
        <v>847</v>
      </c>
      <c r="K310" s="207" t="s">
        <v>742</v>
      </c>
    </row>
    <row r="311" spans="1:12" ht="33" customHeight="1">
      <c r="A311" s="317" t="s">
        <v>848</v>
      </c>
      <c r="B311" s="317" t="s">
        <v>1404</v>
      </c>
      <c r="C311" s="318" t="s">
        <v>1324</v>
      </c>
      <c r="D311" s="317" t="s">
        <v>14</v>
      </c>
      <c r="E311" s="317" t="s">
        <v>1325</v>
      </c>
      <c r="F311" s="592" t="s">
        <v>856</v>
      </c>
      <c r="G311" s="592"/>
      <c r="H311" s="319" t="s">
        <v>16</v>
      </c>
      <c r="I311" s="318">
        <v>1</v>
      </c>
      <c r="J311" s="318" t="s">
        <v>4517</v>
      </c>
      <c r="K311" s="318" t="s">
        <v>4517</v>
      </c>
      <c r="L311" s="325">
        <f>'Med escola 220V'!I48</f>
        <v>76.625999999999991</v>
      </c>
    </row>
    <row r="312" spans="1:12" ht="21.95" customHeight="1">
      <c r="A312" s="244" t="s">
        <v>853</v>
      </c>
      <c r="B312" s="244"/>
      <c r="C312" s="211" t="s">
        <v>1171</v>
      </c>
      <c r="D312" s="244" t="s">
        <v>14</v>
      </c>
      <c r="E312" s="244" t="s">
        <v>1172</v>
      </c>
      <c r="F312" s="597" t="s">
        <v>861</v>
      </c>
      <c r="G312" s="597"/>
      <c r="H312" s="212" t="s">
        <v>862</v>
      </c>
      <c r="I312" s="211" t="s">
        <v>4518</v>
      </c>
      <c r="J312" s="211" t="s">
        <v>1173</v>
      </c>
      <c r="K312" s="213">
        <v>12.81</v>
      </c>
    </row>
    <row r="313" spans="1:12" ht="21.95" customHeight="1">
      <c r="A313" s="244" t="s">
        <v>853</v>
      </c>
      <c r="B313" s="244"/>
      <c r="C313" s="211" t="s">
        <v>865</v>
      </c>
      <c r="D313" s="244" t="s">
        <v>14</v>
      </c>
      <c r="E313" s="244" t="s">
        <v>866</v>
      </c>
      <c r="F313" s="597" t="s">
        <v>861</v>
      </c>
      <c r="G313" s="597"/>
      <c r="H313" s="212" t="s">
        <v>862</v>
      </c>
      <c r="I313" s="211" t="s">
        <v>4519</v>
      </c>
      <c r="J313" s="211" t="s">
        <v>868</v>
      </c>
      <c r="K313" s="213">
        <v>32.61</v>
      </c>
    </row>
    <row r="314" spans="1:12" ht="33" customHeight="1">
      <c r="A314" s="244" t="s">
        <v>853</v>
      </c>
      <c r="B314" s="244"/>
      <c r="C314" s="211" t="s">
        <v>1181</v>
      </c>
      <c r="D314" s="244" t="s">
        <v>14</v>
      </c>
      <c r="E314" s="244" t="s">
        <v>1182</v>
      </c>
      <c r="F314" s="597" t="s">
        <v>1183</v>
      </c>
      <c r="G314" s="597"/>
      <c r="H314" s="212" t="s">
        <v>1184</v>
      </c>
      <c r="I314" s="211" t="s">
        <v>1326</v>
      </c>
      <c r="J314" s="211" t="s">
        <v>1186</v>
      </c>
      <c r="K314" s="213">
        <v>1.95</v>
      </c>
    </row>
    <row r="315" spans="1:12" ht="33" customHeight="1">
      <c r="A315" s="244" t="s">
        <v>853</v>
      </c>
      <c r="B315" s="244"/>
      <c r="C315" s="211" t="s">
        <v>1187</v>
      </c>
      <c r="D315" s="244" t="s">
        <v>14</v>
      </c>
      <c r="E315" s="244" t="s">
        <v>1188</v>
      </c>
      <c r="F315" s="597" t="s">
        <v>1183</v>
      </c>
      <c r="G315" s="597"/>
      <c r="H315" s="212" t="s">
        <v>1189</v>
      </c>
      <c r="I315" s="211" t="s">
        <v>1327</v>
      </c>
      <c r="J315" s="211" t="s">
        <v>1191</v>
      </c>
      <c r="K315" s="213">
        <v>0.9</v>
      </c>
    </row>
    <row r="316" spans="1:12" ht="21.95" customHeight="1">
      <c r="A316" s="247" t="s">
        <v>869</v>
      </c>
      <c r="B316" s="247"/>
      <c r="C316" s="214" t="s">
        <v>1328</v>
      </c>
      <c r="D316" s="247" t="s">
        <v>14</v>
      </c>
      <c r="E316" s="247" t="s">
        <v>1329</v>
      </c>
      <c r="F316" s="598" t="s">
        <v>872</v>
      </c>
      <c r="G316" s="598"/>
      <c r="H316" s="215" t="s">
        <v>794</v>
      </c>
      <c r="I316" s="214" t="s">
        <v>1330</v>
      </c>
      <c r="J316" s="214" t="s">
        <v>1331</v>
      </c>
      <c r="K316" s="216">
        <v>0.09</v>
      </c>
    </row>
    <row r="317" spans="1:12" ht="21.95" customHeight="1">
      <c r="A317" s="247" t="s">
        <v>869</v>
      </c>
      <c r="B317" s="247"/>
      <c r="C317" s="214" t="s">
        <v>1332</v>
      </c>
      <c r="D317" s="247" t="s">
        <v>14</v>
      </c>
      <c r="E317" s="247" t="s">
        <v>1333</v>
      </c>
      <c r="F317" s="598" t="s">
        <v>872</v>
      </c>
      <c r="G317" s="598"/>
      <c r="H317" s="215" t="s">
        <v>873</v>
      </c>
      <c r="I317" s="214" t="s">
        <v>1334</v>
      </c>
      <c r="J317" s="214" t="s">
        <v>1335</v>
      </c>
      <c r="K317" s="216">
        <v>3.92</v>
      </c>
    </row>
    <row r="318" spans="1:12" ht="21.95" customHeight="1">
      <c r="A318" s="247" t="s">
        <v>869</v>
      </c>
      <c r="B318" s="247"/>
      <c r="C318" s="214" t="s">
        <v>1336</v>
      </c>
      <c r="D318" s="247" t="s">
        <v>14</v>
      </c>
      <c r="E318" s="247" t="s">
        <v>1337</v>
      </c>
      <c r="F318" s="598" t="s">
        <v>872</v>
      </c>
      <c r="G318" s="598"/>
      <c r="H318" s="215" t="s">
        <v>880</v>
      </c>
      <c r="I318" s="214" t="s">
        <v>857</v>
      </c>
      <c r="J318" s="214" t="s">
        <v>1338</v>
      </c>
      <c r="K318" s="216">
        <v>0.11</v>
      </c>
    </row>
    <row r="319" spans="1:12" ht="21.95" customHeight="1">
      <c r="A319" s="247" t="s">
        <v>869</v>
      </c>
      <c r="B319" s="247"/>
      <c r="C319" s="214" t="s">
        <v>1339</v>
      </c>
      <c r="D319" s="247" t="s">
        <v>14</v>
      </c>
      <c r="E319" s="247" t="s">
        <v>1340</v>
      </c>
      <c r="F319" s="598" t="s">
        <v>872</v>
      </c>
      <c r="G319" s="598"/>
      <c r="H319" s="215" t="s">
        <v>880</v>
      </c>
      <c r="I319" s="214" t="s">
        <v>1341</v>
      </c>
      <c r="J319" s="214" t="s">
        <v>1342</v>
      </c>
      <c r="K319" s="216">
        <v>0.16</v>
      </c>
    </row>
    <row r="320" spans="1:12" ht="21.95" customHeight="1">
      <c r="A320" s="247" t="s">
        <v>869</v>
      </c>
      <c r="B320" s="247"/>
      <c r="C320" s="214" t="s">
        <v>1343</v>
      </c>
      <c r="D320" s="247" t="s">
        <v>14</v>
      </c>
      <c r="E320" s="247" t="s">
        <v>1344</v>
      </c>
      <c r="F320" s="598" t="s">
        <v>872</v>
      </c>
      <c r="G320" s="598"/>
      <c r="H320" s="215" t="s">
        <v>880</v>
      </c>
      <c r="I320" s="214" t="s">
        <v>1345</v>
      </c>
      <c r="J320" s="214" t="s">
        <v>1346</v>
      </c>
      <c r="K320" s="216">
        <v>0.45</v>
      </c>
    </row>
    <row r="321" spans="1:12" ht="21.95" customHeight="1">
      <c r="A321" s="247" t="s">
        <v>869</v>
      </c>
      <c r="B321" s="247"/>
      <c r="C321" s="214" t="s">
        <v>1252</v>
      </c>
      <c r="D321" s="247" t="s">
        <v>14</v>
      </c>
      <c r="E321" s="247" t="s">
        <v>1253</v>
      </c>
      <c r="F321" s="598" t="s">
        <v>872</v>
      </c>
      <c r="G321" s="598"/>
      <c r="H321" s="215" t="s">
        <v>873</v>
      </c>
      <c r="I321" s="214" t="s">
        <v>1347</v>
      </c>
      <c r="J321" s="214" t="s">
        <v>1255</v>
      </c>
      <c r="K321" s="216">
        <v>23.63</v>
      </c>
    </row>
    <row r="322" spans="1:12">
      <c r="A322" s="245"/>
      <c r="B322" s="245"/>
      <c r="C322" s="245"/>
      <c r="D322" s="245"/>
      <c r="E322" s="245"/>
      <c r="F322" s="245" t="s">
        <v>886</v>
      </c>
      <c r="G322" s="245" t="s">
        <v>4520</v>
      </c>
      <c r="H322" s="245" t="s">
        <v>888</v>
      </c>
      <c r="I322" s="245" t="s">
        <v>4521</v>
      </c>
      <c r="J322" s="245" t="s">
        <v>890</v>
      </c>
      <c r="K322" s="245" t="s">
        <v>4522</v>
      </c>
    </row>
    <row r="323" spans="1:12" ht="15" thickBot="1">
      <c r="A323" s="245"/>
      <c r="B323" s="245"/>
      <c r="C323" s="245"/>
      <c r="D323" s="245"/>
      <c r="E323" s="245"/>
      <c r="F323" s="245" t="s">
        <v>891</v>
      </c>
      <c r="G323" s="245" t="s">
        <v>4523</v>
      </c>
      <c r="H323" s="599" t="s">
        <v>892</v>
      </c>
      <c r="I323" s="599"/>
      <c r="J323" s="599" t="s">
        <v>4524</v>
      </c>
      <c r="K323" s="599"/>
    </row>
    <row r="324" spans="1:12" ht="0.95" customHeight="1" thickTop="1">
      <c r="A324" s="217"/>
      <c r="B324" s="217"/>
      <c r="C324" s="217"/>
      <c r="D324" s="217"/>
      <c r="E324" s="217"/>
      <c r="F324" s="217"/>
      <c r="G324" s="217"/>
      <c r="H324" s="217"/>
      <c r="I324" s="217"/>
      <c r="J324" s="217"/>
      <c r="K324" s="217"/>
    </row>
    <row r="325" spans="1:12" ht="18" customHeight="1">
      <c r="A325" s="243"/>
      <c r="B325" s="243" t="s">
        <v>840</v>
      </c>
      <c r="C325" s="207" t="s">
        <v>841</v>
      </c>
      <c r="D325" s="243" t="s">
        <v>842</v>
      </c>
      <c r="E325" s="243" t="s">
        <v>843</v>
      </c>
      <c r="F325" s="600" t="s">
        <v>844</v>
      </c>
      <c r="G325" s="600"/>
      <c r="H325" s="208" t="s">
        <v>845</v>
      </c>
      <c r="I325" s="207" t="s">
        <v>846</v>
      </c>
      <c r="J325" s="207" t="s">
        <v>847</v>
      </c>
      <c r="K325" s="207" t="s">
        <v>742</v>
      </c>
    </row>
    <row r="326" spans="1:12" ht="21.95" customHeight="1">
      <c r="A326" s="317" t="s">
        <v>848</v>
      </c>
      <c r="B326" s="317" t="s">
        <v>1405</v>
      </c>
      <c r="C326" s="318" t="s">
        <v>1350</v>
      </c>
      <c r="D326" s="317" t="s">
        <v>14</v>
      </c>
      <c r="E326" s="317" t="s">
        <v>1351</v>
      </c>
      <c r="F326" s="592" t="s">
        <v>856</v>
      </c>
      <c r="G326" s="592"/>
      <c r="H326" s="319" t="s">
        <v>880</v>
      </c>
      <c r="I326" s="318">
        <v>1</v>
      </c>
      <c r="J326" s="318" t="s">
        <v>2005</v>
      </c>
      <c r="K326" s="318" t="s">
        <v>2005</v>
      </c>
      <c r="L326" s="325">
        <f>'Med escola 220V'!I49</f>
        <v>6.88</v>
      </c>
    </row>
    <row r="327" spans="1:12" ht="21.95" customHeight="1">
      <c r="A327" s="244" t="s">
        <v>853</v>
      </c>
      <c r="B327" s="244"/>
      <c r="C327" s="211" t="s">
        <v>1352</v>
      </c>
      <c r="D327" s="244" t="s">
        <v>14</v>
      </c>
      <c r="E327" s="244" t="s">
        <v>1353</v>
      </c>
      <c r="F327" s="597" t="s">
        <v>861</v>
      </c>
      <c r="G327" s="597"/>
      <c r="H327" s="212" t="s">
        <v>862</v>
      </c>
      <c r="I327" s="211" t="s">
        <v>4525</v>
      </c>
      <c r="J327" s="211" t="s">
        <v>1354</v>
      </c>
      <c r="K327" s="213">
        <v>0.27</v>
      </c>
    </row>
    <row r="328" spans="1:12" ht="21.95" customHeight="1">
      <c r="A328" s="244" t="s">
        <v>853</v>
      </c>
      <c r="B328" s="244"/>
      <c r="C328" s="211" t="s">
        <v>1355</v>
      </c>
      <c r="D328" s="244" t="s">
        <v>14</v>
      </c>
      <c r="E328" s="244" t="s">
        <v>1356</v>
      </c>
      <c r="F328" s="597" t="s">
        <v>861</v>
      </c>
      <c r="G328" s="597"/>
      <c r="H328" s="212" t="s">
        <v>862</v>
      </c>
      <c r="I328" s="211" t="s">
        <v>4526</v>
      </c>
      <c r="J328" s="211" t="s">
        <v>868</v>
      </c>
      <c r="K328" s="213">
        <v>1.07</v>
      </c>
    </row>
    <row r="329" spans="1:12" ht="33" customHeight="1">
      <c r="A329" s="244" t="s">
        <v>853</v>
      </c>
      <c r="B329" s="244"/>
      <c r="C329" s="211" t="s">
        <v>1357</v>
      </c>
      <c r="D329" s="244" t="s">
        <v>14</v>
      </c>
      <c r="E329" s="244" t="s">
        <v>1358</v>
      </c>
      <c r="F329" s="597" t="s">
        <v>856</v>
      </c>
      <c r="G329" s="597"/>
      <c r="H329" s="212" t="s">
        <v>880</v>
      </c>
      <c r="I329" s="211" t="s">
        <v>867</v>
      </c>
      <c r="J329" s="211" t="s">
        <v>1359</v>
      </c>
      <c r="K329" s="213">
        <v>5.31</v>
      </c>
    </row>
    <row r="330" spans="1:12" ht="21.95" customHeight="1">
      <c r="A330" s="247" t="s">
        <v>869</v>
      </c>
      <c r="B330" s="247"/>
      <c r="C330" s="214" t="s">
        <v>1106</v>
      </c>
      <c r="D330" s="247" t="s">
        <v>14</v>
      </c>
      <c r="E330" s="247" t="s">
        <v>1107</v>
      </c>
      <c r="F330" s="598" t="s">
        <v>872</v>
      </c>
      <c r="G330" s="598"/>
      <c r="H330" s="215" t="s">
        <v>880</v>
      </c>
      <c r="I330" s="214" t="s">
        <v>4527</v>
      </c>
      <c r="J330" s="214" t="s">
        <v>1109</v>
      </c>
      <c r="K330" s="216">
        <v>0.14000000000000001</v>
      </c>
    </row>
    <row r="331" spans="1:12" ht="33" customHeight="1">
      <c r="A331" s="247" t="s">
        <v>869</v>
      </c>
      <c r="B331" s="247"/>
      <c r="C331" s="214" t="s">
        <v>1361</v>
      </c>
      <c r="D331" s="247" t="s">
        <v>14</v>
      </c>
      <c r="E331" s="247" t="s">
        <v>1362</v>
      </c>
      <c r="F331" s="598" t="s">
        <v>872</v>
      </c>
      <c r="G331" s="598"/>
      <c r="H331" s="215" t="s">
        <v>914</v>
      </c>
      <c r="I331" s="214" t="s">
        <v>4528</v>
      </c>
      <c r="J331" s="214" t="s">
        <v>1364</v>
      </c>
      <c r="K331" s="216">
        <v>0.09</v>
      </c>
    </row>
    <row r="332" spans="1:12">
      <c r="A332" s="245"/>
      <c r="B332" s="245"/>
      <c r="C332" s="245"/>
      <c r="D332" s="245"/>
      <c r="E332" s="245"/>
      <c r="F332" s="245" t="s">
        <v>886</v>
      </c>
      <c r="G332" s="245" t="s">
        <v>3261</v>
      </c>
      <c r="H332" s="245" t="s">
        <v>888</v>
      </c>
      <c r="I332" s="245" t="s">
        <v>2445</v>
      </c>
      <c r="J332" s="245" t="s">
        <v>890</v>
      </c>
      <c r="K332" s="245" t="s">
        <v>4209</v>
      </c>
    </row>
    <row r="333" spans="1:12" ht="15" thickBot="1">
      <c r="A333" s="245"/>
      <c r="B333" s="245"/>
      <c r="C333" s="245"/>
      <c r="D333" s="245"/>
      <c r="E333" s="245"/>
      <c r="F333" s="245" t="s">
        <v>891</v>
      </c>
      <c r="G333" s="245" t="s">
        <v>2009</v>
      </c>
      <c r="H333" s="599" t="s">
        <v>892</v>
      </c>
      <c r="I333" s="599"/>
      <c r="J333" s="599" t="s">
        <v>2010</v>
      </c>
      <c r="K333" s="599"/>
    </row>
    <row r="334" spans="1:12" ht="0.95" customHeight="1" thickTop="1">
      <c r="A334" s="217"/>
      <c r="B334" s="217"/>
      <c r="C334" s="217"/>
      <c r="D334" s="217"/>
      <c r="E334" s="217"/>
      <c r="F334" s="217"/>
      <c r="G334" s="217"/>
      <c r="H334" s="217"/>
      <c r="I334" s="217"/>
      <c r="J334" s="217"/>
      <c r="K334" s="217"/>
    </row>
    <row r="335" spans="1:12" ht="18" customHeight="1">
      <c r="A335" s="243"/>
      <c r="B335" s="243" t="s">
        <v>840</v>
      </c>
      <c r="C335" s="207" t="s">
        <v>841</v>
      </c>
      <c r="D335" s="243" t="s">
        <v>842</v>
      </c>
      <c r="E335" s="243" t="s">
        <v>843</v>
      </c>
      <c r="F335" s="600" t="s">
        <v>844</v>
      </c>
      <c r="G335" s="600"/>
      <c r="H335" s="208" t="s">
        <v>845</v>
      </c>
      <c r="I335" s="207" t="s">
        <v>846</v>
      </c>
      <c r="J335" s="207" t="s">
        <v>847</v>
      </c>
      <c r="K335" s="207" t="s">
        <v>742</v>
      </c>
    </row>
    <row r="336" spans="1:12" ht="21.95" customHeight="1">
      <c r="A336" s="317" t="s">
        <v>848</v>
      </c>
      <c r="B336" s="317" t="s">
        <v>1406</v>
      </c>
      <c r="C336" s="318" t="s">
        <v>1368</v>
      </c>
      <c r="D336" s="317" t="s">
        <v>14</v>
      </c>
      <c r="E336" s="317" t="s">
        <v>1369</v>
      </c>
      <c r="F336" s="592" t="s">
        <v>856</v>
      </c>
      <c r="G336" s="592"/>
      <c r="H336" s="319" t="s">
        <v>880</v>
      </c>
      <c r="I336" s="318">
        <v>1</v>
      </c>
      <c r="J336" s="318" t="s">
        <v>4529</v>
      </c>
      <c r="K336" s="318" t="s">
        <v>4529</v>
      </c>
      <c r="L336" s="325">
        <f>'Med escola 220V'!I50</f>
        <v>9.5288000000000004</v>
      </c>
    </row>
    <row r="337" spans="1:12" ht="21.95" customHeight="1">
      <c r="A337" s="244" t="s">
        <v>853</v>
      </c>
      <c r="B337" s="244"/>
      <c r="C337" s="211" t="s">
        <v>1352</v>
      </c>
      <c r="D337" s="244" t="s">
        <v>14</v>
      </c>
      <c r="E337" s="244" t="s">
        <v>1353</v>
      </c>
      <c r="F337" s="597" t="s">
        <v>861</v>
      </c>
      <c r="G337" s="597"/>
      <c r="H337" s="212" t="s">
        <v>862</v>
      </c>
      <c r="I337" s="211" t="s">
        <v>4530</v>
      </c>
      <c r="J337" s="211" t="s">
        <v>1354</v>
      </c>
      <c r="K337" s="213">
        <v>0.64</v>
      </c>
    </row>
    <row r="338" spans="1:12" ht="21.95" customHeight="1">
      <c r="A338" s="244" t="s">
        <v>853</v>
      </c>
      <c r="B338" s="244"/>
      <c r="C338" s="211" t="s">
        <v>1355</v>
      </c>
      <c r="D338" s="244" t="s">
        <v>14</v>
      </c>
      <c r="E338" s="244" t="s">
        <v>1356</v>
      </c>
      <c r="F338" s="597" t="s">
        <v>861</v>
      </c>
      <c r="G338" s="597"/>
      <c r="H338" s="212" t="s">
        <v>862</v>
      </c>
      <c r="I338" s="211" t="s">
        <v>4531</v>
      </c>
      <c r="J338" s="211" t="s">
        <v>868</v>
      </c>
      <c r="K338" s="213">
        <v>2.5499999999999998</v>
      </c>
    </row>
    <row r="339" spans="1:12" ht="33" customHeight="1">
      <c r="A339" s="244" t="s">
        <v>853</v>
      </c>
      <c r="B339" s="244"/>
      <c r="C339" s="211" t="s">
        <v>1371</v>
      </c>
      <c r="D339" s="244" t="s">
        <v>14</v>
      </c>
      <c r="E339" s="244" t="s">
        <v>1372</v>
      </c>
      <c r="F339" s="597" t="s">
        <v>856</v>
      </c>
      <c r="G339" s="597"/>
      <c r="H339" s="212" t="s">
        <v>880</v>
      </c>
      <c r="I339" s="211" t="s">
        <v>867</v>
      </c>
      <c r="J339" s="211" t="s">
        <v>1373</v>
      </c>
      <c r="K339" s="213">
        <v>5.84</v>
      </c>
    </row>
    <row r="340" spans="1:12" ht="21.95" customHeight="1">
      <c r="A340" s="247" t="s">
        <v>869</v>
      </c>
      <c r="B340" s="247"/>
      <c r="C340" s="214" t="s">
        <v>1106</v>
      </c>
      <c r="D340" s="247" t="s">
        <v>14</v>
      </c>
      <c r="E340" s="247" t="s">
        <v>1107</v>
      </c>
      <c r="F340" s="598" t="s">
        <v>872</v>
      </c>
      <c r="G340" s="598"/>
      <c r="H340" s="215" t="s">
        <v>880</v>
      </c>
      <c r="I340" s="214" t="s">
        <v>1360</v>
      </c>
      <c r="J340" s="214" t="s">
        <v>1109</v>
      </c>
      <c r="K340" s="216">
        <v>0.25</v>
      </c>
    </row>
    <row r="341" spans="1:12" ht="33" customHeight="1">
      <c r="A341" s="247" t="s">
        <v>869</v>
      </c>
      <c r="B341" s="247"/>
      <c r="C341" s="214" t="s">
        <v>1361</v>
      </c>
      <c r="D341" s="247" t="s">
        <v>14</v>
      </c>
      <c r="E341" s="247" t="s">
        <v>1362</v>
      </c>
      <c r="F341" s="598" t="s">
        <v>872</v>
      </c>
      <c r="G341" s="598"/>
      <c r="H341" s="215" t="s">
        <v>914</v>
      </c>
      <c r="I341" s="214" t="s">
        <v>1374</v>
      </c>
      <c r="J341" s="214" t="s">
        <v>1364</v>
      </c>
      <c r="K341" s="216">
        <v>0.25</v>
      </c>
    </row>
    <row r="342" spans="1:12">
      <c r="A342" s="245"/>
      <c r="B342" s="245"/>
      <c r="C342" s="245"/>
      <c r="D342" s="245"/>
      <c r="E342" s="245"/>
      <c r="F342" s="245" t="s">
        <v>886</v>
      </c>
      <c r="G342" s="245" t="s">
        <v>3782</v>
      </c>
      <c r="H342" s="245" t="s">
        <v>888</v>
      </c>
      <c r="I342" s="245" t="s">
        <v>4532</v>
      </c>
      <c r="J342" s="245" t="s">
        <v>890</v>
      </c>
      <c r="K342" s="245" t="s">
        <v>4533</v>
      </c>
    </row>
    <row r="343" spans="1:12" ht="15" thickBot="1">
      <c r="A343" s="245"/>
      <c r="B343" s="245"/>
      <c r="C343" s="245"/>
      <c r="D343" s="245"/>
      <c r="E343" s="245"/>
      <c r="F343" s="245" t="s">
        <v>891</v>
      </c>
      <c r="G343" s="245" t="s">
        <v>4534</v>
      </c>
      <c r="H343" s="599" t="s">
        <v>892</v>
      </c>
      <c r="I343" s="599"/>
      <c r="J343" s="599" t="s">
        <v>1041</v>
      </c>
      <c r="K343" s="599"/>
    </row>
    <row r="344" spans="1:12" ht="0.95" customHeight="1" thickTop="1">
      <c r="A344" s="217"/>
      <c r="B344" s="217"/>
      <c r="C344" s="217"/>
      <c r="D344" s="217"/>
      <c r="E344" s="217"/>
      <c r="F344" s="217"/>
      <c r="G344" s="217"/>
      <c r="H344" s="217"/>
      <c r="I344" s="217"/>
      <c r="J344" s="217"/>
      <c r="K344" s="217"/>
    </row>
    <row r="345" spans="1:12" ht="18" customHeight="1">
      <c r="A345" s="243"/>
      <c r="B345" s="243" t="s">
        <v>840</v>
      </c>
      <c r="C345" s="207" t="s">
        <v>841</v>
      </c>
      <c r="D345" s="243" t="s">
        <v>842</v>
      </c>
      <c r="E345" s="243" t="s">
        <v>843</v>
      </c>
      <c r="F345" s="600" t="s">
        <v>844</v>
      </c>
      <c r="G345" s="600"/>
      <c r="H345" s="208" t="s">
        <v>845</v>
      </c>
      <c r="I345" s="207" t="s">
        <v>846</v>
      </c>
      <c r="J345" s="207" t="s">
        <v>847</v>
      </c>
      <c r="K345" s="207" t="s">
        <v>742</v>
      </c>
    </row>
    <row r="346" spans="1:12" ht="33" customHeight="1">
      <c r="A346" s="317" t="s">
        <v>848</v>
      </c>
      <c r="B346" s="317" t="s">
        <v>1407</v>
      </c>
      <c r="C346" s="318" t="s">
        <v>1310</v>
      </c>
      <c r="D346" s="317" t="s">
        <v>14</v>
      </c>
      <c r="E346" s="317" t="s">
        <v>1311</v>
      </c>
      <c r="F346" s="592" t="s">
        <v>856</v>
      </c>
      <c r="G346" s="592"/>
      <c r="H346" s="319" t="s">
        <v>40</v>
      </c>
      <c r="I346" s="318">
        <v>1</v>
      </c>
      <c r="J346" s="318" t="s">
        <v>4509</v>
      </c>
      <c r="K346" s="318" t="s">
        <v>4509</v>
      </c>
      <c r="L346" s="325">
        <f>'Med escola 220V'!I51</f>
        <v>270.46140000000003</v>
      </c>
    </row>
    <row r="347" spans="1:12" ht="21.95" customHeight="1">
      <c r="A347" s="244" t="s">
        <v>853</v>
      </c>
      <c r="B347" s="244"/>
      <c r="C347" s="211" t="s">
        <v>859</v>
      </c>
      <c r="D347" s="244" t="s">
        <v>14</v>
      </c>
      <c r="E347" s="244" t="s">
        <v>860</v>
      </c>
      <c r="F347" s="597" t="s">
        <v>861</v>
      </c>
      <c r="G347" s="597"/>
      <c r="H347" s="212" t="s">
        <v>862</v>
      </c>
      <c r="I347" s="211" t="s">
        <v>4542</v>
      </c>
      <c r="J347" s="211" t="s">
        <v>864</v>
      </c>
      <c r="K347" s="213">
        <v>4.3899999999999997</v>
      </c>
    </row>
    <row r="348" spans="1:12" ht="21.95" customHeight="1">
      <c r="A348" s="244" t="s">
        <v>853</v>
      </c>
      <c r="B348" s="244"/>
      <c r="C348" s="211" t="s">
        <v>1380</v>
      </c>
      <c r="D348" s="244" t="s">
        <v>14</v>
      </c>
      <c r="E348" s="244" t="s">
        <v>1381</v>
      </c>
      <c r="F348" s="597" t="s">
        <v>861</v>
      </c>
      <c r="G348" s="597"/>
      <c r="H348" s="212" t="s">
        <v>862</v>
      </c>
      <c r="I348" s="211" t="s">
        <v>4543</v>
      </c>
      <c r="J348" s="211" t="s">
        <v>1382</v>
      </c>
      <c r="K348" s="213">
        <v>3.86</v>
      </c>
    </row>
    <row r="349" spans="1:12" ht="44.1" customHeight="1">
      <c r="A349" s="244" t="s">
        <v>853</v>
      </c>
      <c r="B349" s="244"/>
      <c r="C349" s="211" t="s">
        <v>1383</v>
      </c>
      <c r="D349" s="244" t="s">
        <v>14</v>
      </c>
      <c r="E349" s="244" t="s">
        <v>1384</v>
      </c>
      <c r="F349" s="597" t="s">
        <v>1183</v>
      </c>
      <c r="G349" s="597"/>
      <c r="H349" s="212" t="s">
        <v>1184</v>
      </c>
      <c r="I349" s="211" t="s">
        <v>1410</v>
      </c>
      <c r="J349" s="211" t="s">
        <v>1386</v>
      </c>
      <c r="K349" s="213">
        <v>1.94</v>
      </c>
    </row>
    <row r="350" spans="1:12" ht="44.1" customHeight="1">
      <c r="A350" s="244" t="s">
        <v>853</v>
      </c>
      <c r="B350" s="244"/>
      <c r="C350" s="211" t="s">
        <v>1387</v>
      </c>
      <c r="D350" s="244" t="s">
        <v>14</v>
      </c>
      <c r="E350" s="244" t="s">
        <v>1388</v>
      </c>
      <c r="F350" s="597" t="s">
        <v>1183</v>
      </c>
      <c r="G350" s="597"/>
      <c r="H350" s="212" t="s">
        <v>1189</v>
      </c>
      <c r="I350" s="211" t="s">
        <v>1131</v>
      </c>
      <c r="J350" s="211" t="s">
        <v>1390</v>
      </c>
      <c r="K350" s="213">
        <v>0.62</v>
      </c>
    </row>
    <row r="351" spans="1:12" ht="21.95" customHeight="1">
      <c r="A351" s="247" t="s">
        <v>869</v>
      </c>
      <c r="B351" s="247"/>
      <c r="C351" s="214" t="s">
        <v>1391</v>
      </c>
      <c r="D351" s="247" t="s">
        <v>14</v>
      </c>
      <c r="E351" s="247" t="s">
        <v>1392</v>
      </c>
      <c r="F351" s="598" t="s">
        <v>872</v>
      </c>
      <c r="G351" s="598"/>
      <c r="H351" s="215" t="s">
        <v>40</v>
      </c>
      <c r="I351" s="214" t="s">
        <v>1411</v>
      </c>
      <c r="J351" s="214" t="s">
        <v>1394</v>
      </c>
      <c r="K351" s="216">
        <v>51.35</v>
      </c>
    </row>
    <row r="352" spans="1:12" ht="21.95" customHeight="1">
      <c r="A352" s="247" t="s">
        <v>869</v>
      </c>
      <c r="B352" s="247"/>
      <c r="C352" s="214" t="s">
        <v>1245</v>
      </c>
      <c r="D352" s="247" t="s">
        <v>14</v>
      </c>
      <c r="E352" s="247" t="s">
        <v>1246</v>
      </c>
      <c r="F352" s="598" t="s">
        <v>872</v>
      </c>
      <c r="G352" s="598"/>
      <c r="H352" s="215" t="s">
        <v>880</v>
      </c>
      <c r="I352" s="214" t="s">
        <v>1412</v>
      </c>
      <c r="J352" s="214" t="s">
        <v>1248</v>
      </c>
      <c r="K352" s="216">
        <v>175.58</v>
      </c>
    </row>
    <row r="353" spans="1:12" ht="21.95" customHeight="1">
      <c r="A353" s="247" t="s">
        <v>869</v>
      </c>
      <c r="B353" s="247"/>
      <c r="C353" s="214" t="s">
        <v>1396</v>
      </c>
      <c r="D353" s="247" t="s">
        <v>14</v>
      </c>
      <c r="E353" s="247" t="s">
        <v>1397</v>
      </c>
      <c r="F353" s="598" t="s">
        <v>872</v>
      </c>
      <c r="G353" s="598"/>
      <c r="H353" s="215" t="s">
        <v>40</v>
      </c>
      <c r="I353" s="214" t="s">
        <v>1413</v>
      </c>
      <c r="J353" s="214" t="s">
        <v>1251</v>
      </c>
      <c r="K353" s="216">
        <v>32.72</v>
      </c>
    </row>
    <row r="354" spans="1:12">
      <c r="A354" s="245"/>
      <c r="B354" s="245"/>
      <c r="C354" s="245"/>
      <c r="D354" s="245"/>
      <c r="E354" s="245"/>
      <c r="F354" s="245" t="s">
        <v>886</v>
      </c>
      <c r="G354" s="245" t="s">
        <v>1143</v>
      </c>
      <c r="H354" s="245" t="s">
        <v>888</v>
      </c>
      <c r="I354" s="245" t="s">
        <v>4037</v>
      </c>
      <c r="J354" s="245" t="s">
        <v>890</v>
      </c>
      <c r="K354" s="245" t="s">
        <v>1995</v>
      </c>
    </row>
    <row r="355" spans="1:12" ht="15" thickBot="1">
      <c r="A355" s="245"/>
      <c r="B355" s="245"/>
      <c r="C355" s="245"/>
      <c r="D355" s="245"/>
      <c r="E355" s="245"/>
      <c r="F355" s="245" t="s">
        <v>891</v>
      </c>
      <c r="G355" s="245" t="s">
        <v>4544</v>
      </c>
      <c r="H355" s="599" t="s">
        <v>892</v>
      </c>
      <c r="I355" s="599"/>
      <c r="J355" s="599" t="s">
        <v>4545</v>
      </c>
      <c r="K355" s="599"/>
    </row>
    <row r="356" spans="1:12" ht="0.95" customHeight="1" thickTop="1">
      <c r="A356" s="217"/>
      <c r="B356" s="217"/>
      <c r="C356" s="217"/>
      <c r="D356" s="217"/>
      <c r="E356" s="217"/>
      <c r="F356" s="217"/>
      <c r="G356" s="217"/>
      <c r="H356" s="217"/>
      <c r="I356" s="217"/>
      <c r="J356" s="217"/>
      <c r="K356" s="217"/>
    </row>
    <row r="357" spans="1:12" ht="18" customHeight="1">
      <c r="A357" s="243"/>
      <c r="B357" s="243" t="s">
        <v>840</v>
      </c>
      <c r="C357" s="207" t="s">
        <v>841</v>
      </c>
      <c r="D357" s="243" t="s">
        <v>842</v>
      </c>
      <c r="E357" s="243" t="s">
        <v>843</v>
      </c>
      <c r="F357" s="600" t="s">
        <v>844</v>
      </c>
      <c r="G357" s="600"/>
      <c r="H357" s="208" t="s">
        <v>845</v>
      </c>
      <c r="I357" s="207" t="s">
        <v>846</v>
      </c>
      <c r="J357" s="207" t="s">
        <v>847</v>
      </c>
      <c r="K357" s="207" t="s">
        <v>742</v>
      </c>
    </row>
    <row r="358" spans="1:12" ht="33" customHeight="1">
      <c r="A358" s="317" t="s">
        <v>848</v>
      </c>
      <c r="B358" s="317" t="s">
        <v>1414</v>
      </c>
      <c r="C358" s="318" t="s">
        <v>1415</v>
      </c>
      <c r="D358" s="317" t="s">
        <v>14</v>
      </c>
      <c r="E358" s="317" t="s">
        <v>1416</v>
      </c>
      <c r="F358" s="592" t="s">
        <v>856</v>
      </c>
      <c r="G358" s="592"/>
      <c r="H358" s="319" t="s">
        <v>873</v>
      </c>
      <c r="I358" s="318">
        <v>1</v>
      </c>
      <c r="J358" s="318" t="s">
        <v>2802</v>
      </c>
      <c r="K358" s="318" t="s">
        <v>2802</v>
      </c>
      <c r="L358" s="325">
        <f>'Med escola 220V'!I52</f>
        <v>72.171199999999999</v>
      </c>
    </row>
    <row r="359" spans="1:12" ht="21.95" customHeight="1">
      <c r="A359" s="244" t="s">
        <v>853</v>
      </c>
      <c r="B359" s="244"/>
      <c r="C359" s="211" t="s">
        <v>859</v>
      </c>
      <c r="D359" s="244" t="s">
        <v>14</v>
      </c>
      <c r="E359" s="244" t="s">
        <v>860</v>
      </c>
      <c r="F359" s="597" t="s">
        <v>861</v>
      </c>
      <c r="G359" s="597"/>
      <c r="H359" s="212" t="s">
        <v>862</v>
      </c>
      <c r="I359" s="211" t="s">
        <v>4546</v>
      </c>
      <c r="J359" s="211" t="s">
        <v>864</v>
      </c>
      <c r="K359" s="213">
        <v>16.600000000000001</v>
      </c>
    </row>
    <row r="360" spans="1:12" ht="21.95" customHeight="1">
      <c r="A360" s="244" t="s">
        <v>853</v>
      </c>
      <c r="B360" s="244"/>
      <c r="C360" s="211" t="s">
        <v>1303</v>
      </c>
      <c r="D360" s="244" t="s">
        <v>14</v>
      </c>
      <c r="E360" s="244" t="s">
        <v>1304</v>
      </c>
      <c r="F360" s="597" t="s">
        <v>861</v>
      </c>
      <c r="G360" s="597"/>
      <c r="H360" s="212" t="s">
        <v>862</v>
      </c>
      <c r="I360" s="211" t="s">
        <v>4547</v>
      </c>
      <c r="J360" s="211" t="s">
        <v>1305</v>
      </c>
      <c r="K360" s="213">
        <v>19.87</v>
      </c>
    </row>
    <row r="361" spans="1:12" ht="33" customHeight="1">
      <c r="A361" s="244" t="s">
        <v>853</v>
      </c>
      <c r="B361" s="244"/>
      <c r="C361" s="211" t="s">
        <v>1417</v>
      </c>
      <c r="D361" s="244" t="s">
        <v>14</v>
      </c>
      <c r="E361" s="244" t="s">
        <v>1418</v>
      </c>
      <c r="F361" s="597" t="s">
        <v>856</v>
      </c>
      <c r="G361" s="597"/>
      <c r="H361" s="212" t="s">
        <v>880</v>
      </c>
      <c r="I361" s="211" t="s">
        <v>1419</v>
      </c>
      <c r="J361" s="211" t="s">
        <v>1420</v>
      </c>
      <c r="K361" s="213">
        <v>12.45</v>
      </c>
    </row>
    <row r="362" spans="1:12" ht="33" customHeight="1">
      <c r="A362" s="244" t="s">
        <v>853</v>
      </c>
      <c r="B362" s="244"/>
      <c r="C362" s="211" t="s">
        <v>1310</v>
      </c>
      <c r="D362" s="244" t="s">
        <v>14</v>
      </c>
      <c r="E362" s="244" t="s">
        <v>1311</v>
      </c>
      <c r="F362" s="597" t="s">
        <v>856</v>
      </c>
      <c r="G362" s="597"/>
      <c r="H362" s="212" t="s">
        <v>40</v>
      </c>
      <c r="I362" s="211" t="s">
        <v>1421</v>
      </c>
      <c r="J362" s="211" t="s">
        <v>4509</v>
      </c>
      <c r="K362" s="213">
        <v>23.25</v>
      </c>
    </row>
    <row r="363" spans="1:12">
      <c r="A363" s="245"/>
      <c r="B363" s="245"/>
      <c r="C363" s="245"/>
      <c r="D363" s="245"/>
      <c r="E363" s="245"/>
      <c r="F363" s="245" t="s">
        <v>886</v>
      </c>
      <c r="G363" s="245" t="s">
        <v>4548</v>
      </c>
      <c r="H363" s="245" t="s">
        <v>888</v>
      </c>
      <c r="I363" s="245" t="s">
        <v>4549</v>
      </c>
      <c r="J363" s="245" t="s">
        <v>890</v>
      </c>
      <c r="K363" s="245" t="s">
        <v>4550</v>
      </c>
    </row>
    <row r="364" spans="1:12" ht="15" thickBot="1">
      <c r="A364" s="245"/>
      <c r="B364" s="245"/>
      <c r="C364" s="245"/>
      <c r="D364" s="245"/>
      <c r="E364" s="245"/>
      <c r="F364" s="245" t="s">
        <v>891</v>
      </c>
      <c r="G364" s="245" t="s">
        <v>3640</v>
      </c>
      <c r="H364" s="599" t="s">
        <v>892</v>
      </c>
      <c r="I364" s="599"/>
      <c r="J364" s="599" t="s">
        <v>3641</v>
      </c>
      <c r="K364" s="599"/>
    </row>
    <row r="365" spans="1:12" ht="0.95" customHeight="1" thickTop="1">
      <c r="A365" s="217"/>
      <c r="B365" s="217"/>
      <c r="C365" s="217"/>
      <c r="D365" s="217"/>
      <c r="E365" s="217"/>
      <c r="F365" s="217"/>
      <c r="G365" s="217"/>
      <c r="H365" s="217"/>
      <c r="I365" s="217"/>
      <c r="J365" s="217"/>
      <c r="K365" s="217"/>
    </row>
    <row r="366" spans="1:12" ht="18" customHeight="1">
      <c r="A366" s="243"/>
      <c r="B366" s="243" t="s">
        <v>840</v>
      </c>
      <c r="C366" s="207" t="s">
        <v>841</v>
      </c>
      <c r="D366" s="243" t="s">
        <v>842</v>
      </c>
      <c r="E366" s="243" t="s">
        <v>843</v>
      </c>
      <c r="F366" s="600" t="s">
        <v>844</v>
      </c>
      <c r="G366" s="600"/>
      <c r="H366" s="208" t="s">
        <v>845</v>
      </c>
      <c r="I366" s="207" t="s">
        <v>846</v>
      </c>
      <c r="J366" s="207" t="s">
        <v>847</v>
      </c>
      <c r="K366" s="207" t="s">
        <v>742</v>
      </c>
    </row>
    <row r="367" spans="1:12" ht="33" customHeight="1">
      <c r="A367" s="317" t="s">
        <v>848</v>
      </c>
      <c r="B367" s="317" t="s">
        <v>1422</v>
      </c>
      <c r="C367" s="318" t="s">
        <v>1423</v>
      </c>
      <c r="D367" s="317" t="s">
        <v>14</v>
      </c>
      <c r="E367" s="317" t="s">
        <v>1424</v>
      </c>
      <c r="F367" s="592" t="s">
        <v>856</v>
      </c>
      <c r="G367" s="592"/>
      <c r="H367" s="319" t="s">
        <v>16</v>
      </c>
      <c r="I367" s="318">
        <v>1</v>
      </c>
      <c r="J367" s="318" t="s">
        <v>4551</v>
      </c>
      <c r="K367" s="318" t="s">
        <v>4551</v>
      </c>
      <c r="L367" s="325">
        <f>'Med escola 220V'!I57</f>
        <v>58.411200000000001</v>
      </c>
    </row>
    <row r="368" spans="1:12" ht="21.95" customHeight="1">
      <c r="A368" s="244" t="s">
        <v>853</v>
      </c>
      <c r="B368" s="244"/>
      <c r="C368" s="211" t="s">
        <v>1171</v>
      </c>
      <c r="D368" s="244" t="s">
        <v>14</v>
      </c>
      <c r="E368" s="244" t="s">
        <v>1172</v>
      </c>
      <c r="F368" s="597" t="s">
        <v>861</v>
      </c>
      <c r="G368" s="597"/>
      <c r="H368" s="212" t="s">
        <v>862</v>
      </c>
      <c r="I368" s="211" t="s">
        <v>4552</v>
      </c>
      <c r="J368" s="211" t="s">
        <v>1173</v>
      </c>
      <c r="K368" s="213">
        <v>3.92</v>
      </c>
    </row>
    <row r="369" spans="1:12" ht="21.95" customHeight="1">
      <c r="A369" s="244" t="s">
        <v>853</v>
      </c>
      <c r="B369" s="244"/>
      <c r="C369" s="211" t="s">
        <v>865</v>
      </c>
      <c r="D369" s="244" t="s">
        <v>14</v>
      </c>
      <c r="E369" s="244" t="s">
        <v>866</v>
      </c>
      <c r="F369" s="597" t="s">
        <v>861</v>
      </c>
      <c r="G369" s="597"/>
      <c r="H369" s="212" t="s">
        <v>862</v>
      </c>
      <c r="I369" s="211" t="s">
        <v>4553</v>
      </c>
      <c r="J369" s="211" t="s">
        <v>868</v>
      </c>
      <c r="K369" s="213">
        <v>21.34</v>
      </c>
    </row>
    <row r="370" spans="1:12" ht="21.95" customHeight="1">
      <c r="A370" s="244" t="s">
        <v>853</v>
      </c>
      <c r="B370" s="244"/>
      <c r="C370" s="211" t="s">
        <v>1427</v>
      </c>
      <c r="D370" s="244" t="s">
        <v>14</v>
      </c>
      <c r="E370" s="244" t="s">
        <v>1428</v>
      </c>
      <c r="F370" s="597" t="s">
        <v>856</v>
      </c>
      <c r="G370" s="597"/>
      <c r="H370" s="212" t="s">
        <v>16</v>
      </c>
      <c r="I370" s="211" t="s">
        <v>1429</v>
      </c>
      <c r="J370" s="211" t="s">
        <v>1430</v>
      </c>
      <c r="K370" s="213">
        <v>19.86</v>
      </c>
    </row>
    <row r="371" spans="1:12" ht="21.95" customHeight="1">
      <c r="A371" s="247" t="s">
        <v>869</v>
      </c>
      <c r="B371" s="247"/>
      <c r="C371" s="214" t="s">
        <v>1328</v>
      </c>
      <c r="D371" s="247" t="s">
        <v>14</v>
      </c>
      <c r="E371" s="247" t="s">
        <v>1329</v>
      </c>
      <c r="F371" s="598" t="s">
        <v>872</v>
      </c>
      <c r="G371" s="598"/>
      <c r="H371" s="215" t="s">
        <v>794</v>
      </c>
      <c r="I371" s="214" t="s">
        <v>857</v>
      </c>
      <c r="J371" s="214" t="s">
        <v>1331</v>
      </c>
      <c r="K371" s="216">
        <v>0.05</v>
      </c>
    </row>
    <row r="372" spans="1:12" ht="33" customHeight="1">
      <c r="A372" s="247" t="s">
        <v>869</v>
      </c>
      <c r="B372" s="247"/>
      <c r="C372" s="214" t="s">
        <v>1431</v>
      </c>
      <c r="D372" s="247" t="s">
        <v>14</v>
      </c>
      <c r="E372" s="247" t="s">
        <v>1432</v>
      </c>
      <c r="F372" s="598" t="s">
        <v>872</v>
      </c>
      <c r="G372" s="598"/>
      <c r="H372" s="215" t="s">
        <v>1433</v>
      </c>
      <c r="I372" s="214" t="s">
        <v>1434</v>
      </c>
      <c r="J372" s="214" t="s">
        <v>1435</v>
      </c>
      <c r="K372" s="216">
        <v>1.18</v>
      </c>
    </row>
    <row r="373" spans="1:12" ht="21.95" customHeight="1">
      <c r="A373" s="247" t="s">
        <v>869</v>
      </c>
      <c r="B373" s="247"/>
      <c r="C373" s="214" t="s">
        <v>1436</v>
      </c>
      <c r="D373" s="247" t="s">
        <v>14</v>
      </c>
      <c r="E373" s="247" t="s">
        <v>1437</v>
      </c>
      <c r="F373" s="598" t="s">
        <v>1438</v>
      </c>
      <c r="G373" s="598"/>
      <c r="H373" s="215" t="s">
        <v>1433</v>
      </c>
      <c r="I373" s="214" t="s">
        <v>1439</v>
      </c>
      <c r="J373" s="214" t="s">
        <v>1435</v>
      </c>
      <c r="K373" s="216">
        <v>2.96</v>
      </c>
    </row>
    <row r="374" spans="1:12" ht="44.1" customHeight="1">
      <c r="A374" s="247" t="s">
        <v>869</v>
      </c>
      <c r="B374" s="247"/>
      <c r="C374" s="214" t="s">
        <v>1440</v>
      </c>
      <c r="D374" s="247" t="s">
        <v>14</v>
      </c>
      <c r="E374" s="247" t="s">
        <v>1441</v>
      </c>
      <c r="F374" s="598" t="s">
        <v>872</v>
      </c>
      <c r="G374" s="598"/>
      <c r="H374" s="215" t="s">
        <v>1433</v>
      </c>
      <c r="I374" s="214" t="s">
        <v>1439</v>
      </c>
      <c r="J374" s="214" t="s">
        <v>1442</v>
      </c>
      <c r="K374" s="216">
        <v>5.43</v>
      </c>
    </row>
    <row r="375" spans="1:12" ht="33" customHeight="1">
      <c r="A375" s="247" t="s">
        <v>869</v>
      </c>
      <c r="B375" s="247"/>
      <c r="C375" s="214" t="s">
        <v>1443</v>
      </c>
      <c r="D375" s="247" t="s">
        <v>14</v>
      </c>
      <c r="E375" s="247" t="s">
        <v>1444</v>
      </c>
      <c r="F375" s="598" t="s">
        <v>872</v>
      </c>
      <c r="G375" s="598"/>
      <c r="H375" s="215" t="s">
        <v>1433</v>
      </c>
      <c r="I375" s="214" t="s">
        <v>1445</v>
      </c>
      <c r="J375" s="214" t="s">
        <v>1446</v>
      </c>
      <c r="K375" s="216">
        <v>0.9</v>
      </c>
    </row>
    <row r="376" spans="1:12" ht="21.95" customHeight="1">
      <c r="A376" s="247" t="s">
        <v>869</v>
      </c>
      <c r="B376" s="247"/>
      <c r="C376" s="214" t="s">
        <v>870</v>
      </c>
      <c r="D376" s="247" t="s">
        <v>14</v>
      </c>
      <c r="E376" s="247" t="s">
        <v>871</v>
      </c>
      <c r="F376" s="598" t="s">
        <v>872</v>
      </c>
      <c r="G376" s="598"/>
      <c r="H376" s="215" t="s">
        <v>873</v>
      </c>
      <c r="I376" s="214" t="s">
        <v>1447</v>
      </c>
      <c r="J376" s="214" t="s">
        <v>875</v>
      </c>
      <c r="K376" s="216">
        <v>2.39</v>
      </c>
    </row>
    <row r="377" spans="1:12" ht="21.95" customHeight="1">
      <c r="A377" s="247" t="s">
        <v>869</v>
      </c>
      <c r="B377" s="247"/>
      <c r="C377" s="214" t="s">
        <v>1336</v>
      </c>
      <c r="D377" s="247" t="s">
        <v>14</v>
      </c>
      <c r="E377" s="247" t="s">
        <v>1337</v>
      </c>
      <c r="F377" s="598" t="s">
        <v>872</v>
      </c>
      <c r="G377" s="598"/>
      <c r="H377" s="215" t="s">
        <v>880</v>
      </c>
      <c r="I377" s="214" t="s">
        <v>1448</v>
      </c>
      <c r="J377" s="214" t="s">
        <v>1338</v>
      </c>
      <c r="K377" s="216">
        <v>0.38</v>
      </c>
    </row>
    <row r="378" spans="1:12">
      <c r="A378" s="245"/>
      <c r="B378" s="245"/>
      <c r="C378" s="245"/>
      <c r="D378" s="245"/>
      <c r="E378" s="245"/>
      <c r="F378" s="245" t="s">
        <v>886</v>
      </c>
      <c r="G378" s="245" t="s">
        <v>4554</v>
      </c>
      <c r="H378" s="245" t="s">
        <v>888</v>
      </c>
      <c r="I378" s="245" t="s">
        <v>3923</v>
      </c>
      <c r="J378" s="245" t="s">
        <v>890</v>
      </c>
      <c r="K378" s="245" t="s">
        <v>4555</v>
      </c>
    </row>
    <row r="379" spans="1:12" ht="15" thickBot="1">
      <c r="A379" s="245"/>
      <c r="B379" s="245"/>
      <c r="C379" s="245"/>
      <c r="D379" s="245"/>
      <c r="E379" s="245"/>
      <c r="F379" s="245" t="s">
        <v>891</v>
      </c>
      <c r="G379" s="245" t="s">
        <v>3958</v>
      </c>
      <c r="H379" s="599" t="s">
        <v>892</v>
      </c>
      <c r="I379" s="599"/>
      <c r="J379" s="599" t="s">
        <v>4476</v>
      </c>
      <c r="K379" s="599"/>
    </row>
    <row r="380" spans="1:12" ht="0.95" customHeight="1" thickTop="1">
      <c r="A380" s="217"/>
      <c r="B380" s="217"/>
      <c r="C380" s="217"/>
      <c r="D380" s="217"/>
      <c r="E380" s="217"/>
      <c r="F380" s="217"/>
      <c r="G380" s="217"/>
      <c r="H380" s="217"/>
      <c r="I380" s="217"/>
      <c r="J380" s="217"/>
      <c r="K380" s="217"/>
    </row>
    <row r="381" spans="1:12" ht="18" customHeight="1">
      <c r="A381" s="243"/>
      <c r="B381" s="243" t="s">
        <v>840</v>
      </c>
      <c r="C381" s="207" t="s">
        <v>841</v>
      </c>
      <c r="D381" s="243" t="s">
        <v>842</v>
      </c>
      <c r="E381" s="243" t="s">
        <v>843</v>
      </c>
      <c r="F381" s="600" t="s">
        <v>844</v>
      </c>
      <c r="G381" s="600"/>
      <c r="H381" s="208" t="s">
        <v>845</v>
      </c>
      <c r="I381" s="207" t="s">
        <v>846</v>
      </c>
      <c r="J381" s="207" t="s">
        <v>847</v>
      </c>
      <c r="K381" s="207" t="s">
        <v>742</v>
      </c>
    </row>
    <row r="382" spans="1:12" ht="44.1" customHeight="1">
      <c r="A382" s="317" t="s">
        <v>848</v>
      </c>
      <c r="B382" s="317" t="s">
        <v>1450</v>
      </c>
      <c r="C382" s="318" t="s">
        <v>1451</v>
      </c>
      <c r="D382" s="317" t="s">
        <v>14</v>
      </c>
      <c r="E382" s="317" t="s">
        <v>1452</v>
      </c>
      <c r="F382" s="592" t="s">
        <v>856</v>
      </c>
      <c r="G382" s="592"/>
      <c r="H382" s="319" t="s">
        <v>880</v>
      </c>
      <c r="I382" s="318">
        <v>1</v>
      </c>
      <c r="J382" s="318" t="s">
        <v>4556</v>
      </c>
      <c r="K382" s="318" t="s">
        <v>4556</v>
      </c>
      <c r="L382" s="325">
        <f>'Med escola 220V'!I58</f>
        <v>6.5359999999999996</v>
      </c>
    </row>
    <row r="383" spans="1:12" ht="21.95" customHeight="1">
      <c r="A383" s="244" t="s">
        <v>853</v>
      </c>
      <c r="B383" s="244"/>
      <c r="C383" s="211" t="s">
        <v>1352</v>
      </c>
      <c r="D383" s="244" t="s">
        <v>14</v>
      </c>
      <c r="E383" s="244" t="s">
        <v>1353</v>
      </c>
      <c r="F383" s="597" t="s">
        <v>861</v>
      </c>
      <c r="G383" s="597"/>
      <c r="H383" s="212" t="s">
        <v>862</v>
      </c>
      <c r="I383" s="211" t="s">
        <v>4557</v>
      </c>
      <c r="J383" s="211" t="s">
        <v>1354</v>
      </c>
      <c r="K383" s="213">
        <v>0.09</v>
      </c>
    </row>
    <row r="384" spans="1:12" ht="21.95" customHeight="1">
      <c r="A384" s="244" t="s">
        <v>853</v>
      </c>
      <c r="B384" s="244"/>
      <c r="C384" s="211" t="s">
        <v>1355</v>
      </c>
      <c r="D384" s="244" t="s">
        <v>14</v>
      </c>
      <c r="E384" s="244" t="s">
        <v>1356</v>
      </c>
      <c r="F384" s="597" t="s">
        <v>861</v>
      </c>
      <c r="G384" s="597"/>
      <c r="H384" s="212" t="s">
        <v>862</v>
      </c>
      <c r="I384" s="211" t="s">
        <v>4558</v>
      </c>
      <c r="J384" s="211" t="s">
        <v>868</v>
      </c>
      <c r="K384" s="213">
        <v>0.77</v>
      </c>
    </row>
    <row r="385" spans="1:12" ht="33" customHeight="1">
      <c r="A385" s="244" t="s">
        <v>853</v>
      </c>
      <c r="B385" s="244"/>
      <c r="C385" s="211" t="s">
        <v>1357</v>
      </c>
      <c r="D385" s="244" t="s">
        <v>14</v>
      </c>
      <c r="E385" s="244" t="s">
        <v>1358</v>
      </c>
      <c r="F385" s="597" t="s">
        <v>856</v>
      </c>
      <c r="G385" s="597"/>
      <c r="H385" s="212" t="s">
        <v>880</v>
      </c>
      <c r="I385" s="211" t="s">
        <v>867</v>
      </c>
      <c r="J385" s="211" t="s">
        <v>1359</v>
      </c>
      <c r="K385" s="213">
        <v>5.31</v>
      </c>
    </row>
    <row r="386" spans="1:12" ht="21.95" customHeight="1">
      <c r="A386" s="247" t="s">
        <v>869</v>
      </c>
      <c r="B386" s="247"/>
      <c r="C386" s="214" t="s">
        <v>1106</v>
      </c>
      <c r="D386" s="247" t="s">
        <v>14</v>
      </c>
      <c r="E386" s="247" t="s">
        <v>1107</v>
      </c>
      <c r="F386" s="598" t="s">
        <v>872</v>
      </c>
      <c r="G386" s="598"/>
      <c r="H386" s="215" t="s">
        <v>880</v>
      </c>
      <c r="I386" s="214" t="s">
        <v>1360</v>
      </c>
      <c r="J386" s="214" t="s">
        <v>1109</v>
      </c>
      <c r="K386" s="216">
        <v>0.25</v>
      </c>
    </row>
    <row r="387" spans="1:12" ht="33" customHeight="1">
      <c r="A387" s="247" t="s">
        <v>869</v>
      </c>
      <c r="B387" s="247"/>
      <c r="C387" s="214" t="s">
        <v>1361</v>
      </c>
      <c r="D387" s="247" t="s">
        <v>14</v>
      </c>
      <c r="E387" s="247" t="s">
        <v>1362</v>
      </c>
      <c r="F387" s="598" t="s">
        <v>872</v>
      </c>
      <c r="G387" s="598"/>
      <c r="H387" s="215" t="s">
        <v>914</v>
      </c>
      <c r="I387" s="214" t="s">
        <v>1455</v>
      </c>
      <c r="J387" s="214" t="s">
        <v>1364</v>
      </c>
      <c r="K387" s="216">
        <v>0.12</v>
      </c>
    </row>
    <row r="388" spans="1:12">
      <c r="A388" s="245"/>
      <c r="B388" s="245"/>
      <c r="C388" s="245"/>
      <c r="D388" s="245"/>
      <c r="E388" s="245"/>
      <c r="F388" s="245" t="s">
        <v>886</v>
      </c>
      <c r="G388" s="245" t="s">
        <v>1732</v>
      </c>
      <c r="H388" s="245" t="s">
        <v>888</v>
      </c>
      <c r="I388" s="245" t="s">
        <v>1491</v>
      </c>
      <c r="J388" s="245" t="s">
        <v>890</v>
      </c>
      <c r="K388" s="245" t="s">
        <v>4034</v>
      </c>
    </row>
    <row r="389" spans="1:12" ht="15" thickBot="1">
      <c r="A389" s="245"/>
      <c r="B389" s="245"/>
      <c r="C389" s="245"/>
      <c r="D389" s="245"/>
      <c r="E389" s="245"/>
      <c r="F389" s="245" t="s">
        <v>891</v>
      </c>
      <c r="G389" s="245" t="s">
        <v>3340</v>
      </c>
      <c r="H389" s="599" t="s">
        <v>892</v>
      </c>
      <c r="I389" s="599"/>
      <c r="J389" s="599" t="s">
        <v>4316</v>
      </c>
      <c r="K389" s="599"/>
    </row>
    <row r="390" spans="1:12" ht="0.95" customHeight="1" thickTop="1">
      <c r="A390" s="217"/>
      <c r="B390" s="217"/>
      <c r="C390" s="217"/>
      <c r="D390" s="217"/>
      <c r="E390" s="217"/>
      <c r="F390" s="217"/>
      <c r="G390" s="217"/>
      <c r="H390" s="217"/>
      <c r="I390" s="217"/>
      <c r="J390" s="217"/>
      <c r="K390" s="217"/>
    </row>
    <row r="391" spans="1:12" ht="18" customHeight="1">
      <c r="A391" s="243"/>
      <c r="B391" s="243" t="s">
        <v>840</v>
      </c>
      <c r="C391" s="207" t="s">
        <v>841</v>
      </c>
      <c r="D391" s="243" t="s">
        <v>842</v>
      </c>
      <c r="E391" s="243" t="s">
        <v>843</v>
      </c>
      <c r="F391" s="600" t="s">
        <v>844</v>
      </c>
      <c r="G391" s="600"/>
      <c r="H391" s="208" t="s">
        <v>845</v>
      </c>
      <c r="I391" s="207" t="s">
        <v>846</v>
      </c>
      <c r="J391" s="207" t="s">
        <v>847</v>
      </c>
      <c r="K391" s="207" t="s">
        <v>742</v>
      </c>
    </row>
    <row r="392" spans="1:12" ht="44.1" customHeight="1">
      <c r="A392" s="317" t="s">
        <v>848</v>
      </c>
      <c r="B392" s="317" t="s">
        <v>1458</v>
      </c>
      <c r="C392" s="318" t="s">
        <v>1459</v>
      </c>
      <c r="D392" s="317" t="s">
        <v>14</v>
      </c>
      <c r="E392" s="317" t="s">
        <v>1460</v>
      </c>
      <c r="F392" s="592" t="s">
        <v>856</v>
      </c>
      <c r="G392" s="592"/>
      <c r="H392" s="319" t="s">
        <v>880</v>
      </c>
      <c r="I392" s="318">
        <v>1</v>
      </c>
      <c r="J392" s="318" t="s">
        <v>4559</v>
      </c>
      <c r="K392" s="318" t="s">
        <v>4559</v>
      </c>
      <c r="L392" s="325">
        <f>'Med escola 220V'!I59</f>
        <v>9.5890000000000004</v>
      </c>
    </row>
    <row r="393" spans="1:12" ht="21.95" customHeight="1">
      <c r="A393" s="244" t="s">
        <v>853</v>
      </c>
      <c r="B393" s="244"/>
      <c r="C393" s="211" t="s">
        <v>1352</v>
      </c>
      <c r="D393" s="244" t="s">
        <v>14</v>
      </c>
      <c r="E393" s="244" t="s">
        <v>1353</v>
      </c>
      <c r="F393" s="597" t="s">
        <v>861</v>
      </c>
      <c r="G393" s="597"/>
      <c r="H393" s="212" t="s">
        <v>862</v>
      </c>
      <c r="I393" s="211" t="s">
        <v>4560</v>
      </c>
      <c r="J393" s="211" t="s">
        <v>1354</v>
      </c>
      <c r="K393" s="213">
        <v>0.37</v>
      </c>
    </row>
    <row r="394" spans="1:12" ht="21.95" customHeight="1">
      <c r="A394" s="244" t="s">
        <v>853</v>
      </c>
      <c r="B394" s="244"/>
      <c r="C394" s="211" t="s">
        <v>1355</v>
      </c>
      <c r="D394" s="244" t="s">
        <v>14</v>
      </c>
      <c r="E394" s="244" t="s">
        <v>1356</v>
      </c>
      <c r="F394" s="597" t="s">
        <v>861</v>
      </c>
      <c r="G394" s="597"/>
      <c r="H394" s="212" t="s">
        <v>862</v>
      </c>
      <c r="I394" s="211" t="s">
        <v>4561</v>
      </c>
      <c r="J394" s="211" t="s">
        <v>868</v>
      </c>
      <c r="K394" s="213">
        <v>2.98</v>
      </c>
    </row>
    <row r="395" spans="1:12" ht="33" customHeight="1">
      <c r="A395" s="244" t="s">
        <v>853</v>
      </c>
      <c r="B395" s="244"/>
      <c r="C395" s="211" t="s">
        <v>1371</v>
      </c>
      <c r="D395" s="244" t="s">
        <v>14</v>
      </c>
      <c r="E395" s="244" t="s">
        <v>1372</v>
      </c>
      <c r="F395" s="597" t="s">
        <v>856</v>
      </c>
      <c r="G395" s="597"/>
      <c r="H395" s="212" t="s">
        <v>880</v>
      </c>
      <c r="I395" s="211" t="s">
        <v>867</v>
      </c>
      <c r="J395" s="211" t="s">
        <v>1373</v>
      </c>
      <c r="K395" s="213">
        <v>5.84</v>
      </c>
    </row>
    <row r="396" spans="1:12" ht="21.95" customHeight="1">
      <c r="A396" s="247" t="s">
        <v>869</v>
      </c>
      <c r="B396" s="247"/>
      <c r="C396" s="214" t="s">
        <v>1106</v>
      </c>
      <c r="D396" s="247" t="s">
        <v>14</v>
      </c>
      <c r="E396" s="247" t="s">
        <v>1107</v>
      </c>
      <c r="F396" s="598" t="s">
        <v>872</v>
      </c>
      <c r="G396" s="598"/>
      <c r="H396" s="215" t="s">
        <v>880</v>
      </c>
      <c r="I396" s="214" t="s">
        <v>1360</v>
      </c>
      <c r="J396" s="214" t="s">
        <v>1109</v>
      </c>
      <c r="K396" s="216">
        <v>0.25</v>
      </c>
    </row>
    <row r="397" spans="1:12" ht="33" customHeight="1">
      <c r="A397" s="247" t="s">
        <v>869</v>
      </c>
      <c r="B397" s="247"/>
      <c r="C397" s="214" t="s">
        <v>1361</v>
      </c>
      <c r="D397" s="247" t="s">
        <v>14</v>
      </c>
      <c r="E397" s="247" t="s">
        <v>1362</v>
      </c>
      <c r="F397" s="598" t="s">
        <v>872</v>
      </c>
      <c r="G397" s="598"/>
      <c r="H397" s="215" t="s">
        <v>914</v>
      </c>
      <c r="I397" s="214" t="s">
        <v>1363</v>
      </c>
      <c r="J397" s="214" t="s">
        <v>1364</v>
      </c>
      <c r="K397" s="216">
        <v>0.15</v>
      </c>
    </row>
    <row r="398" spans="1:12">
      <c r="A398" s="245"/>
      <c r="B398" s="245"/>
      <c r="C398" s="245"/>
      <c r="D398" s="245"/>
      <c r="E398" s="245"/>
      <c r="F398" s="245" t="s">
        <v>886</v>
      </c>
      <c r="G398" s="245" t="s">
        <v>1908</v>
      </c>
      <c r="H398" s="245" t="s">
        <v>888</v>
      </c>
      <c r="I398" s="245" t="s">
        <v>1917</v>
      </c>
      <c r="J398" s="245" t="s">
        <v>890</v>
      </c>
      <c r="K398" s="245" t="s">
        <v>4195</v>
      </c>
    </row>
    <row r="399" spans="1:12" ht="15" thickBot="1">
      <c r="A399" s="245"/>
      <c r="B399" s="245"/>
      <c r="C399" s="245"/>
      <c r="D399" s="245"/>
      <c r="E399" s="245"/>
      <c r="F399" s="245" t="s">
        <v>891</v>
      </c>
      <c r="G399" s="245" t="s">
        <v>2972</v>
      </c>
      <c r="H399" s="599" t="s">
        <v>892</v>
      </c>
      <c r="I399" s="599"/>
      <c r="J399" s="599" t="s">
        <v>4562</v>
      </c>
      <c r="K399" s="599"/>
    </row>
    <row r="400" spans="1:12" ht="0.95" customHeight="1" thickTop="1">
      <c r="A400" s="217"/>
      <c r="B400" s="217"/>
      <c r="C400" s="217"/>
      <c r="D400" s="217"/>
      <c r="E400" s="217"/>
      <c r="F400" s="217"/>
      <c r="G400" s="217"/>
      <c r="H400" s="217"/>
      <c r="I400" s="217"/>
      <c r="J400" s="217"/>
      <c r="K400" s="217"/>
    </row>
    <row r="401" spans="1:12" ht="18" customHeight="1">
      <c r="A401" s="243"/>
      <c r="B401" s="243" t="s">
        <v>840</v>
      </c>
      <c r="C401" s="207" t="s">
        <v>841</v>
      </c>
      <c r="D401" s="243" t="s">
        <v>842</v>
      </c>
      <c r="E401" s="243" t="s">
        <v>843</v>
      </c>
      <c r="F401" s="600" t="s">
        <v>844</v>
      </c>
      <c r="G401" s="600"/>
      <c r="H401" s="208" t="s">
        <v>845</v>
      </c>
      <c r="I401" s="207" t="s">
        <v>846</v>
      </c>
      <c r="J401" s="207" t="s">
        <v>847</v>
      </c>
      <c r="K401" s="207" t="s">
        <v>742</v>
      </c>
    </row>
    <row r="402" spans="1:12" ht="33" customHeight="1">
      <c r="A402" s="317" t="s">
        <v>848</v>
      </c>
      <c r="B402" s="317" t="s">
        <v>1466</v>
      </c>
      <c r="C402" s="318" t="s">
        <v>1377</v>
      </c>
      <c r="D402" s="317" t="s">
        <v>14</v>
      </c>
      <c r="E402" s="317" t="s">
        <v>1378</v>
      </c>
      <c r="F402" s="592" t="s">
        <v>856</v>
      </c>
      <c r="G402" s="592"/>
      <c r="H402" s="319" t="s">
        <v>40</v>
      </c>
      <c r="I402" s="318">
        <v>1</v>
      </c>
      <c r="J402" s="318" t="s">
        <v>4535</v>
      </c>
      <c r="K402" s="318" t="s">
        <v>4535</v>
      </c>
      <c r="L402" s="325">
        <f>'Med escola 220V'!I60</f>
        <v>286.12199999999996</v>
      </c>
    </row>
    <row r="403" spans="1:12" ht="21.95" customHeight="1">
      <c r="A403" s="244" t="s">
        <v>853</v>
      </c>
      <c r="B403" s="244"/>
      <c r="C403" s="211" t="s">
        <v>859</v>
      </c>
      <c r="D403" s="244" t="s">
        <v>14</v>
      </c>
      <c r="E403" s="244" t="s">
        <v>860</v>
      </c>
      <c r="F403" s="597" t="s">
        <v>861</v>
      </c>
      <c r="G403" s="597"/>
      <c r="H403" s="212" t="s">
        <v>862</v>
      </c>
      <c r="I403" s="211" t="s">
        <v>4536</v>
      </c>
      <c r="J403" s="211" t="s">
        <v>864</v>
      </c>
      <c r="K403" s="213">
        <v>2.36</v>
      </c>
    </row>
    <row r="404" spans="1:12" ht="21.95" customHeight="1">
      <c r="A404" s="244" t="s">
        <v>853</v>
      </c>
      <c r="B404" s="244"/>
      <c r="C404" s="211" t="s">
        <v>1380</v>
      </c>
      <c r="D404" s="244" t="s">
        <v>14</v>
      </c>
      <c r="E404" s="244" t="s">
        <v>1381</v>
      </c>
      <c r="F404" s="597" t="s">
        <v>861</v>
      </c>
      <c r="G404" s="597"/>
      <c r="H404" s="212" t="s">
        <v>862</v>
      </c>
      <c r="I404" s="211" t="s">
        <v>4537</v>
      </c>
      <c r="J404" s="211" t="s">
        <v>1382</v>
      </c>
      <c r="K404" s="213">
        <v>2.08</v>
      </c>
    </row>
    <row r="405" spans="1:12" ht="44.1" customHeight="1">
      <c r="A405" s="244" t="s">
        <v>853</v>
      </c>
      <c r="B405" s="244"/>
      <c r="C405" s="211" t="s">
        <v>1383</v>
      </c>
      <c r="D405" s="244" t="s">
        <v>14</v>
      </c>
      <c r="E405" s="244" t="s">
        <v>1384</v>
      </c>
      <c r="F405" s="597" t="s">
        <v>1183</v>
      </c>
      <c r="G405" s="597"/>
      <c r="H405" s="212" t="s">
        <v>1184</v>
      </c>
      <c r="I405" s="211" t="s">
        <v>1385</v>
      </c>
      <c r="J405" s="211" t="s">
        <v>1386</v>
      </c>
      <c r="K405" s="213">
        <v>1.88</v>
      </c>
    </row>
    <row r="406" spans="1:12" ht="44.1" customHeight="1">
      <c r="A406" s="244" t="s">
        <v>853</v>
      </c>
      <c r="B406" s="244"/>
      <c r="C406" s="211" t="s">
        <v>1387</v>
      </c>
      <c r="D406" s="244" t="s">
        <v>14</v>
      </c>
      <c r="E406" s="244" t="s">
        <v>1388</v>
      </c>
      <c r="F406" s="597" t="s">
        <v>1183</v>
      </c>
      <c r="G406" s="597"/>
      <c r="H406" s="212" t="s">
        <v>1189</v>
      </c>
      <c r="I406" s="211" t="s">
        <v>1389</v>
      </c>
      <c r="J406" s="211" t="s">
        <v>1390</v>
      </c>
      <c r="K406" s="213">
        <v>0.61</v>
      </c>
    </row>
    <row r="407" spans="1:12" ht="21.95" customHeight="1">
      <c r="A407" s="247" t="s">
        <v>869</v>
      </c>
      <c r="B407" s="247"/>
      <c r="C407" s="214" t="s">
        <v>1391</v>
      </c>
      <c r="D407" s="247" t="s">
        <v>14</v>
      </c>
      <c r="E407" s="247" t="s">
        <v>1392</v>
      </c>
      <c r="F407" s="598" t="s">
        <v>872</v>
      </c>
      <c r="G407" s="598"/>
      <c r="H407" s="215" t="s">
        <v>40</v>
      </c>
      <c r="I407" s="214" t="s">
        <v>1393</v>
      </c>
      <c r="J407" s="214" t="s">
        <v>1394</v>
      </c>
      <c r="K407" s="216">
        <v>49.07</v>
      </c>
    </row>
    <row r="408" spans="1:12" ht="21.95" customHeight="1">
      <c r="A408" s="247" t="s">
        <v>869</v>
      </c>
      <c r="B408" s="247"/>
      <c r="C408" s="214" t="s">
        <v>1245</v>
      </c>
      <c r="D408" s="247" t="s">
        <v>14</v>
      </c>
      <c r="E408" s="247" t="s">
        <v>1246</v>
      </c>
      <c r="F408" s="598" t="s">
        <v>872</v>
      </c>
      <c r="G408" s="598"/>
      <c r="H408" s="215" t="s">
        <v>880</v>
      </c>
      <c r="I408" s="214" t="s">
        <v>1395</v>
      </c>
      <c r="J408" s="214" t="s">
        <v>1248</v>
      </c>
      <c r="K408" s="216">
        <v>197.06</v>
      </c>
    </row>
    <row r="409" spans="1:12" ht="21.95" customHeight="1">
      <c r="A409" s="247" t="s">
        <v>869</v>
      </c>
      <c r="B409" s="247"/>
      <c r="C409" s="214" t="s">
        <v>1396</v>
      </c>
      <c r="D409" s="247" t="s">
        <v>14</v>
      </c>
      <c r="E409" s="247" t="s">
        <v>1397</v>
      </c>
      <c r="F409" s="598" t="s">
        <v>872</v>
      </c>
      <c r="G409" s="598"/>
      <c r="H409" s="215" t="s">
        <v>40</v>
      </c>
      <c r="I409" s="214" t="s">
        <v>1398</v>
      </c>
      <c r="J409" s="214" t="s">
        <v>1251</v>
      </c>
      <c r="K409" s="216">
        <v>33.06</v>
      </c>
    </row>
    <row r="410" spans="1:12">
      <c r="A410" s="245"/>
      <c r="B410" s="245"/>
      <c r="C410" s="245"/>
      <c r="D410" s="245"/>
      <c r="E410" s="245"/>
      <c r="F410" s="245" t="s">
        <v>886</v>
      </c>
      <c r="G410" s="245" t="s">
        <v>4209</v>
      </c>
      <c r="H410" s="245" t="s">
        <v>888</v>
      </c>
      <c r="I410" s="245" t="s">
        <v>4538</v>
      </c>
      <c r="J410" s="245" t="s">
        <v>890</v>
      </c>
      <c r="K410" s="245" t="s">
        <v>4539</v>
      </c>
    </row>
    <row r="411" spans="1:12" ht="15" thickBot="1">
      <c r="A411" s="245"/>
      <c r="B411" s="245"/>
      <c r="C411" s="245"/>
      <c r="D411" s="245"/>
      <c r="E411" s="245"/>
      <c r="F411" s="245" t="s">
        <v>891</v>
      </c>
      <c r="G411" s="245" t="s">
        <v>4540</v>
      </c>
      <c r="H411" s="599" t="s">
        <v>892</v>
      </c>
      <c r="I411" s="599"/>
      <c r="J411" s="599" t="s">
        <v>4541</v>
      </c>
      <c r="K411" s="599"/>
    </row>
    <row r="412" spans="1:12" ht="0.95" customHeight="1" thickTop="1">
      <c r="A412" s="217"/>
      <c r="B412" s="217"/>
      <c r="C412" s="217"/>
      <c r="D412" s="217"/>
      <c r="E412" s="217"/>
      <c r="F412" s="217"/>
      <c r="G412" s="217"/>
      <c r="H412" s="217"/>
      <c r="I412" s="217"/>
      <c r="J412" s="217"/>
      <c r="K412" s="217"/>
    </row>
    <row r="413" spans="1:12" ht="18" customHeight="1">
      <c r="A413" s="243"/>
      <c r="B413" s="243" t="s">
        <v>840</v>
      </c>
      <c r="C413" s="207" t="s">
        <v>841</v>
      </c>
      <c r="D413" s="243" t="s">
        <v>842</v>
      </c>
      <c r="E413" s="243" t="s">
        <v>843</v>
      </c>
      <c r="F413" s="600" t="s">
        <v>844</v>
      </c>
      <c r="G413" s="600"/>
      <c r="H413" s="208" t="s">
        <v>845</v>
      </c>
      <c r="I413" s="207" t="s">
        <v>846</v>
      </c>
      <c r="J413" s="207" t="s">
        <v>847</v>
      </c>
      <c r="K413" s="207" t="s">
        <v>742</v>
      </c>
    </row>
    <row r="414" spans="1:12" ht="33" customHeight="1">
      <c r="A414" s="317" t="s">
        <v>848</v>
      </c>
      <c r="B414" s="317" t="s">
        <v>1467</v>
      </c>
      <c r="C414" s="318" t="s">
        <v>1423</v>
      </c>
      <c r="D414" s="317" t="s">
        <v>14</v>
      </c>
      <c r="E414" s="317" t="s">
        <v>1424</v>
      </c>
      <c r="F414" s="592" t="s">
        <v>856</v>
      </c>
      <c r="G414" s="592"/>
      <c r="H414" s="319" t="s">
        <v>16</v>
      </c>
      <c r="I414" s="318">
        <v>1</v>
      </c>
      <c r="J414" s="318" t="s">
        <v>4551</v>
      </c>
      <c r="K414" s="318" t="s">
        <v>4551</v>
      </c>
      <c r="L414" s="325">
        <f>'Med escola 220V'!I62</f>
        <v>58.411200000000001</v>
      </c>
    </row>
    <row r="415" spans="1:12" ht="21.95" customHeight="1">
      <c r="A415" s="244" t="s">
        <v>853</v>
      </c>
      <c r="B415" s="244"/>
      <c r="C415" s="211" t="s">
        <v>1171</v>
      </c>
      <c r="D415" s="244" t="s">
        <v>14</v>
      </c>
      <c r="E415" s="244" t="s">
        <v>1172</v>
      </c>
      <c r="F415" s="597" t="s">
        <v>861</v>
      </c>
      <c r="G415" s="597"/>
      <c r="H415" s="212" t="s">
        <v>862</v>
      </c>
      <c r="I415" s="211" t="s">
        <v>4552</v>
      </c>
      <c r="J415" s="211" t="s">
        <v>1173</v>
      </c>
      <c r="K415" s="213">
        <v>3.92</v>
      </c>
    </row>
    <row r="416" spans="1:12" ht="21.95" customHeight="1">
      <c r="A416" s="244" t="s">
        <v>853</v>
      </c>
      <c r="B416" s="244"/>
      <c r="C416" s="211" t="s">
        <v>865</v>
      </c>
      <c r="D416" s="244" t="s">
        <v>14</v>
      </c>
      <c r="E416" s="244" t="s">
        <v>866</v>
      </c>
      <c r="F416" s="597" t="s">
        <v>861</v>
      </c>
      <c r="G416" s="597"/>
      <c r="H416" s="212" t="s">
        <v>862</v>
      </c>
      <c r="I416" s="211" t="s">
        <v>4553</v>
      </c>
      <c r="J416" s="211" t="s">
        <v>868</v>
      </c>
      <c r="K416" s="213">
        <v>21.34</v>
      </c>
    </row>
    <row r="417" spans="1:12" ht="21.95" customHeight="1">
      <c r="A417" s="244" t="s">
        <v>853</v>
      </c>
      <c r="B417" s="244"/>
      <c r="C417" s="211" t="s">
        <v>1427</v>
      </c>
      <c r="D417" s="244" t="s">
        <v>14</v>
      </c>
      <c r="E417" s="244" t="s">
        <v>1428</v>
      </c>
      <c r="F417" s="597" t="s">
        <v>856</v>
      </c>
      <c r="G417" s="597"/>
      <c r="H417" s="212" t="s">
        <v>16</v>
      </c>
      <c r="I417" s="211" t="s">
        <v>1429</v>
      </c>
      <c r="J417" s="211" t="s">
        <v>1430</v>
      </c>
      <c r="K417" s="213">
        <v>19.86</v>
      </c>
    </row>
    <row r="418" spans="1:12" ht="21.95" customHeight="1">
      <c r="A418" s="247" t="s">
        <v>869</v>
      </c>
      <c r="B418" s="247"/>
      <c r="C418" s="214" t="s">
        <v>1328</v>
      </c>
      <c r="D418" s="247" t="s">
        <v>14</v>
      </c>
      <c r="E418" s="247" t="s">
        <v>1329</v>
      </c>
      <c r="F418" s="598" t="s">
        <v>872</v>
      </c>
      <c r="G418" s="598"/>
      <c r="H418" s="215" t="s">
        <v>794</v>
      </c>
      <c r="I418" s="214" t="s">
        <v>857</v>
      </c>
      <c r="J418" s="214" t="s">
        <v>1331</v>
      </c>
      <c r="K418" s="216">
        <v>0.05</v>
      </c>
    </row>
    <row r="419" spans="1:12" ht="33" customHeight="1">
      <c r="A419" s="247" t="s">
        <v>869</v>
      </c>
      <c r="B419" s="247"/>
      <c r="C419" s="214" t="s">
        <v>1431</v>
      </c>
      <c r="D419" s="247" t="s">
        <v>14</v>
      </c>
      <c r="E419" s="247" t="s">
        <v>1432</v>
      </c>
      <c r="F419" s="598" t="s">
        <v>872</v>
      </c>
      <c r="G419" s="598"/>
      <c r="H419" s="215" t="s">
        <v>1433</v>
      </c>
      <c r="I419" s="214" t="s">
        <v>1434</v>
      </c>
      <c r="J419" s="214" t="s">
        <v>1435</v>
      </c>
      <c r="K419" s="216">
        <v>1.18</v>
      </c>
    </row>
    <row r="420" spans="1:12" ht="21.95" customHeight="1">
      <c r="A420" s="247" t="s">
        <v>869</v>
      </c>
      <c r="B420" s="247"/>
      <c r="C420" s="214" t="s">
        <v>1436</v>
      </c>
      <c r="D420" s="247" t="s">
        <v>14</v>
      </c>
      <c r="E420" s="247" t="s">
        <v>1437</v>
      </c>
      <c r="F420" s="598" t="s">
        <v>1438</v>
      </c>
      <c r="G420" s="598"/>
      <c r="H420" s="215" t="s">
        <v>1433</v>
      </c>
      <c r="I420" s="214" t="s">
        <v>1439</v>
      </c>
      <c r="J420" s="214" t="s">
        <v>1435</v>
      </c>
      <c r="K420" s="216">
        <v>2.96</v>
      </c>
    </row>
    <row r="421" spans="1:12" ht="44.1" customHeight="1">
      <c r="A421" s="247" t="s">
        <v>869</v>
      </c>
      <c r="B421" s="247"/>
      <c r="C421" s="214" t="s">
        <v>1440</v>
      </c>
      <c r="D421" s="247" t="s">
        <v>14</v>
      </c>
      <c r="E421" s="247" t="s">
        <v>1441</v>
      </c>
      <c r="F421" s="598" t="s">
        <v>872</v>
      </c>
      <c r="G421" s="598"/>
      <c r="H421" s="215" t="s">
        <v>1433</v>
      </c>
      <c r="I421" s="214" t="s">
        <v>1439</v>
      </c>
      <c r="J421" s="214" t="s">
        <v>1442</v>
      </c>
      <c r="K421" s="216">
        <v>5.43</v>
      </c>
    </row>
    <row r="422" spans="1:12" ht="33" customHeight="1">
      <c r="A422" s="247" t="s">
        <v>869</v>
      </c>
      <c r="B422" s="247"/>
      <c r="C422" s="214" t="s">
        <v>1443</v>
      </c>
      <c r="D422" s="247" t="s">
        <v>14</v>
      </c>
      <c r="E422" s="247" t="s">
        <v>1444</v>
      </c>
      <c r="F422" s="598" t="s">
        <v>872</v>
      </c>
      <c r="G422" s="598"/>
      <c r="H422" s="215" t="s">
        <v>1433</v>
      </c>
      <c r="I422" s="214" t="s">
        <v>1445</v>
      </c>
      <c r="J422" s="214" t="s">
        <v>1446</v>
      </c>
      <c r="K422" s="216">
        <v>0.9</v>
      </c>
    </row>
    <row r="423" spans="1:12" ht="21.95" customHeight="1">
      <c r="A423" s="247" t="s">
        <v>869</v>
      </c>
      <c r="B423" s="247"/>
      <c r="C423" s="214" t="s">
        <v>870</v>
      </c>
      <c r="D423" s="247" t="s">
        <v>14</v>
      </c>
      <c r="E423" s="247" t="s">
        <v>871</v>
      </c>
      <c r="F423" s="598" t="s">
        <v>872</v>
      </c>
      <c r="G423" s="598"/>
      <c r="H423" s="215" t="s">
        <v>873</v>
      </c>
      <c r="I423" s="214" t="s">
        <v>1447</v>
      </c>
      <c r="J423" s="214" t="s">
        <v>875</v>
      </c>
      <c r="K423" s="216">
        <v>2.39</v>
      </c>
    </row>
    <row r="424" spans="1:12" ht="21.95" customHeight="1">
      <c r="A424" s="247" t="s">
        <v>869</v>
      </c>
      <c r="B424" s="247"/>
      <c r="C424" s="214" t="s">
        <v>1336</v>
      </c>
      <c r="D424" s="247" t="s">
        <v>14</v>
      </c>
      <c r="E424" s="247" t="s">
        <v>1337</v>
      </c>
      <c r="F424" s="598" t="s">
        <v>872</v>
      </c>
      <c r="G424" s="598"/>
      <c r="H424" s="215" t="s">
        <v>880</v>
      </c>
      <c r="I424" s="214" t="s">
        <v>1448</v>
      </c>
      <c r="J424" s="214" t="s">
        <v>1338</v>
      </c>
      <c r="K424" s="216">
        <v>0.38</v>
      </c>
    </row>
    <row r="425" spans="1:12">
      <c r="A425" s="245"/>
      <c r="B425" s="245"/>
      <c r="C425" s="245"/>
      <c r="D425" s="245"/>
      <c r="E425" s="245"/>
      <c r="F425" s="245" t="s">
        <v>886</v>
      </c>
      <c r="G425" s="245" t="s">
        <v>4554</v>
      </c>
      <c r="H425" s="245" t="s">
        <v>888</v>
      </c>
      <c r="I425" s="245" t="s">
        <v>3923</v>
      </c>
      <c r="J425" s="245" t="s">
        <v>890</v>
      </c>
      <c r="K425" s="245" t="s">
        <v>4555</v>
      </c>
    </row>
    <row r="426" spans="1:12" ht="15" thickBot="1">
      <c r="A426" s="245"/>
      <c r="B426" s="245"/>
      <c r="C426" s="245"/>
      <c r="D426" s="245"/>
      <c r="E426" s="245"/>
      <c r="F426" s="245" t="s">
        <v>891</v>
      </c>
      <c r="G426" s="245" t="s">
        <v>3958</v>
      </c>
      <c r="H426" s="599" t="s">
        <v>892</v>
      </c>
      <c r="I426" s="599"/>
      <c r="J426" s="599" t="s">
        <v>4476</v>
      </c>
      <c r="K426" s="599"/>
    </row>
    <row r="427" spans="1:12" ht="0.95" customHeight="1" thickTop="1">
      <c r="A427" s="217"/>
      <c r="B427" s="217"/>
      <c r="C427" s="217"/>
      <c r="D427" s="217"/>
      <c r="E427" s="217"/>
      <c r="F427" s="217"/>
      <c r="G427" s="217"/>
      <c r="H427" s="217"/>
      <c r="I427" s="217"/>
      <c r="J427" s="217"/>
      <c r="K427" s="217"/>
    </row>
    <row r="428" spans="1:12" ht="18" customHeight="1">
      <c r="A428" s="243"/>
      <c r="B428" s="243" t="s">
        <v>840</v>
      </c>
      <c r="C428" s="207" t="s">
        <v>841</v>
      </c>
      <c r="D428" s="243" t="s">
        <v>842</v>
      </c>
      <c r="E428" s="243" t="s">
        <v>843</v>
      </c>
      <c r="F428" s="600" t="s">
        <v>844</v>
      </c>
      <c r="G428" s="600"/>
      <c r="H428" s="208" t="s">
        <v>845</v>
      </c>
      <c r="I428" s="207" t="s">
        <v>846</v>
      </c>
      <c r="J428" s="207" t="s">
        <v>847</v>
      </c>
      <c r="K428" s="207" t="s">
        <v>742</v>
      </c>
    </row>
    <row r="429" spans="1:12" ht="44.1" customHeight="1">
      <c r="A429" s="317" t="s">
        <v>848</v>
      </c>
      <c r="B429" s="317" t="s">
        <v>1468</v>
      </c>
      <c r="C429" s="318" t="s">
        <v>1451</v>
      </c>
      <c r="D429" s="317" t="s">
        <v>14</v>
      </c>
      <c r="E429" s="317" t="s">
        <v>1452</v>
      </c>
      <c r="F429" s="592" t="s">
        <v>856</v>
      </c>
      <c r="G429" s="592"/>
      <c r="H429" s="319" t="s">
        <v>880</v>
      </c>
      <c r="I429" s="318">
        <v>1</v>
      </c>
      <c r="J429" s="318" t="s">
        <v>4556</v>
      </c>
      <c r="K429" s="318" t="s">
        <v>4556</v>
      </c>
      <c r="L429" s="325">
        <f>'Med escola 220V'!I63</f>
        <v>6.5359999999999996</v>
      </c>
    </row>
    <row r="430" spans="1:12" ht="21.95" customHeight="1">
      <c r="A430" s="244" t="s">
        <v>853</v>
      </c>
      <c r="B430" s="244"/>
      <c r="C430" s="211" t="s">
        <v>1352</v>
      </c>
      <c r="D430" s="244" t="s">
        <v>14</v>
      </c>
      <c r="E430" s="244" t="s">
        <v>1353</v>
      </c>
      <c r="F430" s="597" t="s">
        <v>861</v>
      </c>
      <c r="G430" s="597"/>
      <c r="H430" s="212" t="s">
        <v>862</v>
      </c>
      <c r="I430" s="211" t="s">
        <v>4557</v>
      </c>
      <c r="J430" s="211" t="s">
        <v>1354</v>
      </c>
      <c r="K430" s="213">
        <v>0.09</v>
      </c>
    </row>
    <row r="431" spans="1:12" ht="21.95" customHeight="1">
      <c r="A431" s="244" t="s">
        <v>853</v>
      </c>
      <c r="B431" s="244"/>
      <c r="C431" s="211" t="s">
        <v>1355</v>
      </c>
      <c r="D431" s="244" t="s">
        <v>14</v>
      </c>
      <c r="E431" s="244" t="s">
        <v>1356</v>
      </c>
      <c r="F431" s="597" t="s">
        <v>861</v>
      </c>
      <c r="G431" s="597"/>
      <c r="H431" s="212" t="s">
        <v>862</v>
      </c>
      <c r="I431" s="211" t="s">
        <v>4558</v>
      </c>
      <c r="J431" s="211" t="s">
        <v>868</v>
      </c>
      <c r="K431" s="213">
        <v>0.77</v>
      </c>
    </row>
    <row r="432" spans="1:12" ht="33" customHeight="1">
      <c r="A432" s="244" t="s">
        <v>853</v>
      </c>
      <c r="B432" s="244"/>
      <c r="C432" s="211" t="s">
        <v>1357</v>
      </c>
      <c r="D432" s="244" t="s">
        <v>14</v>
      </c>
      <c r="E432" s="244" t="s">
        <v>1358</v>
      </c>
      <c r="F432" s="597" t="s">
        <v>856</v>
      </c>
      <c r="G432" s="597"/>
      <c r="H432" s="212" t="s">
        <v>880</v>
      </c>
      <c r="I432" s="211" t="s">
        <v>867</v>
      </c>
      <c r="J432" s="211" t="s">
        <v>1359</v>
      </c>
      <c r="K432" s="213">
        <v>5.31</v>
      </c>
    </row>
    <row r="433" spans="1:12" ht="21.95" customHeight="1">
      <c r="A433" s="247" t="s">
        <v>869</v>
      </c>
      <c r="B433" s="247"/>
      <c r="C433" s="214" t="s">
        <v>1106</v>
      </c>
      <c r="D433" s="247" t="s">
        <v>14</v>
      </c>
      <c r="E433" s="247" t="s">
        <v>1107</v>
      </c>
      <c r="F433" s="598" t="s">
        <v>872</v>
      </c>
      <c r="G433" s="598"/>
      <c r="H433" s="215" t="s">
        <v>880</v>
      </c>
      <c r="I433" s="214" t="s">
        <v>1360</v>
      </c>
      <c r="J433" s="214" t="s">
        <v>1109</v>
      </c>
      <c r="K433" s="216">
        <v>0.25</v>
      </c>
    </row>
    <row r="434" spans="1:12" ht="33" customHeight="1">
      <c r="A434" s="247" t="s">
        <v>869</v>
      </c>
      <c r="B434" s="247"/>
      <c r="C434" s="214" t="s">
        <v>1361</v>
      </c>
      <c r="D434" s="247" t="s">
        <v>14</v>
      </c>
      <c r="E434" s="247" t="s">
        <v>1362</v>
      </c>
      <c r="F434" s="598" t="s">
        <v>872</v>
      </c>
      <c r="G434" s="598"/>
      <c r="H434" s="215" t="s">
        <v>914</v>
      </c>
      <c r="I434" s="214" t="s">
        <v>1455</v>
      </c>
      <c r="J434" s="214" t="s">
        <v>1364</v>
      </c>
      <c r="K434" s="216">
        <v>0.12</v>
      </c>
    </row>
    <row r="435" spans="1:12">
      <c r="A435" s="245"/>
      <c r="B435" s="245"/>
      <c r="C435" s="245"/>
      <c r="D435" s="245"/>
      <c r="E435" s="245"/>
      <c r="F435" s="245" t="s">
        <v>886</v>
      </c>
      <c r="G435" s="245" t="s">
        <v>1732</v>
      </c>
      <c r="H435" s="245" t="s">
        <v>888</v>
      </c>
      <c r="I435" s="245" t="s">
        <v>1491</v>
      </c>
      <c r="J435" s="245" t="s">
        <v>890</v>
      </c>
      <c r="K435" s="245" t="s">
        <v>4034</v>
      </c>
    </row>
    <row r="436" spans="1:12" ht="15" thickBot="1">
      <c r="A436" s="245"/>
      <c r="B436" s="245"/>
      <c r="C436" s="245"/>
      <c r="D436" s="245"/>
      <c r="E436" s="245"/>
      <c r="F436" s="245" t="s">
        <v>891</v>
      </c>
      <c r="G436" s="245" t="s">
        <v>3340</v>
      </c>
      <c r="H436" s="599" t="s">
        <v>892</v>
      </c>
      <c r="I436" s="599"/>
      <c r="J436" s="599" t="s">
        <v>4316</v>
      </c>
      <c r="K436" s="599"/>
    </row>
    <row r="437" spans="1:12" ht="0.95" customHeight="1" thickTop="1">
      <c r="A437" s="217"/>
      <c r="B437" s="217"/>
      <c r="C437" s="217"/>
      <c r="D437" s="217"/>
      <c r="E437" s="217"/>
      <c r="F437" s="217"/>
      <c r="G437" s="217"/>
      <c r="H437" s="217"/>
      <c r="I437" s="217"/>
      <c r="J437" s="217"/>
      <c r="K437" s="217"/>
    </row>
    <row r="438" spans="1:12" ht="18" customHeight="1">
      <c r="A438" s="243"/>
      <c r="B438" s="243" t="s">
        <v>840</v>
      </c>
      <c r="C438" s="207" t="s">
        <v>841</v>
      </c>
      <c r="D438" s="243" t="s">
        <v>842</v>
      </c>
      <c r="E438" s="243" t="s">
        <v>843</v>
      </c>
      <c r="F438" s="600" t="s">
        <v>844</v>
      </c>
      <c r="G438" s="600"/>
      <c r="H438" s="208" t="s">
        <v>845</v>
      </c>
      <c r="I438" s="207" t="s">
        <v>846</v>
      </c>
      <c r="J438" s="207" t="s">
        <v>847</v>
      </c>
      <c r="K438" s="207" t="s">
        <v>742</v>
      </c>
    </row>
    <row r="439" spans="1:12" ht="21.95" customHeight="1">
      <c r="A439" s="317" t="s">
        <v>848</v>
      </c>
      <c r="B439" s="317" t="s">
        <v>1469</v>
      </c>
      <c r="C439" s="318" t="s">
        <v>1368</v>
      </c>
      <c r="D439" s="317" t="s">
        <v>14</v>
      </c>
      <c r="E439" s="317" t="s">
        <v>1369</v>
      </c>
      <c r="F439" s="592" t="s">
        <v>856</v>
      </c>
      <c r="G439" s="592"/>
      <c r="H439" s="319" t="s">
        <v>880</v>
      </c>
      <c r="I439" s="318">
        <v>1</v>
      </c>
      <c r="J439" s="318" t="s">
        <v>4529</v>
      </c>
      <c r="K439" s="318" t="s">
        <v>4529</v>
      </c>
      <c r="L439" s="325">
        <f>'Med escola 220V'!I64</f>
        <v>9.5288000000000004</v>
      </c>
    </row>
    <row r="440" spans="1:12" ht="21.95" customHeight="1">
      <c r="A440" s="244" t="s">
        <v>853</v>
      </c>
      <c r="B440" s="244"/>
      <c r="C440" s="211" t="s">
        <v>1352</v>
      </c>
      <c r="D440" s="244" t="s">
        <v>14</v>
      </c>
      <c r="E440" s="244" t="s">
        <v>1353</v>
      </c>
      <c r="F440" s="597" t="s">
        <v>861</v>
      </c>
      <c r="G440" s="597"/>
      <c r="H440" s="212" t="s">
        <v>862</v>
      </c>
      <c r="I440" s="211" t="s">
        <v>4530</v>
      </c>
      <c r="J440" s="211" t="s">
        <v>1354</v>
      </c>
      <c r="K440" s="213">
        <v>0.64</v>
      </c>
    </row>
    <row r="441" spans="1:12" ht="21.95" customHeight="1">
      <c r="A441" s="244" t="s">
        <v>853</v>
      </c>
      <c r="B441" s="244"/>
      <c r="C441" s="211" t="s">
        <v>1355</v>
      </c>
      <c r="D441" s="244" t="s">
        <v>14</v>
      </c>
      <c r="E441" s="244" t="s">
        <v>1356</v>
      </c>
      <c r="F441" s="597" t="s">
        <v>861</v>
      </c>
      <c r="G441" s="597"/>
      <c r="H441" s="212" t="s">
        <v>862</v>
      </c>
      <c r="I441" s="211" t="s">
        <v>4531</v>
      </c>
      <c r="J441" s="211" t="s">
        <v>868</v>
      </c>
      <c r="K441" s="213">
        <v>2.5499999999999998</v>
      </c>
    </row>
    <row r="442" spans="1:12" ht="33" customHeight="1">
      <c r="A442" s="244" t="s">
        <v>853</v>
      </c>
      <c r="B442" s="244"/>
      <c r="C442" s="211" t="s">
        <v>1371</v>
      </c>
      <c r="D442" s="244" t="s">
        <v>14</v>
      </c>
      <c r="E442" s="244" t="s">
        <v>1372</v>
      </c>
      <c r="F442" s="597" t="s">
        <v>856</v>
      </c>
      <c r="G442" s="597"/>
      <c r="H442" s="212" t="s">
        <v>880</v>
      </c>
      <c r="I442" s="211" t="s">
        <v>867</v>
      </c>
      <c r="J442" s="211" t="s">
        <v>1373</v>
      </c>
      <c r="K442" s="213">
        <v>5.84</v>
      </c>
    </row>
    <row r="443" spans="1:12" ht="21.95" customHeight="1">
      <c r="A443" s="247" t="s">
        <v>869</v>
      </c>
      <c r="B443" s="247"/>
      <c r="C443" s="214" t="s">
        <v>1106</v>
      </c>
      <c r="D443" s="247" t="s">
        <v>14</v>
      </c>
      <c r="E443" s="247" t="s">
        <v>1107</v>
      </c>
      <c r="F443" s="598" t="s">
        <v>872</v>
      </c>
      <c r="G443" s="598"/>
      <c r="H443" s="215" t="s">
        <v>880</v>
      </c>
      <c r="I443" s="214" t="s">
        <v>1360</v>
      </c>
      <c r="J443" s="214" t="s">
        <v>1109</v>
      </c>
      <c r="K443" s="216">
        <v>0.25</v>
      </c>
    </row>
    <row r="444" spans="1:12" ht="33" customHeight="1">
      <c r="A444" s="247" t="s">
        <v>869</v>
      </c>
      <c r="B444" s="247"/>
      <c r="C444" s="214" t="s">
        <v>1361</v>
      </c>
      <c r="D444" s="247" t="s">
        <v>14</v>
      </c>
      <c r="E444" s="247" t="s">
        <v>1362</v>
      </c>
      <c r="F444" s="598" t="s">
        <v>872</v>
      </c>
      <c r="G444" s="598"/>
      <c r="H444" s="215" t="s">
        <v>914</v>
      </c>
      <c r="I444" s="214" t="s">
        <v>1374</v>
      </c>
      <c r="J444" s="214" t="s">
        <v>1364</v>
      </c>
      <c r="K444" s="216">
        <v>0.25</v>
      </c>
    </row>
    <row r="445" spans="1:12">
      <c r="A445" s="245"/>
      <c r="B445" s="245"/>
      <c r="C445" s="245"/>
      <c r="D445" s="245"/>
      <c r="E445" s="245"/>
      <c r="F445" s="245" t="s">
        <v>886</v>
      </c>
      <c r="G445" s="245" t="s">
        <v>3782</v>
      </c>
      <c r="H445" s="245" t="s">
        <v>888</v>
      </c>
      <c r="I445" s="245" t="s">
        <v>4532</v>
      </c>
      <c r="J445" s="245" t="s">
        <v>890</v>
      </c>
      <c r="K445" s="245" t="s">
        <v>4533</v>
      </c>
    </row>
    <row r="446" spans="1:12" ht="15" thickBot="1">
      <c r="A446" s="245"/>
      <c r="B446" s="245"/>
      <c r="C446" s="245"/>
      <c r="D446" s="245"/>
      <c r="E446" s="245"/>
      <c r="F446" s="245" t="s">
        <v>891</v>
      </c>
      <c r="G446" s="245" t="s">
        <v>4534</v>
      </c>
      <c r="H446" s="599" t="s">
        <v>892</v>
      </c>
      <c r="I446" s="599"/>
      <c r="J446" s="599" t="s">
        <v>1041</v>
      </c>
      <c r="K446" s="599"/>
    </row>
    <row r="447" spans="1:12" ht="0.95" customHeight="1" thickTop="1">
      <c r="A447" s="217"/>
      <c r="B447" s="217"/>
      <c r="C447" s="217"/>
      <c r="D447" s="217"/>
      <c r="E447" s="217"/>
      <c r="F447" s="217"/>
      <c r="G447" s="217"/>
      <c r="H447" s="217"/>
      <c r="I447" s="217"/>
      <c r="J447" s="217"/>
      <c r="K447" s="217"/>
    </row>
    <row r="448" spans="1:12" ht="18" customHeight="1">
      <c r="A448" s="243"/>
      <c r="B448" s="243" t="s">
        <v>840</v>
      </c>
      <c r="C448" s="207" t="s">
        <v>841</v>
      </c>
      <c r="D448" s="243" t="s">
        <v>842</v>
      </c>
      <c r="E448" s="243" t="s">
        <v>843</v>
      </c>
      <c r="F448" s="600" t="s">
        <v>844</v>
      </c>
      <c r="G448" s="600"/>
      <c r="H448" s="208" t="s">
        <v>845</v>
      </c>
      <c r="I448" s="207" t="s">
        <v>846</v>
      </c>
      <c r="J448" s="207" t="s">
        <v>847</v>
      </c>
      <c r="K448" s="207" t="s">
        <v>742</v>
      </c>
    </row>
    <row r="449" spans="1:12" ht="33" customHeight="1">
      <c r="A449" s="317" t="s">
        <v>848</v>
      </c>
      <c r="B449" s="317" t="s">
        <v>1470</v>
      </c>
      <c r="C449" s="318" t="s">
        <v>1377</v>
      </c>
      <c r="D449" s="317" t="s">
        <v>14</v>
      </c>
      <c r="E449" s="317" t="s">
        <v>1378</v>
      </c>
      <c r="F449" s="592" t="s">
        <v>856</v>
      </c>
      <c r="G449" s="592"/>
      <c r="H449" s="319" t="s">
        <v>40</v>
      </c>
      <c r="I449" s="318">
        <v>1</v>
      </c>
      <c r="J449" s="318" t="s">
        <v>4535</v>
      </c>
      <c r="K449" s="318" t="s">
        <v>4535</v>
      </c>
      <c r="L449" s="325">
        <f>'Med escola 220V'!I65</f>
        <v>286.12199999999996</v>
      </c>
    </row>
    <row r="450" spans="1:12" ht="21.95" customHeight="1">
      <c r="A450" s="244" t="s">
        <v>853</v>
      </c>
      <c r="B450" s="244"/>
      <c r="C450" s="211" t="s">
        <v>859</v>
      </c>
      <c r="D450" s="244" t="s">
        <v>14</v>
      </c>
      <c r="E450" s="244" t="s">
        <v>860</v>
      </c>
      <c r="F450" s="597" t="s">
        <v>861</v>
      </c>
      <c r="G450" s="597"/>
      <c r="H450" s="212" t="s">
        <v>862</v>
      </c>
      <c r="I450" s="211" t="s">
        <v>4536</v>
      </c>
      <c r="J450" s="211" t="s">
        <v>864</v>
      </c>
      <c r="K450" s="213">
        <v>2.36</v>
      </c>
    </row>
    <row r="451" spans="1:12" ht="21.95" customHeight="1">
      <c r="A451" s="244" t="s">
        <v>853</v>
      </c>
      <c r="B451" s="244"/>
      <c r="C451" s="211" t="s">
        <v>1380</v>
      </c>
      <c r="D451" s="244" t="s">
        <v>14</v>
      </c>
      <c r="E451" s="244" t="s">
        <v>1381</v>
      </c>
      <c r="F451" s="597" t="s">
        <v>861</v>
      </c>
      <c r="G451" s="597"/>
      <c r="H451" s="212" t="s">
        <v>862</v>
      </c>
      <c r="I451" s="211" t="s">
        <v>4537</v>
      </c>
      <c r="J451" s="211" t="s">
        <v>1382</v>
      </c>
      <c r="K451" s="213">
        <v>2.08</v>
      </c>
    </row>
    <row r="452" spans="1:12" ht="44.1" customHeight="1">
      <c r="A452" s="244" t="s">
        <v>853</v>
      </c>
      <c r="B452" s="244"/>
      <c r="C452" s="211" t="s">
        <v>1383</v>
      </c>
      <c r="D452" s="244" t="s">
        <v>14</v>
      </c>
      <c r="E452" s="244" t="s">
        <v>1384</v>
      </c>
      <c r="F452" s="597" t="s">
        <v>1183</v>
      </c>
      <c r="G452" s="597"/>
      <c r="H452" s="212" t="s">
        <v>1184</v>
      </c>
      <c r="I452" s="211" t="s">
        <v>1385</v>
      </c>
      <c r="J452" s="211" t="s">
        <v>1386</v>
      </c>
      <c r="K452" s="213">
        <v>1.88</v>
      </c>
    </row>
    <row r="453" spans="1:12" ht="44.1" customHeight="1">
      <c r="A453" s="244" t="s">
        <v>853</v>
      </c>
      <c r="B453" s="244"/>
      <c r="C453" s="211" t="s">
        <v>1387</v>
      </c>
      <c r="D453" s="244" t="s">
        <v>14</v>
      </c>
      <c r="E453" s="244" t="s">
        <v>1388</v>
      </c>
      <c r="F453" s="597" t="s">
        <v>1183</v>
      </c>
      <c r="G453" s="597"/>
      <c r="H453" s="212" t="s">
        <v>1189</v>
      </c>
      <c r="I453" s="211" t="s">
        <v>1389</v>
      </c>
      <c r="J453" s="211" t="s">
        <v>1390</v>
      </c>
      <c r="K453" s="213">
        <v>0.61</v>
      </c>
    </row>
    <row r="454" spans="1:12" ht="21.95" customHeight="1">
      <c r="A454" s="247" t="s">
        <v>869</v>
      </c>
      <c r="B454" s="247"/>
      <c r="C454" s="214" t="s">
        <v>1391</v>
      </c>
      <c r="D454" s="247" t="s">
        <v>14</v>
      </c>
      <c r="E454" s="247" t="s">
        <v>1392</v>
      </c>
      <c r="F454" s="598" t="s">
        <v>872</v>
      </c>
      <c r="G454" s="598"/>
      <c r="H454" s="215" t="s">
        <v>40</v>
      </c>
      <c r="I454" s="214" t="s">
        <v>1393</v>
      </c>
      <c r="J454" s="214" t="s">
        <v>1394</v>
      </c>
      <c r="K454" s="216">
        <v>49.07</v>
      </c>
    </row>
    <row r="455" spans="1:12" ht="21.95" customHeight="1">
      <c r="A455" s="247" t="s">
        <v>869</v>
      </c>
      <c r="B455" s="247"/>
      <c r="C455" s="214" t="s">
        <v>1245</v>
      </c>
      <c r="D455" s="247" t="s">
        <v>14</v>
      </c>
      <c r="E455" s="247" t="s">
        <v>1246</v>
      </c>
      <c r="F455" s="598" t="s">
        <v>872</v>
      </c>
      <c r="G455" s="598"/>
      <c r="H455" s="215" t="s">
        <v>880</v>
      </c>
      <c r="I455" s="214" t="s">
        <v>1395</v>
      </c>
      <c r="J455" s="214" t="s">
        <v>1248</v>
      </c>
      <c r="K455" s="216">
        <v>197.06</v>
      </c>
    </row>
    <row r="456" spans="1:12" ht="21.95" customHeight="1">
      <c r="A456" s="247" t="s">
        <v>869</v>
      </c>
      <c r="B456" s="247"/>
      <c r="C456" s="214" t="s">
        <v>1396</v>
      </c>
      <c r="D456" s="247" t="s">
        <v>14</v>
      </c>
      <c r="E456" s="247" t="s">
        <v>1397</v>
      </c>
      <c r="F456" s="598" t="s">
        <v>872</v>
      </c>
      <c r="G456" s="598"/>
      <c r="H456" s="215" t="s">
        <v>40</v>
      </c>
      <c r="I456" s="214" t="s">
        <v>1398</v>
      </c>
      <c r="J456" s="214" t="s">
        <v>1251</v>
      </c>
      <c r="K456" s="216">
        <v>33.06</v>
      </c>
    </row>
    <row r="457" spans="1:12">
      <c r="A457" s="245"/>
      <c r="B457" s="245"/>
      <c r="C457" s="245"/>
      <c r="D457" s="245"/>
      <c r="E457" s="245"/>
      <c r="F457" s="245" t="s">
        <v>886</v>
      </c>
      <c r="G457" s="245" t="s">
        <v>4209</v>
      </c>
      <c r="H457" s="245" t="s">
        <v>888</v>
      </c>
      <c r="I457" s="245" t="s">
        <v>4538</v>
      </c>
      <c r="J457" s="245" t="s">
        <v>890</v>
      </c>
      <c r="K457" s="245" t="s">
        <v>4539</v>
      </c>
    </row>
    <row r="458" spans="1:12" ht="15" thickBot="1">
      <c r="A458" s="245"/>
      <c r="B458" s="245"/>
      <c r="C458" s="245"/>
      <c r="D458" s="245"/>
      <c r="E458" s="245"/>
      <c r="F458" s="245" t="s">
        <v>891</v>
      </c>
      <c r="G458" s="245" t="s">
        <v>4540</v>
      </c>
      <c r="H458" s="599" t="s">
        <v>892</v>
      </c>
      <c r="I458" s="599"/>
      <c r="J458" s="599" t="s">
        <v>4541</v>
      </c>
      <c r="K458" s="599"/>
    </row>
    <row r="459" spans="1:12" ht="0.95" customHeight="1" thickTop="1">
      <c r="A459" s="217"/>
      <c r="B459" s="217"/>
      <c r="C459" s="217"/>
      <c r="D459" s="217"/>
      <c r="E459" s="217"/>
      <c r="F459" s="217"/>
      <c r="G459" s="217"/>
      <c r="H459" s="217"/>
      <c r="I459" s="217"/>
      <c r="J459" s="217"/>
      <c r="K459" s="217"/>
    </row>
    <row r="460" spans="1:12" ht="18" customHeight="1">
      <c r="A460" s="243"/>
      <c r="B460" s="243" t="s">
        <v>840</v>
      </c>
      <c r="C460" s="207" t="s">
        <v>841</v>
      </c>
      <c r="D460" s="243" t="s">
        <v>842</v>
      </c>
      <c r="E460" s="243" t="s">
        <v>843</v>
      </c>
      <c r="F460" s="600" t="s">
        <v>844</v>
      </c>
      <c r="G460" s="600"/>
      <c r="H460" s="208" t="s">
        <v>845</v>
      </c>
      <c r="I460" s="207" t="s">
        <v>846</v>
      </c>
      <c r="J460" s="207" t="s">
        <v>847</v>
      </c>
      <c r="K460" s="207" t="s">
        <v>742</v>
      </c>
    </row>
    <row r="461" spans="1:12" ht="44.1" customHeight="1">
      <c r="A461" s="317" t="s">
        <v>848</v>
      </c>
      <c r="B461" s="317" t="s">
        <v>1471</v>
      </c>
      <c r="C461" s="318" t="s">
        <v>1472</v>
      </c>
      <c r="D461" s="317" t="s">
        <v>14</v>
      </c>
      <c r="E461" s="317" t="s">
        <v>1473</v>
      </c>
      <c r="F461" s="592" t="s">
        <v>856</v>
      </c>
      <c r="G461" s="592"/>
      <c r="H461" s="319" t="s">
        <v>16</v>
      </c>
      <c r="I461" s="318">
        <v>1</v>
      </c>
      <c r="J461" s="318" t="s">
        <v>2659</v>
      </c>
      <c r="K461" s="318" t="s">
        <v>2659</v>
      </c>
      <c r="L461" s="325">
        <f>'Med escola 220V'!I66</f>
        <v>53.543599999999998</v>
      </c>
    </row>
    <row r="462" spans="1:12" ht="21.95" customHeight="1">
      <c r="A462" s="244" t="s">
        <v>853</v>
      </c>
      <c r="B462" s="244"/>
      <c r="C462" s="211" t="s">
        <v>859</v>
      </c>
      <c r="D462" s="244" t="s">
        <v>14</v>
      </c>
      <c r="E462" s="244" t="s">
        <v>860</v>
      </c>
      <c r="F462" s="597" t="s">
        <v>861</v>
      </c>
      <c r="G462" s="597"/>
      <c r="H462" s="212" t="s">
        <v>862</v>
      </c>
      <c r="I462" s="211" t="s">
        <v>4563</v>
      </c>
      <c r="J462" s="211" t="s">
        <v>864</v>
      </c>
      <c r="K462" s="213">
        <v>2.94</v>
      </c>
    </row>
    <row r="463" spans="1:12" ht="21.95" customHeight="1">
      <c r="A463" s="244" t="s">
        <v>853</v>
      </c>
      <c r="B463" s="244"/>
      <c r="C463" s="211" t="s">
        <v>1303</v>
      </c>
      <c r="D463" s="244" t="s">
        <v>14</v>
      </c>
      <c r="E463" s="244" t="s">
        <v>1304</v>
      </c>
      <c r="F463" s="597" t="s">
        <v>861</v>
      </c>
      <c r="G463" s="597"/>
      <c r="H463" s="212" t="s">
        <v>862</v>
      </c>
      <c r="I463" s="211" t="s">
        <v>4564</v>
      </c>
      <c r="J463" s="211" t="s">
        <v>1305</v>
      </c>
      <c r="K463" s="213">
        <v>4.08</v>
      </c>
    </row>
    <row r="464" spans="1:12" ht="21.95" customHeight="1">
      <c r="A464" s="244" t="s">
        <v>853</v>
      </c>
      <c r="B464" s="244"/>
      <c r="C464" s="211" t="s">
        <v>1171</v>
      </c>
      <c r="D464" s="244" t="s">
        <v>14</v>
      </c>
      <c r="E464" s="244" t="s">
        <v>1172</v>
      </c>
      <c r="F464" s="597" t="s">
        <v>861</v>
      </c>
      <c r="G464" s="597"/>
      <c r="H464" s="212" t="s">
        <v>862</v>
      </c>
      <c r="I464" s="211" t="s">
        <v>4565</v>
      </c>
      <c r="J464" s="211" t="s">
        <v>1173</v>
      </c>
      <c r="K464" s="213">
        <v>1.85</v>
      </c>
    </row>
    <row r="465" spans="1:12" ht="21.95" customHeight="1">
      <c r="A465" s="244" t="s">
        <v>853</v>
      </c>
      <c r="B465" s="244"/>
      <c r="C465" s="211" t="s">
        <v>865</v>
      </c>
      <c r="D465" s="244" t="s">
        <v>14</v>
      </c>
      <c r="E465" s="244" t="s">
        <v>866</v>
      </c>
      <c r="F465" s="597" t="s">
        <v>861</v>
      </c>
      <c r="G465" s="597"/>
      <c r="H465" s="212" t="s">
        <v>862</v>
      </c>
      <c r="I465" s="211" t="s">
        <v>4565</v>
      </c>
      <c r="J465" s="211" t="s">
        <v>868</v>
      </c>
      <c r="K465" s="213">
        <v>1.85</v>
      </c>
    </row>
    <row r="466" spans="1:12" ht="21.95" customHeight="1">
      <c r="A466" s="244" t="s">
        <v>853</v>
      </c>
      <c r="B466" s="244"/>
      <c r="C466" s="211" t="s">
        <v>1477</v>
      </c>
      <c r="D466" s="244" t="s">
        <v>14</v>
      </c>
      <c r="E466" s="244" t="s">
        <v>1478</v>
      </c>
      <c r="F466" s="597" t="s">
        <v>856</v>
      </c>
      <c r="G466" s="597"/>
      <c r="H466" s="212" t="s">
        <v>40</v>
      </c>
      <c r="I466" s="211" t="s">
        <v>1448</v>
      </c>
      <c r="J466" s="211" t="s">
        <v>1479</v>
      </c>
      <c r="K466" s="213">
        <v>0.79</v>
      </c>
    </row>
    <row r="467" spans="1:12" ht="33" customHeight="1">
      <c r="A467" s="244" t="s">
        <v>853</v>
      </c>
      <c r="B467" s="244"/>
      <c r="C467" s="211" t="s">
        <v>1310</v>
      </c>
      <c r="D467" s="244" t="s">
        <v>14</v>
      </c>
      <c r="E467" s="244" t="s">
        <v>1311</v>
      </c>
      <c r="F467" s="597" t="s">
        <v>856</v>
      </c>
      <c r="G467" s="597"/>
      <c r="H467" s="212" t="s">
        <v>40</v>
      </c>
      <c r="I467" s="211" t="s">
        <v>1448</v>
      </c>
      <c r="J467" s="211" t="s">
        <v>4509</v>
      </c>
      <c r="K467" s="213">
        <v>8.92</v>
      </c>
    </row>
    <row r="468" spans="1:12" ht="21.95" customHeight="1">
      <c r="A468" s="247" t="s">
        <v>869</v>
      </c>
      <c r="B468" s="247"/>
      <c r="C468" s="214" t="s">
        <v>1232</v>
      </c>
      <c r="D468" s="247" t="s">
        <v>14</v>
      </c>
      <c r="E468" s="247" t="s">
        <v>1233</v>
      </c>
      <c r="F468" s="598" t="s">
        <v>872</v>
      </c>
      <c r="G468" s="598"/>
      <c r="H468" s="215" t="s">
        <v>880</v>
      </c>
      <c r="I468" s="214" t="s">
        <v>1480</v>
      </c>
      <c r="J468" s="214" t="s">
        <v>1235</v>
      </c>
      <c r="K468" s="216">
        <v>1.84</v>
      </c>
    </row>
    <row r="469" spans="1:12" ht="33" customHeight="1">
      <c r="A469" s="247" t="s">
        <v>869</v>
      </c>
      <c r="B469" s="247"/>
      <c r="C469" s="214" t="s">
        <v>1481</v>
      </c>
      <c r="D469" s="247" t="s">
        <v>14</v>
      </c>
      <c r="E469" s="247" t="s">
        <v>1482</v>
      </c>
      <c r="F469" s="598" t="s">
        <v>872</v>
      </c>
      <c r="G469" s="598"/>
      <c r="H469" s="215" t="s">
        <v>16</v>
      </c>
      <c r="I469" s="214" t="s">
        <v>867</v>
      </c>
      <c r="J469" s="214" t="s">
        <v>1483</v>
      </c>
      <c r="K469" s="216">
        <v>26</v>
      </c>
    </row>
    <row r="470" spans="1:12" ht="21.95" customHeight="1">
      <c r="A470" s="247" t="s">
        <v>869</v>
      </c>
      <c r="B470" s="247"/>
      <c r="C470" s="214" t="s">
        <v>870</v>
      </c>
      <c r="D470" s="247" t="s">
        <v>14</v>
      </c>
      <c r="E470" s="247" t="s">
        <v>871</v>
      </c>
      <c r="F470" s="598" t="s">
        <v>872</v>
      </c>
      <c r="G470" s="598"/>
      <c r="H470" s="215" t="s">
        <v>873</v>
      </c>
      <c r="I470" s="214" t="s">
        <v>1484</v>
      </c>
      <c r="J470" s="214" t="s">
        <v>875</v>
      </c>
      <c r="K470" s="216">
        <v>1.86</v>
      </c>
    </row>
    <row r="471" spans="1:12" ht="21.95" customHeight="1">
      <c r="A471" s="247" t="s">
        <v>869</v>
      </c>
      <c r="B471" s="247"/>
      <c r="C471" s="214" t="s">
        <v>1111</v>
      </c>
      <c r="D471" s="247" t="s">
        <v>14</v>
      </c>
      <c r="E471" s="247" t="s">
        <v>1112</v>
      </c>
      <c r="F471" s="598" t="s">
        <v>872</v>
      </c>
      <c r="G471" s="598"/>
      <c r="H471" s="215" t="s">
        <v>880</v>
      </c>
      <c r="I471" s="214" t="s">
        <v>1267</v>
      </c>
      <c r="J471" s="214" t="s">
        <v>1113</v>
      </c>
      <c r="K471" s="216">
        <v>0.27</v>
      </c>
    </row>
    <row r="472" spans="1:12" ht="21.95" customHeight="1">
      <c r="A472" s="247" t="s">
        <v>869</v>
      </c>
      <c r="B472" s="247"/>
      <c r="C472" s="214" t="s">
        <v>1252</v>
      </c>
      <c r="D472" s="247" t="s">
        <v>14</v>
      </c>
      <c r="E472" s="247" t="s">
        <v>1253</v>
      </c>
      <c r="F472" s="598" t="s">
        <v>872</v>
      </c>
      <c r="G472" s="598"/>
      <c r="H472" s="215" t="s">
        <v>873</v>
      </c>
      <c r="I472" s="214" t="s">
        <v>1485</v>
      </c>
      <c r="J472" s="214" t="s">
        <v>1255</v>
      </c>
      <c r="K472" s="216">
        <v>3.14</v>
      </c>
    </row>
    <row r="473" spans="1:12">
      <c r="A473" s="245"/>
      <c r="B473" s="245"/>
      <c r="C473" s="245"/>
      <c r="D473" s="245"/>
      <c r="E473" s="245"/>
      <c r="F473" s="245" t="s">
        <v>886</v>
      </c>
      <c r="G473" s="245" t="s">
        <v>4566</v>
      </c>
      <c r="H473" s="245" t="s">
        <v>888</v>
      </c>
      <c r="I473" s="245" t="s">
        <v>1726</v>
      </c>
      <c r="J473" s="245" t="s">
        <v>890</v>
      </c>
      <c r="K473" s="245" t="s">
        <v>1767</v>
      </c>
    </row>
    <row r="474" spans="1:12" ht="15" thickBot="1">
      <c r="A474" s="245"/>
      <c r="B474" s="245"/>
      <c r="C474" s="245"/>
      <c r="D474" s="245"/>
      <c r="E474" s="245"/>
      <c r="F474" s="245" t="s">
        <v>891</v>
      </c>
      <c r="G474" s="245" t="s">
        <v>4567</v>
      </c>
      <c r="H474" s="599" t="s">
        <v>892</v>
      </c>
      <c r="I474" s="599"/>
      <c r="J474" s="599" t="s">
        <v>4568</v>
      </c>
      <c r="K474" s="599"/>
    </row>
    <row r="475" spans="1:12" ht="0.95" customHeight="1" thickTop="1">
      <c r="A475" s="217"/>
      <c r="B475" s="217"/>
      <c r="C475" s="217"/>
      <c r="D475" s="217"/>
      <c r="E475" s="217"/>
      <c r="F475" s="217"/>
      <c r="G475" s="217"/>
      <c r="H475" s="217"/>
      <c r="I475" s="217"/>
      <c r="J475" s="217"/>
      <c r="K475" s="217"/>
    </row>
    <row r="476" spans="1:12" ht="18" customHeight="1">
      <c r="A476" s="243"/>
      <c r="B476" s="243" t="s">
        <v>840</v>
      </c>
      <c r="C476" s="207" t="s">
        <v>841</v>
      </c>
      <c r="D476" s="243" t="s">
        <v>842</v>
      </c>
      <c r="E476" s="243" t="s">
        <v>843</v>
      </c>
      <c r="F476" s="600" t="s">
        <v>844</v>
      </c>
      <c r="G476" s="600"/>
      <c r="H476" s="208" t="s">
        <v>845</v>
      </c>
      <c r="I476" s="207" t="s">
        <v>846</v>
      </c>
      <c r="J476" s="207" t="s">
        <v>847</v>
      </c>
      <c r="K476" s="207" t="s">
        <v>742</v>
      </c>
    </row>
    <row r="477" spans="1:12" ht="54.95" customHeight="1">
      <c r="A477" s="317" t="s">
        <v>848</v>
      </c>
      <c r="B477" s="317" t="s">
        <v>1487</v>
      </c>
      <c r="C477" s="318" t="s">
        <v>1488</v>
      </c>
      <c r="D477" s="317" t="s">
        <v>14</v>
      </c>
      <c r="E477" s="317" t="s">
        <v>1489</v>
      </c>
      <c r="F477" s="592" t="s">
        <v>956</v>
      </c>
      <c r="G477" s="592"/>
      <c r="H477" s="319" t="s">
        <v>16</v>
      </c>
      <c r="I477" s="318">
        <v>1</v>
      </c>
      <c r="J477" s="318" t="s">
        <v>4569</v>
      </c>
      <c r="K477" s="318" t="s">
        <v>4569</v>
      </c>
      <c r="L477" s="325">
        <f>'Med escola 220V'!I70</f>
        <v>31.381399999999999</v>
      </c>
    </row>
    <row r="478" spans="1:12" ht="21.95" customHeight="1">
      <c r="A478" s="244" t="s">
        <v>853</v>
      </c>
      <c r="B478" s="244"/>
      <c r="C478" s="211" t="s">
        <v>859</v>
      </c>
      <c r="D478" s="244" t="s">
        <v>14</v>
      </c>
      <c r="E478" s="244" t="s">
        <v>860</v>
      </c>
      <c r="F478" s="597" t="s">
        <v>861</v>
      </c>
      <c r="G478" s="597"/>
      <c r="H478" s="212" t="s">
        <v>862</v>
      </c>
      <c r="I478" s="211" t="s">
        <v>4570</v>
      </c>
      <c r="J478" s="211" t="s">
        <v>864</v>
      </c>
      <c r="K478" s="213">
        <v>2.71</v>
      </c>
    </row>
    <row r="479" spans="1:12" ht="21.95" customHeight="1">
      <c r="A479" s="244" t="s">
        <v>853</v>
      </c>
      <c r="B479" s="244"/>
      <c r="C479" s="211" t="s">
        <v>1303</v>
      </c>
      <c r="D479" s="244" t="s">
        <v>14</v>
      </c>
      <c r="E479" s="244" t="s">
        <v>1304</v>
      </c>
      <c r="F479" s="597" t="s">
        <v>861</v>
      </c>
      <c r="G479" s="597"/>
      <c r="H479" s="212" t="s">
        <v>862</v>
      </c>
      <c r="I479" s="211" t="s">
        <v>4571</v>
      </c>
      <c r="J479" s="211" t="s">
        <v>1305</v>
      </c>
      <c r="K479" s="213">
        <v>7.76</v>
      </c>
    </row>
    <row r="480" spans="1:12" ht="44.1" customHeight="1">
      <c r="A480" s="244" t="s">
        <v>853</v>
      </c>
      <c r="B480" s="244"/>
      <c r="C480" s="211" t="s">
        <v>1492</v>
      </c>
      <c r="D480" s="244" t="s">
        <v>14</v>
      </c>
      <c r="E480" s="244" t="s">
        <v>1493</v>
      </c>
      <c r="F480" s="597" t="s">
        <v>861</v>
      </c>
      <c r="G480" s="597"/>
      <c r="H480" s="212" t="s">
        <v>40</v>
      </c>
      <c r="I480" s="211" t="s">
        <v>1494</v>
      </c>
      <c r="J480" s="211" t="s">
        <v>1495</v>
      </c>
      <c r="K480" s="213">
        <v>4.8899999999999997</v>
      </c>
    </row>
    <row r="481" spans="1:12" ht="21.95" customHeight="1">
      <c r="A481" s="247" t="s">
        <v>869</v>
      </c>
      <c r="B481" s="247"/>
      <c r="C481" s="214" t="s">
        <v>1496</v>
      </c>
      <c r="D481" s="247" t="s">
        <v>14</v>
      </c>
      <c r="E481" s="247" t="s">
        <v>1497</v>
      </c>
      <c r="F481" s="598" t="s">
        <v>872</v>
      </c>
      <c r="G481" s="598"/>
      <c r="H481" s="215" t="s">
        <v>914</v>
      </c>
      <c r="I481" s="214" t="s">
        <v>1498</v>
      </c>
      <c r="J481" s="214" t="s">
        <v>1499</v>
      </c>
      <c r="K481" s="216">
        <v>15.23</v>
      </c>
    </row>
    <row r="482" spans="1:12" ht="21.95" customHeight="1">
      <c r="A482" s="247" t="s">
        <v>869</v>
      </c>
      <c r="B482" s="247"/>
      <c r="C482" s="214" t="s">
        <v>1500</v>
      </c>
      <c r="D482" s="247" t="s">
        <v>14</v>
      </c>
      <c r="E482" s="247" t="s">
        <v>1501</v>
      </c>
      <c r="F482" s="598" t="s">
        <v>872</v>
      </c>
      <c r="G482" s="598"/>
      <c r="H482" s="215" t="s">
        <v>1502</v>
      </c>
      <c r="I482" s="214" t="s">
        <v>1503</v>
      </c>
      <c r="J482" s="214" t="s">
        <v>1504</v>
      </c>
      <c r="K482" s="216">
        <v>0.23</v>
      </c>
    </row>
    <row r="483" spans="1:12" ht="33" customHeight="1">
      <c r="A483" s="247" t="s">
        <v>869</v>
      </c>
      <c r="B483" s="247"/>
      <c r="C483" s="214" t="s">
        <v>1505</v>
      </c>
      <c r="D483" s="247" t="s">
        <v>14</v>
      </c>
      <c r="E483" s="247" t="s">
        <v>1506</v>
      </c>
      <c r="F483" s="598" t="s">
        <v>872</v>
      </c>
      <c r="G483" s="598"/>
      <c r="H483" s="215" t="s">
        <v>873</v>
      </c>
      <c r="I483" s="214" t="s">
        <v>1507</v>
      </c>
      <c r="J483" s="214" t="s">
        <v>1508</v>
      </c>
      <c r="K483" s="216">
        <v>0.56000000000000005</v>
      </c>
    </row>
    <row r="484" spans="1:12">
      <c r="A484" s="245"/>
      <c r="B484" s="245"/>
      <c r="C484" s="245"/>
      <c r="D484" s="245"/>
      <c r="E484" s="245"/>
      <c r="F484" s="245" t="s">
        <v>886</v>
      </c>
      <c r="G484" s="245" t="s">
        <v>4572</v>
      </c>
      <c r="H484" s="245" t="s">
        <v>888</v>
      </c>
      <c r="I484" s="245" t="s">
        <v>4210</v>
      </c>
      <c r="J484" s="245" t="s">
        <v>890</v>
      </c>
      <c r="K484" s="245" t="s">
        <v>4573</v>
      </c>
    </row>
    <row r="485" spans="1:12" ht="15" thickBot="1">
      <c r="A485" s="245"/>
      <c r="B485" s="245"/>
      <c r="C485" s="245"/>
      <c r="D485" s="245"/>
      <c r="E485" s="245"/>
      <c r="F485" s="245" t="s">
        <v>891</v>
      </c>
      <c r="G485" s="245" t="s">
        <v>4574</v>
      </c>
      <c r="H485" s="599" t="s">
        <v>892</v>
      </c>
      <c r="I485" s="599"/>
      <c r="J485" s="599" t="s">
        <v>4575</v>
      </c>
      <c r="K485" s="599"/>
    </row>
    <row r="486" spans="1:12" ht="0.95" customHeight="1" thickTop="1">
      <c r="A486" s="217"/>
      <c r="B486" s="217"/>
      <c r="C486" s="217"/>
      <c r="D486" s="217"/>
      <c r="E486" s="217"/>
      <c r="F486" s="217"/>
      <c r="G486" s="217"/>
      <c r="H486" s="217"/>
      <c r="I486" s="217"/>
      <c r="J486" s="217"/>
      <c r="K486" s="217"/>
    </row>
    <row r="487" spans="1:12" ht="18" customHeight="1">
      <c r="A487" s="243"/>
      <c r="B487" s="243" t="s">
        <v>840</v>
      </c>
      <c r="C487" s="207" t="s">
        <v>841</v>
      </c>
      <c r="D487" s="243" t="s">
        <v>842</v>
      </c>
      <c r="E487" s="243" t="s">
        <v>843</v>
      </c>
      <c r="F487" s="600" t="s">
        <v>844</v>
      </c>
      <c r="G487" s="600"/>
      <c r="H487" s="208" t="s">
        <v>845</v>
      </c>
      <c r="I487" s="207" t="s">
        <v>846</v>
      </c>
      <c r="J487" s="207" t="s">
        <v>847</v>
      </c>
      <c r="K487" s="207" t="s">
        <v>742</v>
      </c>
    </row>
    <row r="488" spans="1:12" ht="21.95" customHeight="1">
      <c r="A488" s="317" t="s">
        <v>848</v>
      </c>
      <c r="B488" s="317" t="s">
        <v>1510</v>
      </c>
      <c r="C488" s="318" t="s">
        <v>1511</v>
      </c>
      <c r="D488" s="317" t="s">
        <v>14</v>
      </c>
      <c r="E488" s="317" t="s">
        <v>1512</v>
      </c>
      <c r="F488" s="592" t="s">
        <v>856</v>
      </c>
      <c r="G488" s="592"/>
      <c r="H488" s="319" t="s">
        <v>873</v>
      </c>
      <c r="I488" s="318">
        <v>1</v>
      </c>
      <c r="J488" s="318" t="s">
        <v>4576</v>
      </c>
      <c r="K488" s="318" t="s">
        <v>4576</v>
      </c>
      <c r="L488" s="325">
        <f>'Med escola 220V'!I71</f>
        <v>14.886599999999998</v>
      </c>
    </row>
    <row r="489" spans="1:12" ht="21.95" customHeight="1">
      <c r="A489" s="244" t="s">
        <v>853</v>
      </c>
      <c r="B489" s="244"/>
      <c r="C489" s="211" t="s">
        <v>859</v>
      </c>
      <c r="D489" s="244" t="s">
        <v>14</v>
      </c>
      <c r="E489" s="244" t="s">
        <v>860</v>
      </c>
      <c r="F489" s="597" t="s">
        <v>861</v>
      </c>
      <c r="G489" s="597"/>
      <c r="H489" s="212" t="s">
        <v>862</v>
      </c>
      <c r="I489" s="211" t="s">
        <v>4577</v>
      </c>
      <c r="J489" s="211" t="s">
        <v>864</v>
      </c>
      <c r="K489" s="213">
        <v>1.1499999999999999</v>
      </c>
    </row>
    <row r="490" spans="1:12" ht="21.95" customHeight="1">
      <c r="A490" s="244" t="s">
        <v>853</v>
      </c>
      <c r="B490" s="244"/>
      <c r="C490" s="211" t="s">
        <v>1303</v>
      </c>
      <c r="D490" s="244" t="s">
        <v>14</v>
      </c>
      <c r="E490" s="244" t="s">
        <v>1304</v>
      </c>
      <c r="F490" s="597" t="s">
        <v>861</v>
      </c>
      <c r="G490" s="597"/>
      <c r="H490" s="212" t="s">
        <v>862</v>
      </c>
      <c r="I490" s="211" t="s">
        <v>4578</v>
      </c>
      <c r="J490" s="211" t="s">
        <v>1305</v>
      </c>
      <c r="K490" s="213">
        <v>8.2200000000000006</v>
      </c>
    </row>
    <row r="491" spans="1:12" ht="44.1" customHeight="1">
      <c r="A491" s="244" t="s">
        <v>853</v>
      </c>
      <c r="B491" s="244"/>
      <c r="C491" s="211" t="s">
        <v>1513</v>
      </c>
      <c r="D491" s="244" t="s">
        <v>14</v>
      </c>
      <c r="E491" s="244" t="s">
        <v>1514</v>
      </c>
      <c r="F491" s="597" t="s">
        <v>861</v>
      </c>
      <c r="G491" s="597"/>
      <c r="H491" s="212" t="s">
        <v>40</v>
      </c>
      <c r="I491" s="211" t="s">
        <v>1515</v>
      </c>
      <c r="J491" s="211" t="s">
        <v>1516</v>
      </c>
      <c r="K491" s="213">
        <v>2.2799999999999998</v>
      </c>
    </row>
    <row r="492" spans="1:12" ht="21.95" customHeight="1">
      <c r="A492" s="247" t="s">
        <v>869</v>
      </c>
      <c r="B492" s="247"/>
      <c r="C492" s="214" t="s">
        <v>1517</v>
      </c>
      <c r="D492" s="247" t="s">
        <v>14</v>
      </c>
      <c r="E492" s="247" t="s">
        <v>1518</v>
      </c>
      <c r="F492" s="598" t="s">
        <v>872</v>
      </c>
      <c r="G492" s="598"/>
      <c r="H492" s="215" t="s">
        <v>914</v>
      </c>
      <c r="I492" s="214" t="s">
        <v>1519</v>
      </c>
      <c r="J492" s="214" t="s">
        <v>1484</v>
      </c>
      <c r="K492" s="216">
        <v>3.24</v>
      </c>
    </row>
    <row r="493" spans="1:12">
      <c r="A493" s="245"/>
      <c r="B493" s="245"/>
      <c r="C493" s="245"/>
      <c r="D493" s="245"/>
      <c r="E493" s="245"/>
      <c r="F493" s="245" t="s">
        <v>886</v>
      </c>
      <c r="G493" s="245" t="s">
        <v>2876</v>
      </c>
      <c r="H493" s="245" t="s">
        <v>888</v>
      </c>
      <c r="I493" s="245" t="s">
        <v>1703</v>
      </c>
      <c r="J493" s="245" t="s">
        <v>890</v>
      </c>
      <c r="K493" s="245" t="s">
        <v>3380</v>
      </c>
    </row>
    <row r="494" spans="1:12" ht="15" thickBot="1">
      <c r="A494" s="245"/>
      <c r="B494" s="245"/>
      <c r="C494" s="245"/>
      <c r="D494" s="245"/>
      <c r="E494" s="245"/>
      <c r="F494" s="245" t="s">
        <v>891</v>
      </c>
      <c r="G494" s="245" t="s">
        <v>4579</v>
      </c>
      <c r="H494" s="599" t="s">
        <v>892</v>
      </c>
      <c r="I494" s="599"/>
      <c r="J494" s="599" t="s">
        <v>4580</v>
      </c>
      <c r="K494" s="599"/>
    </row>
    <row r="495" spans="1:12" ht="0.95" customHeight="1" thickTop="1">
      <c r="A495" s="217"/>
      <c r="B495" s="217"/>
      <c r="C495" s="217"/>
      <c r="D495" s="217"/>
      <c r="E495" s="217"/>
      <c r="F495" s="217"/>
      <c r="G495" s="217"/>
      <c r="H495" s="217"/>
      <c r="I495" s="217"/>
      <c r="J495" s="217"/>
      <c r="K495" s="217"/>
    </row>
    <row r="496" spans="1:12" ht="18" customHeight="1">
      <c r="A496" s="243"/>
      <c r="B496" s="243" t="s">
        <v>840</v>
      </c>
      <c r="C496" s="207" t="s">
        <v>841</v>
      </c>
      <c r="D496" s="243" t="s">
        <v>842</v>
      </c>
      <c r="E496" s="243" t="s">
        <v>843</v>
      </c>
      <c r="F496" s="600" t="s">
        <v>844</v>
      </c>
      <c r="G496" s="600"/>
      <c r="H496" s="208" t="s">
        <v>845</v>
      </c>
      <c r="I496" s="207" t="s">
        <v>846</v>
      </c>
      <c r="J496" s="207" t="s">
        <v>847</v>
      </c>
      <c r="K496" s="207" t="s">
        <v>742</v>
      </c>
    </row>
    <row r="497" spans="1:12" ht="21.95" customHeight="1">
      <c r="A497" s="317" t="s">
        <v>848</v>
      </c>
      <c r="B497" s="317" t="s">
        <v>1521</v>
      </c>
      <c r="C497" s="318" t="s">
        <v>1522</v>
      </c>
      <c r="D497" s="317" t="s">
        <v>14</v>
      </c>
      <c r="E497" s="317" t="s">
        <v>1523</v>
      </c>
      <c r="F497" s="592" t="s">
        <v>856</v>
      </c>
      <c r="G497" s="592"/>
      <c r="H497" s="319" t="s">
        <v>873</v>
      </c>
      <c r="I497" s="318">
        <v>1</v>
      </c>
      <c r="J497" s="318" t="s">
        <v>4581</v>
      </c>
      <c r="K497" s="318" t="s">
        <v>4581</v>
      </c>
      <c r="L497" s="325">
        <f>'Med escola 220V'!I72</f>
        <v>29.747400000000003</v>
      </c>
    </row>
    <row r="498" spans="1:12" ht="21.95" customHeight="1">
      <c r="A498" s="244" t="s">
        <v>853</v>
      </c>
      <c r="B498" s="244"/>
      <c r="C498" s="211" t="s">
        <v>859</v>
      </c>
      <c r="D498" s="244" t="s">
        <v>14</v>
      </c>
      <c r="E498" s="244" t="s">
        <v>860</v>
      </c>
      <c r="F498" s="597" t="s">
        <v>861</v>
      </c>
      <c r="G498" s="597"/>
      <c r="H498" s="212" t="s">
        <v>862</v>
      </c>
      <c r="I498" s="211" t="s">
        <v>4582</v>
      </c>
      <c r="J498" s="211" t="s">
        <v>864</v>
      </c>
      <c r="K498" s="213">
        <v>1.05</v>
      </c>
    </row>
    <row r="499" spans="1:12" ht="21.95" customHeight="1">
      <c r="A499" s="244" t="s">
        <v>853</v>
      </c>
      <c r="B499" s="244"/>
      <c r="C499" s="211" t="s">
        <v>1303</v>
      </c>
      <c r="D499" s="244" t="s">
        <v>14</v>
      </c>
      <c r="E499" s="244" t="s">
        <v>1304</v>
      </c>
      <c r="F499" s="597" t="s">
        <v>861</v>
      </c>
      <c r="G499" s="597"/>
      <c r="H499" s="212" t="s">
        <v>862</v>
      </c>
      <c r="I499" s="211" t="s">
        <v>4583</v>
      </c>
      <c r="J499" s="211" t="s">
        <v>1305</v>
      </c>
      <c r="K499" s="213">
        <v>1.0900000000000001</v>
      </c>
    </row>
    <row r="500" spans="1:12" ht="44.1" customHeight="1">
      <c r="A500" s="244" t="s">
        <v>853</v>
      </c>
      <c r="B500" s="244"/>
      <c r="C500" s="211" t="s">
        <v>1513</v>
      </c>
      <c r="D500" s="244" t="s">
        <v>14</v>
      </c>
      <c r="E500" s="244" t="s">
        <v>1514</v>
      </c>
      <c r="F500" s="597" t="s">
        <v>861</v>
      </c>
      <c r="G500" s="597"/>
      <c r="H500" s="212" t="s">
        <v>40</v>
      </c>
      <c r="I500" s="211" t="s">
        <v>1525</v>
      </c>
      <c r="J500" s="211" t="s">
        <v>1516</v>
      </c>
      <c r="K500" s="213">
        <v>0.83</v>
      </c>
    </row>
    <row r="501" spans="1:12" ht="33" customHeight="1">
      <c r="A501" s="244" t="s">
        <v>853</v>
      </c>
      <c r="B501" s="244"/>
      <c r="C501" s="211" t="s">
        <v>1526</v>
      </c>
      <c r="D501" s="244" t="s">
        <v>14</v>
      </c>
      <c r="E501" s="244" t="s">
        <v>1527</v>
      </c>
      <c r="F501" s="597" t="s">
        <v>856</v>
      </c>
      <c r="G501" s="597"/>
      <c r="H501" s="212" t="s">
        <v>880</v>
      </c>
      <c r="I501" s="211" t="s">
        <v>1411</v>
      </c>
      <c r="J501" s="211" t="s">
        <v>1528</v>
      </c>
      <c r="K501" s="213">
        <v>4.43</v>
      </c>
    </row>
    <row r="502" spans="1:12" ht="33" customHeight="1">
      <c r="A502" s="244" t="s">
        <v>853</v>
      </c>
      <c r="B502" s="244"/>
      <c r="C502" s="211" t="s">
        <v>1310</v>
      </c>
      <c r="D502" s="244" t="s">
        <v>14</v>
      </c>
      <c r="E502" s="244" t="s">
        <v>1311</v>
      </c>
      <c r="F502" s="597" t="s">
        <v>856</v>
      </c>
      <c r="G502" s="597"/>
      <c r="H502" s="212" t="s">
        <v>40</v>
      </c>
      <c r="I502" s="211" t="s">
        <v>1529</v>
      </c>
      <c r="J502" s="211" t="s">
        <v>4509</v>
      </c>
      <c r="K502" s="213">
        <v>6.49</v>
      </c>
    </row>
    <row r="503" spans="1:12" ht="21.95" customHeight="1">
      <c r="A503" s="244" t="s">
        <v>853</v>
      </c>
      <c r="B503" s="244"/>
      <c r="C503" s="211" t="s">
        <v>1530</v>
      </c>
      <c r="D503" s="244" t="s">
        <v>14</v>
      </c>
      <c r="E503" s="244" t="s">
        <v>1531</v>
      </c>
      <c r="F503" s="597" t="s">
        <v>856</v>
      </c>
      <c r="G503" s="597"/>
      <c r="H503" s="212" t="s">
        <v>16</v>
      </c>
      <c r="I503" s="211" t="s">
        <v>4584</v>
      </c>
      <c r="J503" s="211" t="s">
        <v>1532</v>
      </c>
      <c r="K503" s="213">
        <v>15.05</v>
      </c>
    </row>
    <row r="504" spans="1:12" ht="21.95" customHeight="1">
      <c r="A504" s="247" t="s">
        <v>869</v>
      </c>
      <c r="B504" s="247"/>
      <c r="C504" s="214" t="s">
        <v>1328</v>
      </c>
      <c r="D504" s="247" t="s">
        <v>14</v>
      </c>
      <c r="E504" s="247" t="s">
        <v>1329</v>
      </c>
      <c r="F504" s="598" t="s">
        <v>872</v>
      </c>
      <c r="G504" s="598"/>
      <c r="H504" s="215" t="s">
        <v>794</v>
      </c>
      <c r="I504" s="214" t="s">
        <v>1533</v>
      </c>
      <c r="J504" s="214" t="s">
        <v>1331</v>
      </c>
      <c r="K504" s="216">
        <v>0.03</v>
      </c>
    </row>
    <row r="505" spans="1:12" ht="33" customHeight="1">
      <c r="A505" s="247" t="s">
        <v>869</v>
      </c>
      <c r="B505" s="247"/>
      <c r="C505" s="214" t="s">
        <v>1361</v>
      </c>
      <c r="D505" s="247" t="s">
        <v>14</v>
      </c>
      <c r="E505" s="247" t="s">
        <v>1362</v>
      </c>
      <c r="F505" s="598" t="s">
        <v>872</v>
      </c>
      <c r="G505" s="598"/>
      <c r="H505" s="215" t="s">
        <v>914</v>
      </c>
      <c r="I505" s="214" t="s">
        <v>1534</v>
      </c>
      <c r="J505" s="214" t="s">
        <v>1364</v>
      </c>
      <c r="K505" s="216">
        <v>0.78</v>
      </c>
    </row>
    <row r="506" spans="1:12">
      <c r="A506" s="245"/>
      <c r="B506" s="245"/>
      <c r="C506" s="245"/>
      <c r="D506" s="245"/>
      <c r="E506" s="245"/>
      <c r="F506" s="245" t="s">
        <v>886</v>
      </c>
      <c r="G506" s="245" t="s">
        <v>3493</v>
      </c>
      <c r="H506" s="245" t="s">
        <v>888</v>
      </c>
      <c r="I506" s="245" t="s">
        <v>4199</v>
      </c>
      <c r="J506" s="245" t="s">
        <v>890</v>
      </c>
      <c r="K506" s="245" t="s">
        <v>2632</v>
      </c>
    </row>
    <row r="507" spans="1:12" ht="15" thickBot="1">
      <c r="A507" s="245"/>
      <c r="B507" s="245"/>
      <c r="C507" s="245"/>
      <c r="D507" s="245"/>
      <c r="E507" s="245"/>
      <c r="F507" s="245" t="s">
        <v>891</v>
      </c>
      <c r="G507" s="245" t="s">
        <v>2883</v>
      </c>
      <c r="H507" s="599" t="s">
        <v>892</v>
      </c>
      <c r="I507" s="599"/>
      <c r="J507" s="599" t="s">
        <v>4585</v>
      </c>
      <c r="K507" s="599"/>
    </row>
    <row r="508" spans="1:12" ht="0.95" customHeight="1" thickTop="1">
      <c r="A508" s="217"/>
      <c r="B508" s="217"/>
      <c r="C508" s="217"/>
      <c r="D508" s="217"/>
      <c r="E508" s="217"/>
      <c r="F508" s="217"/>
      <c r="G508" s="217"/>
      <c r="H508" s="217"/>
      <c r="I508" s="217"/>
      <c r="J508" s="217"/>
      <c r="K508" s="217"/>
    </row>
    <row r="509" spans="1:12" ht="18" customHeight="1">
      <c r="A509" s="243"/>
      <c r="B509" s="243" t="s">
        <v>840</v>
      </c>
      <c r="C509" s="207" t="s">
        <v>841</v>
      </c>
      <c r="D509" s="243" t="s">
        <v>842</v>
      </c>
      <c r="E509" s="243" t="s">
        <v>843</v>
      </c>
      <c r="F509" s="600" t="s">
        <v>844</v>
      </c>
      <c r="G509" s="600"/>
      <c r="H509" s="208" t="s">
        <v>845</v>
      </c>
      <c r="I509" s="207" t="s">
        <v>846</v>
      </c>
      <c r="J509" s="207" t="s">
        <v>847</v>
      </c>
      <c r="K509" s="207" t="s">
        <v>742</v>
      </c>
    </row>
    <row r="510" spans="1:12" ht="33" customHeight="1">
      <c r="A510" s="317" t="s">
        <v>848</v>
      </c>
      <c r="B510" s="317" t="s">
        <v>1535</v>
      </c>
      <c r="C510" s="318" t="s">
        <v>1536</v>
      </c>
      <c r="D510" s="317" t="s">
        <v>14</v>
      </c>
      <c r="E510" s="317" t="s">
        <v>4586</v>
      </c>
      <c r="F510" s="592" t="s">
        <v>956</v>
      </c>
      <c r="G510" s="592"/>
      <c r="H510" s="319" t="s">
        <v>16</v>
      </c>
      <c r="I510" s="318">
        <v>1</v>
      </c>
      <c r="J510" s="318" t="s">
        <v>4587</v>
      </c>
      <c r="K510" s="318" t="s">
        <v>4587</v>
      </c>
      <c r="L510" s="325">
        <f>'Med escola 220V'!I73</f>
        <v>456.0924</v>
      </c>
    </row>
    <row r="511" spans="1:12" ht="21.95" customHeight="1">
      <c r="A511" s="244" t="s">
        <v>853</v>
      </c>
      <c r="B511" s="244"/>
      <c r="C511" s="211" t="s">
        <v>859</v>
      </c>
      <c r="D511" s="244" t="s">
        <v>14</v>
      </c>
      <c r="E511" s="244" t="s">
        <v>860</v>
      </c>
      <c r="F511" s="597" t="s">
        <v>861</v>
      </c>
      <c r="G511" s="597"/>
      <c r="H511" s="212" t="s">
        <v>862</v>
      </c>
      <c r="I511" s="211" t="s">
        <v>4588</v>
      </c>
      <c r="J511" s="211" t="s">
        <v>864</v>
      </c>
      <c r="K511" s="213">
        <v>12.84</v>
      </c>
    </row>
    <row r="512" spans="1:12" ht="21.95" customHeight="1">
      <c r="A512" s="244" t="s">
        <v>853</v>
      </c>
      <c r="B512" s="244"/>
      <c r="C512" s="211" t="s">
        <v>1537</v>
      </c>
      <c r="D512" s="244" t="s">
        <v>14</v>
      </c>
      <c r="E512" s="244" t="s">
        <v>1538</v>
      </c>
      <c r="F512" s="597" t="s">
        <v>861</v>
      </c>
      <c r="G512" s="597"/>
      <c r="H512" s="212" t="s">
        <v>40</v>
      </c>
      <c r="I512" s="211" t="s">
        <v>1539</v>
      </c>
      <c r="J512" s="211" t="s">
        <v>1540</v>
      </c>
      <c r="K512" s="213">
        <v>1.28</v>
      </c>
    </row>
    <row r="513" spans="1:12" ht="21.95" customHeight="1">
      <c r="A513" s="244" t="s">
        <v>853</v>
      </c>
      <c r="B513" s="244"/>
      <c r="C513" s="211" t="s">
        <v>1541</v>
      </c>
      <c r="D513" s="244" t="s">
        <v>14</v>
      </c>
      <c r="E513" s="244" t="s">
        <v>1542</v>
      </c>
      <c r="F513" s="597" t="s">
        <v>861</v>
      </c>
      <c r="G513" s="597"/>
      <c r="H513" s="212" t="s">
        <v>862</v>
      </c>
      <c r="I513" s="211" t="s">
        <v>4589</v>
      </c>
      <c r="J513" s="211" t="s">
        <v>1543</v>
      </c>
      <c r="K513" s="213">
        <v>38.26</v>
      </c>
    </row>
    <row r="514" spans="1:12" ht="21.95" customHeight="1">
      <c r="A514" s="247" t="s">
        <v>869</v>
      </c>
      <c r="B514" s="247"/>
      <c r="C514" s="214" t="s">
        <v>1544</v>
      </c>
      <c r="D514" s="247" t="s">
        <v>14</v>
      </c>
      <c r="E514" s="247" t="s">
        <v>1545</v>
      </c>
      <c r="F514" s="598" t="s">
        <v>872</v>
      </c>
      <c r="G514" s="598"/>
      <c r="H514" s="215" t="s">
        <v>880</v>
      </c>
      <c r="I514" s="214" t="s">
        <v>1546</v>
      </c>
      <c r="J514" s="214" t="s">
        <v>1547</v>
      </c>
      <c r="K514" s="216">
        <v>2.21</v>
      </c>
    </row>
    <row r="515" spans="1:12" ht="33" customHeight="1">
      <c r="A515" s="247" t="s">
        <v>869</v>
      </c>
      <c r="B515" s="247"/>
      <c r="C515" s="214" t="s">
        <v>1548</v>
      </c>
      <c r="D515" s="247" t="s">
        <v>14</v>
      </c>
      <c r="E515" s="247" t="s">
        <v>4590</v>
      </c>
      <c r="F515" s="598" t="s">
        <v>872</v>
      </c>
      <c r="G515" s="598"/>
      <c r="H515" s="215" t="s">
        <v>16</v>
      </c>
      <c r="I515" s="214" t="s">
        <v>867</v>
      </c>
      <c r="J515" s="214" t="s">
        <v>1549</v>
      </c>
      <c r="K515" s="216">
        <v>401.5</v>
      </c>
    </row>
    <row r="516" spans="1:12">
      <c r="A516" s="245"/>
      <c r="B516" s="245"/>
      <c r="C516" s="245"/>
      <c r="D516" s="245"/>
      <c r="E516" s="245"/>
      <c r="F516" s="245" t="s">
        <v>886</v>
      </c>
      <c r="G516" s="245" t="s">
        <v>4591</v>
      </c>
      <c r="H516" s="245" t="s">
        <v>888</v>
      </c>
      <c r="I516" s="245" t="s">
        <v>4592</v>
      </c>
      <c r="J516" s="245" t="s">
        <v>890</v>
      </c>
      <c r="K516" s="245" t="s">
        <v>4593</v>
      </c>
    </row>
    <row r="517" spans="1:12" ht="15" thickBot="1">
      <c r="A517" s="245"/>
      <c r="B517" s="245"/>
      <c r="C517" s="245"/>
      <c r="D517" s="245"/>
      <c r="E517" s="245"/>
      <c r="F517" s="245" t="s">
        <v>891</v>
      </c>
      <c r="G517" s="245" t="s">
        <v>4594</v>
      </c>
      <c r="H517" s="599" t="s">
        <v>892</v>
      </c>
      <c r="I517" s="599"/>
      <c r="J517" s="599" t="s">
        <v>4595</v>
      </c>
      <c r="K517" s="599"/>
    </row>
    <row r="518" spans="1:12" ht="0.95" customHeight="1" thickTop="1">
      <c r="A518" s="217"/>
      <c r="B518" s="217"/>
      <c r="C518" s="217"/>
      <c r="D518" s="217"/>
      <c r="E518" s="217"/>
      <c r="F518" s="217"/>
      <c r="G518" s="217"/>
      <c r="H518" s="217"/>
      <c r="I518" s="217"/>
      <c r="J518" s="217"/>
      <c r="K518" s="217"/>
    </row>
    <row r="519" spans="1:12" ht="18" customHeight="1">
      <c r="A519" s="243"/>
      <c r="B519" s="243" t="s">
        <v>840</v>
      </c>
      <c r="C519" s="207" t="s">
        <v>841</v>
      </c>
      <c r="D519" s="243" t="s">
        <v>842</v>
      </c>
      <c r="E519" s="243" t="s">
        <v>843</v>
      </c>
      <c r="F519" s="600" t="s">
        <v>844</v>
      </c>
      <c r="G519" s="600"/>
      <c r="H519" s="208" t="s">
        <v>845</v>
      </c>
      <c r="I519" s="207" t="s">
        <v>846</v>
      </c>
      <c r="J519" s="207" t="s">
        <v>847</v>
      </c>
      <c r="K519" s="207" t="s">
        <v>742</v>
      </c>
    </row>
    <row r="520" spans="1:12" ht="54.95" customHeight="1">
      <c r="A520" s="317" t="s">
        <v>848</v>
      </c>
      <c r="B520" s="317" t="s">
        <v>1550</v>
      </c>
      <c r="C520" s="318" t="s">
        <v>1551</v>
      </c>
      <c r="D520" s="317" t="s">
        <v>14</v>
      </c>
      <c r="E520" s="317" t="s">
        <v>1552</v>
      </c>
      <c r="F520" s="592" t="s">
        <v>910</v>
      </c>
      <c r="G520" s="592"/>
      <c r="H520" s="319" t="s">
        <v>914</v>
      </c>
      <c r="I520" s="318">
        <v>1</v>
      </c>
      <c r="J520" s="320">
        <f>K520</f>
        <v>610.74</v>
      </c>
      <c r="K520" s="320">
        <f>SUM(K521:K525)</f>
        <v>610.74</v>
      </c>
      <c r="L520" s="325">
        <f>'Med escola 220V'!I78</f>
        <v>610.73759999999993</v>
      </c>
    </row>
    <row r="521" spans="1:12" ht="33" customHeight="1">
      <c r="A521" s="244" t="s">
        <v>853</v>
      </c>
      <c r="B521" s="244"/>
      <c r="C521" s="211" t="s">
        <v>1002</v>
      </c>
      <c r="D521" s="244" t="s">
        <v>14</v>
      </c>
      <c r="E521" s="244" t="s">
        <v>1003</v>
      </c>
      <c r="F521" s="597" t="s">
        <v>910</v>
      </c>
      <c r="G521" s="597"/>
      <c r="H521" s="212" t="s">
        <v>914</v>
      </c>
      <c r="I521" s="211" t="s">
        <v>867</v>
      </c>
      <c r="J521" s="211">
        <v>243.79</v>
      </c>
      <c r="K521" s="213">
        <f>I521*J521</f>
        <v>243.79</v>
      </c>
      <c r="L521" s="325">
        <f>L520-K520</f>
        <v>-2.4000000000796717E-3</v>
      </c>
    </row>
    <row r="522" spans="1:12" ht="21.95" customHeight="1">
      <c r="A522" s="244" t="s">
        <v>853</v>
      </c>
      <c r="B522" s="244"/>
      <c r="C522" s="211" t="s">
        <v>1553</v>
      </c>
      <c r="D522" s="244" t="s">
        <v>14</v>
      </c>
      <c r="E522" s="244" t="s">
        <v>1554</v>
      </c>
      <c r="F522" s="597" t="s">
        <v>910</v>
      </c>
      <c r="G522" s="597"/>
      <c r="H522" s="212" t="s">
        <v>914</v>
      </c>
      <c r="I522" s="211" t="s">
        <v>867</v>
      </c>
      <c r="J522" s="211" t="s">
        <v>1555</v>
      </c>
      <c r="K522" s="213">
        <f>I522*J522</f>
        <v>162.97999999999999</v>
      </c>
    </row>
    <row r="523" spans="1:12" ht="33" customHeight="1">
      <c r="A523" s="244" t="s">
        <v>853</v>
      </c>
      <c r="B523" s="244"/>
      <c r="C523" s="211" t="s">
        <v>1556</v>
      </c>
      <c r="D523" s="244" t="s">
        <v>14</v>
      </c>
      <c r="E523" s="244" t="s">
        <v>1557</v>
      </c>
      <c r="F523" s="597" t="s">
        <v>910</v>
      </c>
      <c r="G523" s="597"/>
      <c r="H523" s="212" t="s">
        <v>914</v>
      </c>
      <c r="I523" s="211" t="s">
        <v>867</v>
      </c>
      <c r="J523" s="211" t="s">
        <v>1558</v>
      </c>
      <c r="K523" s="213">
        <f>I523*J523</f>
        <v>68</v>
      </c>
    </row>
    <row r="524" spans="1:12" ht="33" customHeight="1">
      <c r="A524" s="244" t="s">
        <v>853</v>
      </c>
      <c r="B524" s="244"/>
      <c r="C524" s="211" t="s">
        <v>1559</v>
      </c>
      <c r="D524" s="244" t="s">
        <v>14</v>
      </c>
      <c r="E524" s="244" t="s">
        <v>1560</v>
      </c>
      <c r="F524" s="597" t="s">
        <v>910</v>
      </c>
      <c r="G524" s="597"/>
      <c r="H524" s="212" t="s">
        <v>914</v>
      </c>
      <c r="I524" s="211" t="s">
        <v>863</v>
      </c>
      <c r="J524" s="211" t="s">
        <v>1561</v>
      </c>
      <c r="K524" s="213">
        <f>I524*J524</f>
        <v>49.64</v>
      </c>
    </row>
    <row r="525" spans="1:12" ht="33" customHeight="1">
      <c r="A525" s="244" t="s">
        <v>853</v>
      </c>
      <c r="B525" s="244"/>
      <c r="C525" s="211" t="s">
        <v>1562</v>
      </c>
      <c r="D525" s="244" t="s">
        <v>14</v>
      </c>
      <c r="E525" s="244" t="s">
        <v>1563</v>
      </c>
      <c r="F525" s="597" t="s">
        <v>910</v>
      </c>
      <c r="G525" s="597"/>
      <c r="H525" s="212" t="s">
        <v>914</v>
      </c>
      <c r="I525" s="211" t="s">
        <v>867</v>
      </c>
      <c r="J525" s="211" t="s">
        <v>1629</v>
      </c>
      <c r="K525" s="213">
        <f>I525*J525</f>
        <v>86.33</v>
      </c>
    </row>
    <row r="526" spans="1:12">
      <c r="A526" s="245"/>
      <c r="B526" s="245"/>
      <c r="C526" s="245"/>
      <c r="D526" s="245"/>
      <c r="E526" s="245"/>
      <c r="F526" s="245" t="s">
        <v>886</v>
      </c>
      <c r="G526" s="245" t="s">
        <v>2265</v>
      </c>
      <c r="H526" s="245" t="s">
        <v>888</v>
      </c>
      <c r="I526" s="245" t="s">
        <v>4596</v>
      </c>
      <c r="J526" s="245" t="s">
        <v>890</v>
      </c>
      <c r="K526" s="245" t="s">
        <v>4597</v>
      </c>
    </row>
    <row r="527" spans="1:12" ht="15" thickBot="1">
      <c r="A527" s="245"/>
      <c r="B527" s="245"/>
      <c r="C527" s="245"/>
      <c r="D527" s="245"/>
      <c r="E527" s="245"/>
      <c r="F527" s="245" t="s">
        <v>891</v>
      </c>
      <c r="G527" s="249">
        <f>H2*K520</f>
        <v>125.07955200000001</v>
      </c>
      <c r="H527" s="599" t="s">
        <v>892</v>
      </c>
      <c r="I527" s="599"/>
      <c r="J527" s="601">
        <f>G527+K520</f>
        <v>735.81955200000004</v>
      </c>
      <c r="K527" s="599"/>
    </row>
    <row r="528" spans="1:12" ht="0.95" customHeight="1" thickTop="1">
      <c r="A528" s="217"/>
      <c r="B528" s="217"/>
      <c r="C528" s="217"/>
      <c r="D528" s="217"/>
      <c r="E528" s="217"/>
      <c r="F528" s="217"/>
      <c r="G528" s="217"/>
      <c r="H528" s="217"/>
      <c r="I528" s="217"/>
      <c r="J528" s="217"/>
      <c r="K528" s="217"/>
    </row>
    <row r="529" spans="1:12" ht="18" customHeight="1">
      <c r="A529" s="243"/>
      <c r="B529" s="243" t="s">
        <v>840</v>
      </c>
      <c r="C529" s="207" t="s">
        <v>841</v>
      </c>
      <c r="D529" s="243" t="s">
        <v>842</v>
      </c>
      <c r="E529" s="243" t="s">
        <v>843</v>
      </c>
      <c r="F529" s="600" t="s">
        <v>844</v>
      </c>
      <c r="G529" s="600"/>
      <c r="H529" s="208" t="s">
        <v>845</v>
      </c>
      <c r="I529" s="207" t="s">
        <v>846</v>
      </c>
      <c r="J529" s="207" t="s">
        <v>847</v>
      </c>
      <c r="K529" s="207" t="s">
        <v>742</v>
      </c>
    </row>
    <row r="530" spans="1:12" ht="44.1" customHeight="1">
      <c r="A530" s="317" t="s">
        <v>848</v>
      </c>
      <c r="B530" s="317" t="s">
        <v>1564</v>
      </c>
      <c r="C530" s="318" t="s">
        <v>1565</v>
      </c>
      <c r="D530" s="317" t="s">
        <v>14</v>
      </c>
      <c r="E530" s="317" t="s">
        <v>4338</v>
      </c>
      <c r="F530" s="592" t="s">
        <v>910</v>
      </c>
      <c r="G530" s="592"/>
      <c r="H530" s="319" t="s">
        <v>914</v>
      </c>
      <c r="I530" s="318">
        <v>1</v>
      </c>
      <c r="J530" s="320">
        <f>K530</f>
        <v>767.55000000000007</v>
      </c>
      <c r="K530" s="320">
        <f>SUM(K531:K534)</f>
        <v>767.55000000000007</v>
      </c>
      <c r="L530" s="325">
        <f>'Med escola 220V'!I79</f>
        <v>767.55</v>
      </c>
    </row>
    <row r="531" spans="1:12" ht="33" customHeight="1">
      <c r="A531" s="244" t="s">
        <v>853</v>
      </c>
      <c r="B531" s="244"/>
      <c r="C531" s="211" t="s">
        <v>1556</v>
      </c>
      <c r="D531" s="244" t="s">
        <v>14</v>
      </c>
      <c r="E531" s="244" t="s">
        <v>1557</v>
      </c>
      <c r="F531" s="597" t="s">
        <v>910</v>
      </c>
      <c r="G531" s="597"/>
      <c r="H531" s="212" t="s">
        <v>914</v>
      </c>
      <c r="I531" s="211" t="s">
        <v>867</v>
      </c>
      <c r="J531" s="211" t="s">
        <v>1558</v>
      </c>
      <c r="K531" s="213">
        <f>I531*J531</f>
        <v>68</v>
      </c>
      <c r="L531" s="325">
        <f>L530-K530</f>
        <v>0</v>
      </c>
    </row>
    <row r="532" spans="1:12" ht="33" customHeight="1">
      <c r="A532" s="244" t="s">
        <v>853</v>
      </c>
      <c r="B532" s="244"/>
      <c r="C532" s="211" t="s">
        <v>1566</v>
      </c>
      <c r="D532" s="244" t="s">
        <v>14</v>
      </c>
      <c r="E532" s="244" t="s">
        <v>1567</v>
      </c>
      <c r="F532" s="597" t="s">
        <v>910</v>
      </c>
      <c r="G532" s="597"/>
      <c r="H532" s="212" t="s">
        <v>914</v>
      </c>
      <c r="I532" s="211" t="s">
        <v>867</v>
      </c>
      <c r="J532" s="211" t="s">
        <v>1568</v>
      </c>
      <c r="K532" s="213">
        <f>I532*J532</f>
        <v>134.33000000000001</v>
      </c>
    </row>
    <row r="533" spans="1:12" ht="33" customHeight="1">
      <c r="A533" s="244" t="s">
        <v>853</v>
      </c>
      <c r="B533" s="244"/>
      <c r="C533" s="211" t="s">
        <v>1569</v>
      </c>
      <c r="D533" s="244" t="s">
        <v>14</v>
      </c>
      <c r="E533" s="244" t="str">
        <f>E530</f>
        <v>Porta de abrir em madeira 0,80x2,10m com Chapa metálica h=50cm, visor de vidro 20x110cm, PM2, conforme projeto de esquadrias</v>
      </c>
      <c r="F533" s="597" t="s">
        <v>910</v>
      </c>
      <c r="G533" s="597"/>
      <c r="H533" s="212" t="s">
        <v>914</v>
      </c>
      <c r="I533" s="211" t="s">
        <v>867</v>
      </c>
      <c r="J533" s="211">
        <v>522.44000000000005</v>
      </c>
      <c r="K533" s="213">
        <f>I533*J533</f>
        <v>522.44000000000005</v>
      </c>
    </row>
    <row r="534" spans="1:12" ht="33" customHeight="1">
      <c r="A534" s="244" t="s">
        <v>853</v>
      </c>
      <c r="B534" s="244"/>
      <c r="C534" s="211" t="s">
        <v>1571</v>
      </c>
      <c r="D534" s="244" t="s">
        <v>14</v>
      </c>
      <c r="E534" s="244" t="s">
        <v>1572</v>
      </c>
      <c r="F534" s="597" t="s">
        <v>910</v>
      </c>
      <c r="G534" s="597"/>
      <c r="H534" s="212" t="s">
        <v>914</v>
      </c>
      <c r="I534" s="211" t="s">
        <v>863</v>
      </c>
      <c r="J534" s="211" t="s">
        <v>1573</v>
      </c>
      <c r="K534" s="213">
        <f>I534*J534</f>
        <v>42.78</v>
      </c>
    </row>
    <row r="535" spans="1:12">
      <c r="A535" s="245"/>
      <c r="B535" s="245"/>
      <c r="C535" s="245"/>
      <c r="D535" s="245"/>
      <c r="E535" s="245"/>
      <c r="F535" s="245" t="s">
        <v>886</v>
      </c>
      <c r="G535" s="245" t="s">
        <v>4180</v>
      </c>
      <c r="H535" s="245" t="s">
        <v>888</v>
      </c>
      <c r="I535" s="245" t="s">
        <v>4181</v>
      </c>
      <c r="J535" s="245" t="s">
        <v>890</v>
      </c>
      <c r="K535" s="245" t="s">
        <v>1574</v>
      </c>
    </row>
    <row r="536" spans="1:12" ht="15" thickBot="1">
      <c r="A536" s="245"/>
      <c r="B536" s="245"/>
      <c r="C536" s="245"/>
      <c r="D536" s="245"/>
      <c r="E536" s="245"/>
      <c r="F536" s="245" t="s">
        <v>891</v>
      </c>
      <c r="G536" s="245">
        <f>H2*K530</f>
        <v>157.19424000000001</v>
      </c>
      <c r="H536" s="599" t="s">
        <v>892</v>
      </c>
      <c r="I536" s="599"/>
      <c r="J536" s="601">
        <f>G536+K530</f>
        <v>924.7442400000001</v>
      </c>
      <c r="K536" s="599"/>
    </row>
    <row r="537" spans="1:12" ht="0.95" customHeight="1" thickTop="1">
      <c r="A537" s="217"/>
      <c r="B537" s="217"/>
      <c r="C537" s="217"/>
      <c r="D537" s="217"/>
      <c r="E537" s="217"/>
      <c r="F537" s="217"/>
      <c r="G537" s="217"/>
      <c r="H537" s="217"/>
      <c r="I537" s="217"/>
      <c r="J537" s="217"/>
      <c r="K537" s="217"/>
    </row>
    <row r="538" spans="1:12" ht="18" customHeight="1">
      <c r="A538" s="243"/>
      <c r="B538" s="243" t="s">
        <v>840</v>
      </c>
      <c r="C538" s="207" t="s">
        <v>841</v>
      </c>
      <c r="D538" s="243" t="s">
        <v>842</v>
      </c>
      <c r="E538" s="243" t="s">
        <v>843</v>
      </c>
      <c r="F538" s="600" t="s">
        <v>844</v>
      </c>
      <c r="G538" s="600"/>
      <c r="H538" s="208" t="s">
        <v>845</v>
      </c>
      <c r="I538" s="207" t="s">
        <v>846</v>
      </c>
      <c r="J538" s="207" t="s">
        <v>847</v>
      </c>
      <c r="K538" s="207" t="s">
        <v>742</v>
      </c>
    </row>
    <row r="539" spans="1:12" ht="33" customHeight="1">
      <c r="A539" s="317" t="s">
        <v>848</v>
      </c>
      <c r="B539" s="317" t="s">
        <v>1575</v>
      </c>
      <c r="C539" s="318" t="s">
        <v>1576</v>
      </c>
      <c r="D539" s="317" t="s">
        <v>14</v>
      </c>
      <c r="E539" s="317" t="s">
        <v>4339</v>
      </c>
      <c r="F539" s="592" t="s">
        <v>910</v>
      </c>
      <c r="G539" s="592"/>
      <c r="H539" s="319" t="s">
        <v>914</v>
      </c>
      <c r="I539" s="318">
        <v>1</v>
      </c>
      <c r="J539" s="320">
        <f>K539</f>
        <v>344.34618</v>
      </c>
      <c r="K539" s="320">
        <f>SUM(K540:K544)</f>
        <v>344.34618</v>
      </c>
      <c r="L539" s="325">
        <f>'Med escola 220V'!I80</f>
        <v>344.34399999999999</v>
      </c>
    </row>
    <row r="540" spans="1:12" ht="21.95" customHeight="1">
      <c r="A540" s="244" t="s">
        <v>853</v>
      </c>
      <c r="B540" s="244"/>
      <c r="C540" s="211" t="s">
        <v>859</v>
      </c>
      <c r="D540" s="244" t="s">
        <v>14</v>
      </c>
      <c r="E540" s="244" t="s">
        <v>860</v>
      </c>
      <c r="F540" s="597" t="s">
        <v>861</v>
      </c>
      <c r="G540" s="597"/>
      <c r="H540" s="212" t="s">
        <v>862</v>
      </c>
      <c r="I540" s="211" t="s">
        <v>1577</v>
      </c>
      <c r="J540" s="211" t="s">
        <v>864</v>
      </c>
      <c r="K540" s="213">
        <f>I540*J540</f>
        <v>10.5901</v>
      </c>
    </row>
    <row r="541" spans="1:12" ht="21.95" customHeight="1">
      <c r="A541" s="244" t="s">
        <v>853</v>
      </c>
      <c r="B541" s="244"/>
      <c r="C541" s="211" t="s">
        <v>1578</v>
      </c>
      <c r="D541" s="244" t="s">
        <v>14</v>
      </c>
      <c r="E541" s="244" t="s">
        <v>1579</v>
      </c>
      <c r="F541" s="597" t="s">
        <v>861</v>
      </c>
      <c r="G541" s="597"/>
      <c r="H541" s="212" t="s">
        <v>862</v>
      </c>
      <c r="I541" s="211" t="s">
        <v>1580</v>
      </c>
      <c r="J541" s="211" t="s">
        <v>1173</v>
      </c>
      <c r="K541" s="213">
        <f t="shared" ref="K541:K543" si="4">I541*J541</f>
        <v>30.11608</v>
      </c>
      <c r="L541" s="325">
        <f>L539-K539</f>
        <v>-2.1800000000098407E-3</v>
      </c>
    </row>
    <row r="542" spans="1:12" ht="33" customHeight="1">
      <c r="A542" s="247" t="s">
        <v>869</v>
      </c>
      <c r="B542" s="247"/>
      <c r="C542" s="214" t="s">
        <v>1581</v>
      </c>
      <c r="D542" s="247" t="s">
        <v>14</v>
      </c>
      <c r="E542" s="247" t="s">
        <v>1582</v>
      </c>
      <c r="F542" s="598" t="s">
        <v>872</v>
      </c>
      <c r="G542" s="598"/>
      <c r="H542" s="215" t="s">
        <v>914</v>
      </c>
      <c r="I542" s="214" t="s">
        <v>1176</v>
      </c>
      <c r="J542" s="214" t="s">
        <v>1583</v>
      </c>
      <c r="K542" s="216">
        <f t="shared" si="4"/>
        <v>101.28</v>
      </c>
    </row>
    <row r="543" spans="1:12" ht="21.95" customHeight="1">
      <c r="A543" s="247" t="s">
        <v>869</v>
      </c>
      <c r="B543" s="247"/>
      <c r="C543" s="214" t="s">
        <v>1584</v>
      </c>
      <c r="D543" s="247" t="s">
        <v>14</v>
      </c>
      <c r="E543" s="247" t="s">
        <v>1585</v>
      </c>
      <c r="F543" s="598" t="s">
        <v>872</v>
      </c>
      <c r="G543" s="598"/>
      <c r="H543" s="215" t="s">
        <v>914</v>
      </c>
      <c r="I543" s="214" t="s">
        <v>1586</v>
      </c>
      <c r="J543" s="214" t="s">
        <v>1236</v>
      </c>
      <c r="K543" s="216">
        <f t="shared" si="4"/>
        <v>0.9900000000000001</v>
      </c>
    </row>
    <row r="544" spans="1:12" ht="33" customHeight="1">
      <c r="A544" s="247" t="s">
        <v>869</v>
      </c>
      <c r="B544" s="247"/>
      <c r="C544" s="214" t="s">
        <v>1587</v>
      </c>
      <c r="D544" s="247" t="s">
        <v>14</v>
      </c>
      <c r="E544" s="247" t="str">
        <f>E539</f>
        <v>Porta de abrir em madeira 0,80x2,10m com Chapa metálica, PM3, conforme projeto de esquadrias</v>
      </c>
      <c r="F544" s="598" t="s">
        <v>872</v>
      </c>
      <c r="G544" s="598"/>
      <c r="H544" s="215" t="s">
        <v>914</v>
      </c>
      <c r="I544" s="214" t="s">
        <v>867</v>
      </c>
      <c r="J544" s="214">
        <v>201.37</v>
      </c>
      <c r="K544" s="216">
        <f>I544*J544</f>
        <v>201.37</v>
      </c>
    </row>
    <row r="545" spans="1:12">
      <c r="A545" s="245"/>
      <c r="B545" s="245"/>
      <c r="C545" s="245"/>
      <c r="D545" s="245"/>
      <c r="E545" s="245"/>
      <c r="F545" s="245" t="s">
        <v>886</v>
      </c>
      <c r="G545" s="245" t="s">
        <v>4182</v>
      </c>
      <c r="H545" s="245" t="s">
        <v>888</v>
      </c>
      <c r="I545" s="245" t="s">
        <v>4183</v>
      </c>
      <c r="J545" s="245" t="s">
        <v>890</v>
      </c>
      <c r="K545" s="245" t="s">
        <v>1588</v>
      </c>
    </row>
    <row r="546" spans="1:12" ht="15" thickBot="1">
      <c r="A546" s="245"/>
      <c r="B546" s="245"/>
      <c r="C546" s="245"/>
      <c r="D546" s="245"/>
      <c r="E546" s="245"/>
      <c r="F546" s="245" t="s">
        <v>891</v>
      </c>
      <c r="G546" s="245">
        <f>H2*K539</f>
        <v>70.522097664</v>
      </c>
      <c r="H546" s="599" t="s">
        <v>892</v>
      </c>
      <c r="I546" s="599"/>
      <c r="J546" s="601">
        <f>G546+K539</f>
        <v>414.868277664</v>
      </c>
      <c r="K546" s="599"/>
    </row>
    <row r="547" spans="1:12" ht="0.95" customHeight="1" thickTop="1">
      <c r="A547" s="217"/>
      <c r="B547" s="217"/>
      <c r="C547" s="217"/>
      <c r="D547" s="217"/>
      <c r="E547" s="217"/>
      <c r="F547" s="217"/>
      <c r="G547" s="217"/>
      <c r="H547" s="217"/>
      <c r="I547" s="217"/>
      <c r="J547" s="217"/>
      <c r="K547" s="217"/>
    </row>
    <row r="548" spans="1:12" ht="18" customHeight="1">
      <c r="A548" s="243"/>
      <c r="B548" s="243" t="s">
        <v>840</v>
      </c>
      <c r="C548" s="207" t="s">
        <v>841</v>
      </c>
      <c r="D548" s="243" t="s">
        <v>842</v>
      </c>
      <c r="E548" s="243" t="s">
        <v>843</v>
      </c>
      <c r="F548" s="600" t="s">
        <v>844</v>
      </c>
      <c r="G548" s="600"/>
      <c r="H548" s="208" t="s">
        <v>845</v>
      </c>
      <c r="I548" s="207" t="s">
        <v>846</v>
      </c>
      <c r="J548" s="207" t="s">
        <v>847</v>
      </c>
      <c r="K548" s="207" t="s">
        <v>742</v>
      </c>
    </row>
    <row r="549" spans="1:12" ht="33" customHeight="1">
      <c r="A549" s="317" t="s">
        <v>848</v>
      </c>
      <c r="B549" s="317" t="s">
        <v>1589</v>
      </c>
      <c r="C549" s="318" t="s">
        <v>1569</v>
      </c>
      <c r="D549" s="317" t="s">
        <v>14</v>
      </c>
      <c r="E549" s="317" t="s">
        <v>1570</v>
      </c>
      <c r="F549" s="592" t="s">
        <v>910</v>
      </c>
      <c r="G549" s="592"/>
      <c r="H549" s="319" t="s">
        <v>914</v>
      </c>
      <c r="I549" s="318">
        <v>1</v>
      </c>
      <c r="J549" s="320">
        <f>K549</f>
        <v>557.37617999999998</v>
      </c>
      <c r="K549" s="320">
        <f>SUM(K550:K554)</f>
        <v>557.37617999999998</v>
      </c>
      <c r="L549" s="325">
        <f>'Med escola 220V'!I81</f>
        <v>557.38319999999999</v>
      </c>
    </row>
    <row r="550" spans="1:12" ht="21.95" customHeight="1">
      <c r="A550" s="244" t="s">
        <v>853</v>
      </c>
      <c r="B550" s="244"/>
      <c r="C550" s="211" t="s">
        <v>859</v>
      </c>
      <c r="D550" s="244" t="s">
        <v>14</v>
      </c>
      <c r="E550" s="244" t="s">
        <v>860</v>
      </c>
      <c r="F550" s="597" t="s">
        <v>861</v>
      </c>
      <c r="G550" s="597"/>
      <c r="H550" s="212" t="s">
        <v>862</v>
      </c>
      <c r="I550" s="211" t="s">
        <v>1577</v>
      </c>
      <c r="J550" s="211" t="s">
        <v>864</v>
      </c>
      <c r="K550" s="213">
        <f>I550*J550</f>
        <v>10.5901</v>
      </c>
    </row>
    <row r="551" spans="1:12" ht="21.95" customHeight="1">
      <c r="A551" s="244" t="s">
        <v>853</v>
      </c>
      <c r="B551" s="244"/>
      <c r="C551" s="211" t="s">
        <v>1578</v>
      </c>
      <c r="D551" s="244" t="s">
        <v>14</v>
      </c>
      <c r="E551" s="244" t="s">
        <v>1579</v>
      </c>
      <c r="F551" s="597" t="s">
        <v>861</v>
      </c>
      <c r="G551" s="597"/>
      <c r="H551" s="212" t="s">
        <v>862</v>
      </c>
      <c r="I551" s="211" t="s">
        <v>1580</v>
      </c>
      <c r="J551" s="211" t="s">
        <v>1173</v>
      </c>
      <c r="K551" s="213">
        <f t="shared" ref="K551:K554" si="5">I551*J551</f>
        <v>30.11608</v>
      </c>
    </row>
    <row r="552" spans="1:12" ht="33" customHeight="1">
      <c r="A552" s="247" t="s">
        <v>869</v>
      </c>
      <c r="B552" s="247"/>
      <c r="C552" s="214" t="s">
        <v>1581</v>
      </c>
      <c r="D552" s="247" t="s">
        <v>14</v>
      </c>
      <c r="E552" s="247" t="s">
        <v>1582</v>
      </c>
      <c r="F552" s="598" t="s">
        <v>872</v>
      </c>
      <c r="G552" s="598"/>
      <c r="H552" s="215" t="s">
        <v>914</v>
      </c>
      <c r="I552" s="214" t="s">
        <v>1176</v>
      </c>
      <c r="J552" s="214" t="s">
        <v>1583</v>
      </c>
      <c r="K552" s="216">
        <f t="shared" si="5"/>
        <v>101.28</v>
      </c>
    </row>
    <row r="553" spans="1:12" ht="21.95" customHeight="1">
      <c r="A553" s="247" t="s">
        <v>869</v>
      </c>
      <c r="B553" s="247"/>
      <c r="C553" s="214" t="s">
        <v>1584</v>
      </c>
      <c r="D553" s="247" t="s">
        <v>14</v>
      </c>
      <c r="E553" s="247" t="s">
        <v>1585</v>
      </c>
      <c r="F553" s="598" t="s">
        <v>872</v>
      </c>
      <c r="G553" s="598"/>
      <c r="H553" s="215" t="s">
        <v>914</v>
      </c>
      <c r="I553" s="214" t="s">
        <v>1586</v>
      </c>
      <c r="J553" s="214" t="s">
        <v>1236</v>
      </c>
      <c r="K553" s="216">
        <f t="shared" si="5"/>
        <v>0.9900000000000001</v>
      </c>
    </row>
    <row r="554" spans="1:12" ht="21.95" customHeight="1">
      <c r="A554" s="247" t="s">
        <v>869</v>
      </c>
      <c r="B554" s="247"/>
      <c r="C554" s="214" t="s">
        <v>1590</v>
      </c>
      <c r="D554" s="247" t="s">
        <v>14</v>
      </c>
      <c r="E554" s="247" t="s">
        <v>1591</v>
      </c>
      <c r="F554" s="598" t="s">
        <v>872</v>
      </c>
      <c r="G554" s="598"/>
      <c r="H554" s="215" t="s">
        <v>16</v>
      </c>
      <c r="I554" s="214">
        <v>1</v>
      </c>
      <c r="J554" s="214">
        <v>414.4</v>
      </c>
      <c r="K554" s="216">
        <f t="shared" si="5"/>
        <v>414.4</v>
      </c>
      <c r="L554" s="325">
        <f>L549-K549</f>
        <v>7.0200000000113505E-3</v>
      </c>
    </row>
    <row r="555" spans="1:12">
      <c r="A555" s="245"/>
      <c r="B555" s="245"/>
      <c r="C555" s="245"/>
      <c r="D555" s="245"/>
      <c r="E555" s="245"/>
      <c r="F555" s="245" t="s">
        <v>886</v>
      </c>
      <c r="G555" s="245" t="s">
        <v>4182</v>
      </c>
      <c r="H555" s="245" t="s">
        <v>888</v>
      </c>
      <c r="I555" s="245" t="s">
        <v>4183</v>
      </c>
      <c r="J555" s="245" t="s">
        <v>890</v>
      </c>
      <c r="K555" s="245" t="s">
        <v>1588</v>
      </c>
    </row>
    <row r="556" spans="1:12" ht="15" thickBot="1">
      <c r="A556" s="245"/>
      <c r="B556" s="245"/>
      <c r="C556" s="245"/>
      <c r="D556" s="245"/>
      <c r="E556" s="245"/>
      <c r="F556" s="245" t="s">
        <v>891</v>
      </c>
      <c r="G556" s="249">
        <f>H2*K549</f>
        <v>114.15064166400001</v>
      </c>
      <c r="H556" s="599" t="s">
        <v>892</v>
      </c>
      <c r="I556" s="599"/>
      <c r="J556" s="601">
        <f>G556+K549</f>
        <v>671.52682166399995</v>
      </c>
      <c r="K556" s="599"/>
    </row>
    <row r="557" spans="1:12" ht="0.95" customHeight="1" thickTop="1">
      <c r="A557" s="217"/>
      <c r="B557" s="217"/>
      <c r="C557" s="217"/>
      <c r="D557" s="217"/>
      <c r="E557" s="217"/>
      <c r="F557" s="217"/>
      <c r="G557" s="217"/>
      <c r="H557" s="217"/>
      <c r="I557" s="217"/>
      <c r="J557" s="217"/>
      <c r="K557" s="217"/>
    </row>
    <row r="558" spans="1:12" ht="18" customHeight="1">
      <c r="A558" s="243"/>
      <c r="B558" s="243" t="s">
        <v>840</v>
      </c>
      <c r="C558" s="207" t="s">
        <v>841</v>
      </c>
      <c r="D558" s="243" t="s">
        <v>842</v>
      </c>
      <c r="E558" s="243" t="s">
        <v>843</v>
      </c>
      <c r="F558" s="600" t="s">
        <v>844</v>
      </c>
      <c r="G558" s="600"/>
      <c r="H558" s="208" t="s">
        <v>845</v>
      </c>
      <c r="I558" s="207" t="s">
        <v>846</v>
      </c>
      <c r="J558" s="207" t="s">
        <v>847</v>
      </c>
      <c r="K558" s="207" t="s">
        <v>742</v>
      </c>
    </row>
    <row r="559" spans="1:12" ht="33" customHeight="1">
      <c r="A559" s="317" t="s">
        <v>848</v>
      </c>
      <c r="B559" s="317" t="s">
        <v>1593</v>
      </c>
      <c r="C559" s="318" t="s">
        <v>1569</v>
      </c>
      <c r="D559" s="317" t="s">
        <v>14</v>
      </c>
      <c r="E559" s="317" t="s">
        <v>1570</v>
      </c>
      <c r="F559" s="592" t="s">
        <v>910</v>
      </c>
      <c r="G559" s="592"/>
      <c r="H559" s="319" t="s">
        <v>914</v>
      </c>
      <c r="I559" s="318">
        <v>1</v>
      </c>
      <c r="J559" s="327">
        <v>557.37617999999998</v>
      </c>
      <c r="K559" s="327">
        <v>557.37617999999998</v>
      </c>
    </row>
    <row r="560" spans="1:12" ht="21.95" customHeight="1">
      <c r="A560" s="244" t="s">
        <v>853</v>
      </c>
      <c r="B560" s="244"/>
      <c r="C560" s="211" t="s">
        <v>859</v>
      </c>
      <c r="D560" s="244" t="s">
        <v>14</v>
      </c>
      <c r="E560" s="244" t="s">
        <v>860</v>
      </c>
      <c r="F560" s="597" t="s">
        <v>861</v>
      </c>
      <c r="G560" s="597"/>
      <c r="H560" s="212" t="s">
        <v>862</v>
      </c>
      <c r="I560" s="211" t="s">
        <v>1577</v>
      </c>
      <c r="J560" s="211" t="s">
        <v>864</v>
      </c>
      <c r="K560" s="213">
        <v>10.5901</v>
      </c>
    </row>
    <row r="561" spans="1:12" ht="21.95" customHeight="1">
      <c r="A561" s="244" t="s">
        <v>853</v>
      </c>
      <c r="B561" s="244"/>
      <c r="C561" s="211" t="s">
        <v>1578</v>
      </c>
      <c r="D561" s="244" t="s">
        <v>14</v>
      </c>
      <c r="E561" s="244" t="s">
        <v>1579</v>
      </c>
      <c r="F561" s="597" t="s">
        <v>861</v>
      </c>
      <c r="G561" s="597"/>
      <c r="H561" s="212" t="s">
        <v>862</v>
      </c>
      <c r="I561" s="211" t="s">
        <v>1580</v>
      </c>
      <c r="J561" s="211" t="s">
        <v>1173</v>
      </c>
      <c r="K561" s="213">
        <v>30.11608</v>
      </c>
    </row>
    <row r="562" spans="1:12" ht="33" customHeight="1">
      <c r="A562" s="247" t="s">
        <v>869</v>
      </c>
      <c r="B562" s="247"/>
      <c r="C562" s="214" t="s">
        <v>1581</v>
      </c>
      <c r="D562" s="247" t="s">
        <v>14</v>
      </c>
      <c r="E562" s="247" t="s">
        <v>1582</v>
      </c>
      <c r="F562" s="598" t="s">
        <v>872</v>
      </c>
      <c r="G562" s="598"/>
      <c r="H562" s="215" t="s">
        <v>914</v>
      </c>
      <c r="I562" s="214" t="s">
        <v>1176</v>
      </c>
      <c r="J562" s="214" t="s">
        <v>1583</v>
      </c>
      <c r="K562" s="216">
        <v>101.28</v>
      </c>
    </row>
    <row r="563" spans="1:12" ht="21.95" customHeight="1">
      <c r="A563" s="247" t="s">
        <v>869</v>
      </c>
      <c r="B563" s="247"/>
      <c r="C563" s="214" t="s">
        <v>1584</v>
      </c>
      <c r="D563" s="247" t="s">
        <v>14</v>
      </c>
      <c r="E563" s="247" t="s">
        <v>1585</v>
      </c>
      <c r="F563" s="598" t="s">
        <v>872</v>
      </c>
      <c r="G563" s="598"/>
      <c r="H563" s="215" t="s">
        <v>914</v>
      </c>
      <c r="I563" s="214" t="s">
        <v>1586</v>
      </c>
      <c r="J563" s="214" t="s">
        <v>1236</v>
      </c>
      <c r="K563" s="216">
        <v>0.9900000000000001</v>
      </c>
    </row>
    <row r="564" spans="1:12" ht="21.95" customHeight="1">
      <c r="A564" s="247" t="s">
        <v>869</v>
      </c>
      <c r="B564" s="247"/>
      <c r="C564" s="214" t="s">
        <v>1590</v>
      </c>
      <c r="D564" s="247" t="s">
        <v>14</v>
      </c>
      <c r="E564" s="247" t="s">
        <v>1591</v>
      </c>
      <c r="F564" s="598" t="s">
        <v>872</v>
      </c>
      <c r="G564" s="598"/>
      <c r="H564" s="215" t="s">
        <v>16</v>
      </c>
      <c r="I564" s="214">
        <v>1</v>
      </c>
      <c r="J564" s="214">
        <v>414.4</v>
      </c>
      <c r="K564" s="216">
        <v>414.4</v>
      </c>
    </row>
    <row r="565" spans="1:12">
      <c r="A565" s="245"/>
      <c r="B565" s="245"/>
      <c r="C565" s="245"/>
      <c r="D565" s="245"/>
      <c r="E565" s="245"/>
      <c r="F565" s="245" t="s">
        <v>886</v>
      </c>
      <c r="G565" s="245" t="s">
        <v>4182</v>
      </c>
      <c r="H565" s="245" t="s">
        <v>888</v>
      </c>
      <c r="I565" s="245" t="s">
        <v>4183</v>
      </c>
      <c r="J565" s="245" t="s">
        <v>890</v>
      </c>
      <c r="K565" s="245" t="s">
        <v>1588</v>
      </c>
    </row>
    <row r="566" spans="1:12" ht="15" thickBot="1">
      <c r="A566" s="245"/>
      <c r="B566" s="245"/>
      <c r="C566" s="245"/>
      <c r="D566" s="245"/>
      <c r="E566" s="245"/>
      <c r="F566" s="245" t="s">
        <v>891</v>
      </c>
      <c r="G566" s="249">
        <f>G556</f>
        <v>114.15064166400001</v>
      </c>
      <c r="H566" s="599" t="s">
        <v>892</v>
      </c>
      <c r="I566" s="599"/>
      <c r="J566" s="601">
        <f>J556</f>
        <v>671.52682166399995</v>
      </c>
      <c r="K566" s="599"/>
    </row>
    <row r="567" spans="1:12" ht="0.95" customHeight="1" thickTop="1">
      <c r="A567" s="217"/>
      <c r="B567" s="217"/>
      <c r="C567" s="217"/>
      <c r="D567" s="217"/>
      <c r="E567" s="217"/>
      <c r="F567" s="217"/>
      <c r="G567" s="217"/>
      <c r="H567" s="217"/>
      <c r="I567" s="217"/>
      <c r="J567" s="217"/>
      <c r="K567" s="217"/>
    </row>
    <row r="568" spans="1:12" ht="18" customHeight="1">
      <c r="A568" s="243"/>
      <c r="B568" s="243" t="s">
        <v>840</v>
      </c>
      <c r="C568" s="207" t="s">
        <v>841</v>
      </c>
      <c r="D568" s="243" t="s">
        <v>842</v>
      </c>
      <c r="E568" s="243" t="s">
        <v>843</v>
      </c>
      <c r="F568" s="600" t="s">
        <v>844</v>
      </c>
      <c r="G568" s="600"/>
      <c r="H568" s="208" t="s">
        <v>845</v>
      </c>
      <c r="I568" s="207" t="s">
        <v>846</v>
      </c>
      <c r="J568" s="207" t="s">
        <v>847</v>
      </c>
      <c r="K568" s="207" t="s">
        <v>742</v>
      </c>
    </row>
    <row r="569" spans="1:12" ht="33" customHeight="1">
      <c r="A569" s="317" t="s">
        <v>848</v>
      </c>
      <c r="B569" s="317" t="s">
        <v>1594</v>
      </c>
      <c r="C569" s="318" t="s">
        <v>1595</v>
      </c>
      <c r="D569" s="317" t="s">
        <v>14</v>
      </c>
      <c r="E569" s="317" t="s">
        <v>4340</v>
      </c>
      <c r="F569" s="592" t="s">
        <v>910</v>
      </c>
      <c r="G569" s="592"/>
      <c r="H569" s="319" t="s">
        <v>914</v>
      </c>
      <c r="I569" s="318">
        <v>1</v>
      </c>
      <c r="J569" s="318" t="s">
        <v>4598</v>
      </c>
      <c r="K569" s="318" t="s">
        <v>4598</v>
      </c>
      <c r="L569" s="325">
        <f>'Med escola 220V'!I83</f>
        <v>312.05959999999999</v>
      </c>
    </row>
    <row r="570" spans="1:12" ht="21.95" customHeight="1">
      <c r="A570" s="244" t="s">
        <v>853</v>
      </c>
      <c r="B570" s="244"/>
      <c r="C570" s="211" t="s">
        <v>859</v>
      </c>
      <c r="D570" s="244" t="s">
        <v>14</v>
      </c>
      <c r="E570" s="244" t="s">
        <v>860</v>
      </c>
      <c r="F570" s="597" t="s">
        <v>861</v>
      </c>
      <c r="G570" s="597"/>
      <c r="H570" s="212" t="s">
        <v>862</v>
      </c>
      <c r="I570" s="211" t="s">
        <v>4599</v>
      </c>
      <c r="J570" s="211" t="s">
        <v>864</v>
      </c>
      <c r="K570" s="213">
        <v>5.85</v>
      </c>
    </row>
    <row r="571" spans="1:12" ht="21.95" customHeight="1">
      <c r="A571" s="244" t="s">
        <v>853</v>
      </c>
      <c r="B571" s="244"/>
      <c r="C571" s="211" t="s">
        <v>1578</v>
      </c>
      <c r="D571" s="244" t="s">
        <v>14</v>
      </c>
      <c r="E571" s="244" t="s">
        <v>1579</v>
      </c>
      <c r="F571" s="597" t="s">
        <v>861</v>
      </c>
      <c r="G571" s="597"/>
      <c r="H571" s="212" t="s">
        <v>862</v>
      </c>
      <c r="I571" s="211" t="s">
        <v>1597</v>
      </c>
      <c r="J571" s="211" t="s">
        <v>1173</v>
      </c>
      <c r="K571" s="213">
        <v>24.97</v>
      </c>
    </row>
    <row r="572" spans="1:12" ht="33" customHeight="1">
      <c r="A572" s="247" t="s">
        <v>869</v>
      </c>
      <c r="B572" s="247"/>
      <c r="C572" s="214" t="s">
        <v>1581</v>
      </c>
      <c r="D572" s="247" t="s">
        <v>14</v>
      </c>
      <c r="E572" s="247" t="s">
        <v>1582</v>
      </c>
      <c r="F572" s="598" t="s">
        <v>872</v>
      </c>
      <c r="G572" s="598"/>
      <c r="H572" s="215" t="s">
        <v>914</v>
      </c>
      <c r="I572" s="214" t="s">
        <v>1176</v>
      </c>
      <c r="J572" s="214" t="s">
        <v>1583</v>
      </c>
      <c r="K572" s="216">
        <v>101.28</v>
      </c>
    </row>
    <row r="573" spans="1:12" ht="21.95" customHeight="1">
      <c r="A573" s="247" t="s">
        <v>869</v>
      </c>
      <c r="B573" s="247"/>
      <c r="C573" s="214" t="s">
        <v>1584</v>
      </c>
      <c r="D573" s="247" t="s">
        <v>14</v>
      </c>
      <c r="E573" s="247" t="s">
        <v>1585</v>
      </c>
      <c r="F573" s="598" t="s">
        <v>872</v>
      </c>
      <c r="G573" s="598"/>
      <c r="H573" s="215" t="s">
        <v>914</v>
      </c>
      <c r="I573" s="214" t="s">
        <v>1586</v>
      </c>
      <c r="J573" s="214" t="s">
        <v>1236</v>
      </c>
      <c r="K573" s="216">
        <v>0.99</v>
      </c>
    </row>
    <row r="574" spans="1:12" ht="33" customHeight="1">
      <c r="A574" s="247" t="s">
        <v>869</v>
      </c>
      <c r="B574" s="247"/>
      <c r="C574" s="214" t="s">
        <v>1598</v>
      </c>
      <c r="D574" s="247" t="s">
        <v>14</v>
      </c>
      <c r="E574" s="247" t="str">
        <f>E569</f>
        <v>Porta de abrir em chapa de madeira compensada para banheiro revestida com laminado, 0,60x1,60m, PM6, incluso marco e dobradiças</v>
      </c>
      <c r="F574" s="598" t="s">
        <v>872</v>
      </c>
      <c r="G574" s="598"/>
      <c r="H574" s="215" t="s">
        <v>914</v>
      </c>
      <c r="I574" s="214" t="s">
        <v>867</v>
      </c>
      <c r="J574" s="214" t="s">
        <v>4600</v>
      </c>
      <c r="K574" s="216">
        <v>178.97</v>
      </c>
    </row>
    <row r="575" spans="1:12">
      <c r="A575" s="245"/>
      <c r="B575" s="245"/>
      <c r="C575" s="245"/>
      <c r="D575" s="245"/>
      <c r="E575" s="245"/>
      <c r="F575" s="245" t="s">
        <v>886</v>
      </c>
      <c r="G575" s="245" t="s">
        <v>4601</v>
      </c>
      <c r="H575" s="245" t="s">
        <v>888</v>
      </c>
      <c r="I575" s="245" t="s">
        <v>4602</v>
      </c>
      <c r="J575" s="245" t="s">
        <v>890</v>
      </c>
      <c r="K575" s="245" t="s">
        <v>4603</v>
      </c>
    </row>
    <row r="576" spans="1:12" ht="15" thickBot="1">
      <c r="A576" s="245"/>
      <c r="B576" s="245"/>
      <c r="C576" s="245"/>
      <c r="D576" s="245"/>
      <c r="E576" s="245"/>
      <c r="F576" s="245" t="s">
        <v>891</v>
      </c>
      <c r="G576" s="245" t="s">
        <v>4604</v>
      </c>
      <c r="H576" s="599" t="s">
        <v>892</v>
      </c>
      <c r="I576" s="599"/>
      <c r="J576" s="599" t="s">
        <v>4605</v>
      </c>
      <c r="K576" s="599"/>
    </row>
    <row r="577" spans="1:12" ht="0.95" customHeight="1" thickTop="1">
      <c r="A577" s="217"/>
      <c r="B577" s="217"/>
      <c r="C577" s="217"/>
      <c r="D577" s="217"/>
      <c r="E577" s="217"/>
      <c r="F577" s="217"/>
      <c r="G577" s="217"/>
      <c r="H577" s="217"/>
      <c r="I577" s="217"/>
      <c r="J577" s="217"/>
      <c r="K577" s="217"/>
    </row>
    <row r="578" spans="1:12" ht="18" customHeight="1">
      <c r="A578" s="243"/>
      <c r="B578" s="243" t="s">
        <v>840</v>
      </c>
      <c r="C578" s="207" t="s">
        <v>841</v>
      </c>
      <c r="D578" s="243" t="s">
        <v>842</v>
      </c>
      <c r="E578" s="243" t="s">
        <v>843</v>
      </c>
      <c r="F578" s="600" t="s">
        <v>844</v>
      </c>
      <c r="G578" s="600"/>
      <c r="H578" s="208" t="s">
        <v>845</v>
      </c>
      <c r="I578" s="207" t="s">
        <v>846</v>
      </c>
      <c r="J578" s="207" t="s">
        <v>847</v>
      </c>
      <c r="K578" s="207" t="s">
        <v>742</v>
      </c>
    </row>
    <row r="579" spans="1:12" ht="33" customHeight="1">
      <c r="A579" s="317" t="s">
        <v>848</v>
      </c>
      <c r="B579" s="317" t="s">
        <v>1600</v>
      </c>
      <c r="C579" s="318" t="s">
        <v>1601</v>
      </c>
      <c r="D579" s="317" t="s">
        <v>14</v>
      </c>
      <c r="E579" s="317" t="s">
        <v>4341</v>
      </c>
      <c r="F579" s="592" t="s">
        <v>910</v>
      </c>
      <c r="G579" s="592"/>
      <c r="H579" s="319" t="s">
        <v>914</v>
      </c>
      <c r="I579" s="318">
        <v>1</v>
      </c>
      <c r="J579" s="327">
        <f>K579</f>
        <v>286.06618000000003</v>
      </c>
      <c r="K579" s="320">
        <f>SUM(K580:K584)</f>
        <v>286.06618000000003</v>
      </c>
      <c r="L579" s="325">
        <f>'Med escola 220V'!I84</f>
        <v>286.06180000000001</v>
      </c>
    </row>
    <row r="580" spans="1:12" ht="21.95" customHeight="1">
      <c r="A580" s="244" t="s">
        <v>853</v>
      </c>
      <c r="B580" s="244"/>
      <c r="C580" s="211" t="s">
        <v>859</v>
      </c>
      <c r="D580" s="244" t="s">
        <v>14</v>
      </c>
      <c r="E580" s="244" t="s">
        <v>860</v>
      </c>
      <c r="F580" s="597" t="s">
        <v>861</v>
      </c>
      <c r="G580" s="597"/>
      <c r="H580" s="212" t="s">
        <v>862</v>
      </c>
      <c r="I580" s="211" t="s">
        <v>1577</v>
      </c>
      <c r="J580" s="211" t="s">
        <v>864</v>
      </c>
      <c r="K580" s="213">
        <f>I580*J580</f>
        <v>10.5901</v>
      </c>
      <c r="L580" s="325">
        <f>L579-K579</f>
        <v>-4.3800000000260297E-3</v>
      </c>
    </row>
    <row r="581" spans="1:12" ht="21.95" customHeight="1">
      <c r="A581" s="244" t="s">
        <v>853</v>
      </c>
      <c r="B581" s="244"/>
      <c r="C581" s="211" t="s">
        <v>1578</v>
      </c>
      <c r="D581" s="244" t="s">
        <v>14</v>
      </c>
      <c r="E581" s="244" t="s">
        <v>1579</v>
      </c>
      <c r="F581" s="597" t="s">
        <v>861</v>
      </c>
      <c r="G581" s="597"/>
      <c r="H581" s="212" t="s">
        <v>862</v>
      </c>
      <c r="I581" s="211" t="s">
        <v>1580</v>
      </c>
      <c r="J581" s="211" t="s">
        <v>1173</v>
      </c>
      <c r="K581" s="213">
        <f t="shared" ref="K581:K584" si="6">I581*J581</f>
        <v>30.11608</v>
      </c>
    </row>
    <row r="582" spans="1:12" ht="33" customHeight="1">
      <c r="A582" s="247" t="s">
        <v>869</v>
      </c>
      <c r="B582" s="247"/>
      <c r="C582" s="214" t="s">
        <v>1581</v>
      </c>
      <c r="D582" s="247" t="s">
        <v>14</v>
      </c>
      <c r="E582" s="247" t="s">
        <v>1582</v>
      </c>
      <c r="F582" s="598" t="s">
        <v>872</v>
      </c>
      <c r="G582" s="598"/>
      <c r="H582" s="215" t="s">
        <v>914</v>
      </c>
      <c r="I582" s="214" t="s">
        <v>1176</v>
      </c>
      <c r="J582" s="214" t="s">
        <v>1583</v>
      </c>
      <c r="K582" s="216">
        <f t="shared" si="6"/>
        <v>101.28</v>
      </c>
    </row>
    <row r="583" spans="1:12" ht="21.95" customHeight="1">
      <c r="A583" s="247" t="s">
        <v>869</v>
      </c>
      <c r="B583" s="247"/>
      <c r="C583" s="214" t="s">
        <v>1584</v>
      </c>
      <c r="D583" s="247" t="s">
        <v>14</v>
      </c>
      <c r="E583" s="247" t="s">
        <v>1585</v>
      </c>
      <c r="F583" s="598" t="s">
        <v>872</v>
      </c>
      <c r="G583" s="598"/>
      <c r="H583" s="215" t="s">
        <v>914</v>
      </c>
      <c r="I583" s="214" t="s">
        <v>1586</v>
      </c>
      <c r="J583" s="214" t="s">
        <v>1236</v>
      </c>
      <c r="K583" s="216">
        <f t="shared" si="6"/>
        <v>0.9900000000000001</v>
      </c>
    </row>
    <row r="584" spans="1:12" ht="33" customHeight="1">
      <c r="A584" s="247" t="s">
        <v>869</v>
      </c>
      <c r="B584" s="247"/>
      <c r="C584" s="214" t="s">
        <v>1602</v>
      </c>
      <c r="D584" s="247" t="s">
        <v>14</v>
      </c>
      <c r="E584" s="247" t="str">
        <f>E579</f>
        <v>Porta de abrir em chapa de madeira compensada para banheiro revestida com laminado, 0,80x1,60m, PM7, incluso marco e dobradiças</v>
      </c>
      <c r="F584" s="598" t="s">
        <v>872</v>
      </c>
      <c r="G584" s="598"/>
      <c r="H584" s="215" t="s">
        <v>914</v>
      </c>
      <c r="I584" s="214" t="s">
        <v>867</v>
      </c>
      <c r="J584" s="214">
        <v>143.09</v>
      </c>
      <c r="K584" s="216">
        <f t="shared" si="6"/>
        <v>143.09</v>
      </c>
    </row>
    <row r="585" spans="1:12">
      <c r="A585" s="245"/>
      <c r="B585" s="245"/>
      <c r="C585" s="245"/>
      <c r="D585" s="245"/>
      <c r="E585" s="245"/>
      <c r="F585" s="245" t="s">
        <v>886</v>
      </c>
      <c r="G585" s="245" t="s">
        <v>4182</v>
      </c>
      <c r="H585" s="245" t="s">
        <v>888</v>
      </c>
      <c r="I585" s="245" t="s">
        <v>4183</v>
      </c>
      <c r="J585" s="245" t="s">
        <v>890</v>
      </c>
      <c r="K585" s="245" t="s">
        <v>1588</v>
      </c>
    </row>
    <row r="586" spans="1:12" ht="15" thickBot="1">
      <c r="A586" s="245"/>
      <c r="B586" s="245"/>
      <c r="C586" s="245"/>
      <c r="D586" s="245"/>
      <c r="E586" s="245"/>
      <c r="F586" s="245" t="s">
        <v>891</v>
      </c>
      <c r="G586" s="249">
        <f>H2*K579</f>
        <v>58.586353664000008</v>
      </c>
      <c r="H586" s="599" t="s">
        <v>892</v>
      </c>
      <c r="I586" s="599"/>
      <c r="J586" s="602">
        <f>G586+K579</f>
        <v>344.65253366400003</v>
      </c>
      <c r="K586" s="602"/>
    </row>
    <row r="587" spans="1:12" ht="0.95" customHeight="1" thickTop="1">
      <c r="A587" s="217"/>
      <c r="B587" s="217"/>
      <c r="C587" s="217"/>
      <c r="D587" s="217"/>
      <c r="E587" s="217"/>
      <c r="F587" s="217"/>
      <c r="G587" s="217"/>
      <c r="H587" s="217"/>
      <c r="I587" s="217"/>
      <c r="J587" s="217"/>
      <c r="K587" s="217"/>
    </row>
    <row r="588" spans="1:12" ht="18" customHeight="1">
      <c r="A588" s="243"/>
      <c r="B588" s="243" t="s">
        <v>840</v>
      </c>
      <c r="C588" s="207" t="s">
        <v>841</v>
      </c>
      <c r="D588" s="243" t="s">
        <v>842</v>
      </c>
      <c r="E588" s="243" t="s">
        <v>843</v>
      </c>
      <c r="F588" s="600" t="s">
        <v>844</v>
      </c>
      <c r="G588" s="600"/>
      <c r="H588" s="208" t="s">
        <v>845</v>
      </c>
      <c r="I588" s="207" t="s">
        <v>846</v>
      </c>
      <c r="J588" s="207" t="s">
        <v>847</v>
      </c>
      <c r="K588" s="207" t="s">
        <v>742</v>
      </c>
    </row>
    <row r="589" spans="1:12" ht="33" customHeight="1">
      <c r="A589" s="317" t="s">
        <v>848</v>
      </c>
      <c r="B589" s="317" t="s">
        <v>1603</v>
      </c>
      <c r="C589" s="318" t="s">
        <v>1562</v>
      </c>
      <c r="D589" s="317" t="s">
        <v>14</v>
      </c>
      <c r="E589" s="317" t="s">
        <v>1563</v>
      </c>
      <c r="F589" s="592" t="s">
        <v>910</v>
      </c>
      <c r="G589" s="592"/>
      <c r="H589" s="319" t="s">
        <v>914</v>
      </c>
      <c r="I589" s="318">
        <v>1</v>
      </c>
      <c r="J589" s="318" t="s">
        <v>1629</v>
      </c>
      <c r="K589" s="318" t="s">
        <v>1629</v>
      </c>
      <c r="L589" s="325">
        <f>'Med escola 220V'!I86</f>
        <v>86.326799999999992</v>
      </c>
    </row>
    <row r="590" spans="1:12" ht="21.95" customHeight="1">
      <c r="A590" s="244" t="s">
        <v>853</v>
      </c>
      <c r="B590" s="244"/>
      <c r="C590" s="211" t="s">
        <v>859</v>
      </c>
      <c r="D590" s="244" t="s">
        <v>14</v>
      </c>
      <c r="E590" s="244" t="s">
        <v>860</v>
      </c>
      <c r="F590" s="597" t="s">
        <v>861</v>
      </c>
      <c r="G590" s="597"/>
      <c r="H590" s="212" t="s">
        <v>862</v>
      </c>
      <c r="I590" s="211" t="s">
        <v>4606</v>
      </c>
      <c r="J590" s="211" t="s">
        <v>864</v>
      </c>
      <c r="K590" s="213">
        <v>3.2</v>
      </c>
    </row>
    <row r="591" spans="1:12" ht="21.95" customHeight="1">
      <c r="A591" s="244" t="s">
        <v>853</v>
      </c>
      <c r="B591" s="244"/>
      <c r="C591" s="211" t="s">
        <v>1578</v>
      </c>
      <c r="D591" s="244" t="s">
        <v>14</v>
      </c>
      <c r="E591" s="244" t="s">
        <v>1579</v>
      </c>
      <c r="F591" s="597" t="s">
        <v>861</v>
      </c>
      <c r="G591" s="597"/>
      <c r="H591" s="212" t="s">
        <v>862</v>
      </c>
      <c r="I591" s="211" t="s">
        <v>4607</v>
      </c>
      <c r="J591" s="211" t="s">
        <v>1173</v>
      </c>
      <c r="K591" s="213">
        <v>9.1199999999999992</v>
      </c>
    </row>
    <row r="592" spans="1:12" ht="44.1" customHeight="1">
      <c r="A592" s="247" t="s">
        <v>869</v>
      </c>
      <c r="B592" s="247"/>
      <c r="C592" s="214" t="s">
        <v>1604</v>
      </c>
      <c r="D592" s="247" t="s">
        <v>14</v>
      </c>
      <c r="E592" s="247" t="s">
        <v>1605</v>
      </c>
      <c r="F592" s="598" t="s">
        <v>872</v>
      </c>
      <c r="G592" s="598"/>
      <c r="H592" s="215" t="s">
        <v>1093</v>
      </c>
      <c r="I592" s="214" t="s">
        <v>867</v>
      </c>
      <c r="J592" s="214" t="s">
        <v>1606</v>
      </c>
      <c r="K592" s="216">
        <v>74.010000000000005</v>
      </c>
    </row>
    <row r="593" spans="1:12">
      <c r="A593" s="245"/>
      <c r="B593" s="245"/>
      <c r="C593" s="245"/>
      <c r="D593" s="245"/>
      <c r="E593" s="245"/>
      <c r="F593" s="245" t="s">
        <v>886</v>
      </c>
      <c r="G593" s="245" t="s">
        <v>1442</v>
      </c>
      <c r="H593" s="245" t="s">
        <v>888</v>
      </c>
      <c r="I593" s="245" t="s">
        <v>2827</v>
      </c>
      <c r="J593" s="245" t="s">
        <v>890</v>
      </c>
      <c r="K593" s="245" t="s">
        <v>1867</v>
      </c>
    </row>
    <row r="594" spans="1:12" ht="15" thickBot="1">
      <c r="A594" s="245"/>
      <c r="B594" s="245"/>
      <c r="C594" s="245"/>
      <c r="D594" s="245"/>
      <c r="E594" s="245"/>
      <c r="F594" s="245" t="s">
        <v>891</v>
      </c>
      <c r="G594" s="245" t="s">
        <v>4438</v>
      </c>
      <c r="H594" s="599" t="s">
        <v>892</v>
      </c>
      <c r="I594" s="599"/>
      <c r="J594" s="599" t="s">
        <v>4608</v>
      </c>
      <c r="K594" s="599"/>
    </row>
    <row r="595" spans="1:12" ht="0.95" customHeight="1" thickTop="1">
      <c r="A595" s="217"/>
      <c r="B595" s="217"/>
      <c r="C595" s="217"/>
      <c r="D595" s="217"/>
      <c r="E595" s="217"/>
      <c r="F595" s="217"/>
      <c r="G595" s="217"/>
      <c r="H595" s="217"/>
      <c r="I595" s="217"/>
      <c r="J595" s="217"/>
      <c r="K595" s="217"/>
    </row>
    <row r="596" spans="1:12" ht="18" customHeight="1">
      <c r="A596" s="243"/>
      <c r="B596" s="243" t="s">
        <v>840</v>
      </c>
      <c r="C596" s="207" t="s">
        <v>841</v>
      </c>
      <c r="D596" s="243" t="s">
        <v>842</v>
      </c>
      <c r="E596" s="243" t="s">
        <v>843</v>
      </c>
      <c r="F596" s="600" t="s">
        <v>844</v>
      </c>
      <c r="G596" s="600"/>
      <c r="H596" s="208" t="s">
        <v>845</v>
      </c>
      <c r="I596" s="207" t="s">
        <v>846</v>
      </c>
      <c r="J596" s="207" t="s">
        <v>847</v>
      </c>
      <c r="K596" s="207" t="s">
        <v>742</v>
      </c>
    </row>
    <row r="597" spans="1:12" ht="33" customHeight="1">
      <c r="A597" s="317" t="s">
        <v>848</v>
      </c>
      <c r="B597" s="317" t="s">
        <v>1608</v>
      </c>
      <c r="C597" s="318" t="s">
        <v>1609</v>
      </c>
      <c r="D597" s="317" t="s">
        <v>14</v>
      </c>
      <c r="E597" s="317" t="s">
        <v>1610</v>
      </c>
      <c r="F597" s="592" t="s">
        <v>910</v>
      </c>
      <c r="G597" s="592"/>
      <c r="H597" s="319" t="s">
        <v>914</v>
      </c>
      <c r="I597" s="318">
        <v>1</v>
      </c>
      <c r="J597" s="318" t="s">
        <v>4609</v>
      </c>
      <c r="K597" s="318" t="s">
        <v>4609</v>
      </c>
      <c r="L597" s="325">
        <f>'Med escola 220V'!I87</f>
        <v>67.707800000000006</v>
      </c>
    </row>
    <row r="598" spans="1:12" ht="21.95" customHeight="1">
      <c r="A598" s="244" t="s">
        <v>853</v>
      </c>
      <c r="B598" s="244"/>
      <c r="C598" s="211" t="s">
        <v>859</v>
      </c>
      <c r="D598" s="244" t="s">
        <v>14</v>
      </c>
      <c r="E598" s="244" t="s">
        <v>860</v>
      </c>
      <c r="F598" s="597" t="s">
        <v>861</v>
      </c>
      <c r="G598" s="597"/>
      <c r="H598" s="212" t="s">
        <v>862</v>
      </c>
      <c r="I598" s="211" t="s">
        <v>4610</v>
      </c>
      <c r="J598" s="211" t="s">
        <v>864</v>
      </c>
      <c r="K598" s="213">
        <v>2.39</v>
      </c>
    </row>
    <row r="599" spans="1:12" ht="21.95" customHeight="1">
      <c r="A599" s="244" t="s">
        <v>853</v>
      </c>
      <c r="B599" s="244"/>
      <c r="C599" s="211" t="s">
        <v>1578</v>
      </c>
      <c r="D599" s="244" t="s">
        <v>14</v>
      </c>
      <c r="E599" s="244" t="s">
        <v>1579</v>
      </c>
      <c r="F599" s="597" t="s">
        <v>861</v>
      </c>
      <c r="G599" s="597"/>
      <c r="H599" s="212" t="s">
        <v>862</v>
      </c>
      <c r="I599" s="211" t="s">
        <v>4611</v>
      </c>
      <c r="J599" s="211" t="s">
        <v>1173</v>
      </c>
      <c r="K599" s="213">
        <v>6.79</v>
      </c>
    </row>
    <row r="600" spans="1:12" ht="44.1" customHeight="1">
      <c r="A600" s="247" t="s">
        <v>869</v>
      </c>
      <c r="B600" s="247"/>
      <c r="C600" s="214" t="s">
        <v>1611</v>
      </c>
      <c r="D600" s="247" t="s">
        <v>14</v>
      </c>
      <c r="E600" s="247" t="s">
        <v>1612</v>
      </c>
      <c r="F600" s="598" t="s">
        <v>872</v>
      </c>
      <c r="G600" s="598"/>
      <c r="H600" s="215" t="s">
        <v>1093</v>
      </c>
      <c r="I600" s="214" t="s">
        <v>867</v>
      </c>
      <c r="J600" s="214" t="s">
        <v>1613</v>
      </c>
      <c r="K600" s="216">
        <v>58.53</v>
      </c>
    </row>
    <row r="601" spans="1:12">
      <c r="A601" s="245"/>
      <c r="B601" s="245"/>
      <c r="C601" s="245"/>
      <c r="D601" s="245"/>
      <c r="E601" s="245"/>
      <c r="F601" s="245" t="s">
        <v>886</v>
      </c>
      <c r="G601" s="245" t="s">
        <v>3353</v>
      </c>
      <c r="H601" s="245" t="s">
        <v>888</v>
      </c>
      <c r="I601" s="245" t="s">
        <v>3863</v>
      </c>
      <c r="J601" s="245" t="s">
        <v>890</v>
      </c>
      <c r="K601" s="245" t="s">
        <v>2144</v>
      </c>
    </row>
    <row r="602" spans="1:12" ht="15" thickBot="1">
      <c r="A602" s="245"/>
      <c r="B602" s="245"/>
      <c r="C602" s="245"/>
      <c r="D602" s="245"/>
      <c r="E602" s="245"/>
      <c r="F602" s="245" t="s">
        <v>891</v>
      </c>
      <c r="G602" s="245" t="s">
        <v>2779</v>
      </c>
      <c r="H602" s="599" t="s">
        <v>892</v>
      </c>
      <c r="I602" s="599"/>
      <c r="J602" s="599" t="s">
        <v>4612</v>
      </c>
      <c r="K602" s="599"/>
    </row>
    <row r="603" spans="1:12" ht="0.95" customHeight="1" thickTop="1">
      <c r="A603" s="217"/>
      <c r="B603" s="217"/>
      <c r="C603" s="217"/>
      <c r="D603" s="217"/>
      <c r="E603" s="217"/>
      <c r="F603" s="217"/>
      <c r="G603" s="217"/>
      <c r="H603" s="217"/>
      <c r="I603" s="217"/>
      <c r="J603" s="217"/>
      <c r="K603" s="217"/>
    </row>
    <row r="604" spans="1:12" ht="18" customHeight="1">
      <c r="A604" s="243"/>
      <c r="B604" s="243" t="s">
        <v>840</v>
      </c>
      <c r="C604" s="207" t="s">
        <v>841</v>
      </c>
      <c r="D604" s="243" t="s">
        <v>842</v>
      </c>
      <c r="E604" s="243" t="s">
        <v>843</v>
      </c>
      <c r="F604" s="600" t="s">
        <v>844</v>
      </c>
      <c r="G604" s="600"/>
      <c r="H604" s="208" t="s">
        <v>845</v>
      </c>
      <c r="I604" s="207" t="s">
        <v>846</v>
      </c>
      <c r="J604" s="207" t="s">
        <v>847</v>
      </c>
      <c r="K604" s="207" t="s">
        <v>742</v>
      </c>
    </row>
    <row r="605" spans="1:12" ht="54.95" customHeight="1">
      <c r="A605" s="317" t="s">
        <v>848</v>
      </c>
      <c r="B605" s="317" t="s">
        <v>1614</v>
      </c>
      <c r="C605" s="318" t="s">
        <v>1615</v>
      </c>
      <c r="D605" s="317" t="s">
        <v>14</v>
      </c>
      <c r="E605" s="317" t="s">
        <v>5114</v>
      </c>
      <c r="F605" s="592" t="s">
        <v>910</v>
      </c>
      <c r="G605" s="592"/>
      <c r="H605" s="319" t="s">
        <v>914</v>
      </c>
      <c r="I605" s="318">
        <v>1</v>
      </c>
      <c r="J605" s="320">
        <f>K605</f>
        <v>1056.1100000000001</v>
      </c>
      <c r="K605" s="320">
        <f>SUM(K606:K609)</f>
        <v>1056.1100000000001</v>
      </c>
      <c r="L605" s="325">
        <f>'Med escola 220V'!I89</f>
        <v>1056.1143999999999</v>
      </c>
    </row>
    <row r="606" spans="1:12" ht="21.95" customHeight="1">
      <c r="A606" s="244" t="s">
        <v>853</v>
      </c>
      <c r="B606" s="244"/>
      <c r="C606" s="211" t="s">
        <v>1553</v>
      </c>
      <c r="D606" s="244" t="s">
        <v>14</v>
      </c>
      <c r="E606" s="244" t="s">
        <v>1554</v>
      </c>
      <c r="F606" s="597" t="s">
        <v>910</v>
      </c>
      <c r="G606" s="597"/>
      <c r="H606" s="212" t="s">
        <v>914</v>
      </c>
      <c r="I606" s="211" t="s">
        <v>867</v>
      </c>
      <c r="J606" s="211" t="s">
        <v>1555</v>
      </c>
      <c r="K606" s="213">
        <f>I606*J606</f>
        <v>162.97999999999999</v>
      </c>
    </row>
    <row r="607" spans="1:12" ht="33" customHeight="1">
      <c r="A607" s="244" t="s">
        <v>853</v>
      </c>
      <c r="B607" s="244"/>
      <c r="C607" s="211" t="s">
        <v>1556</v>
      </c>
      <c r="D607" s="244" t="s">
        <v>14</v>
      </c>
      <c r="E607" s="244" t="s">
        <v>1557</v>
      </c>
      <c r="F607" s="597" t="s">
        <v>910</v>
      </c>
      <c r="G607" s="597"/>
      <c r="H607" s="212" t="s">
        <v>914</v>
      </c>
      <c r="I607" s="211" t="s">
        <v>867</v>
      </c>
      <c r="J607" s="211" t="s">
        <v>1558</v>
      </c>
      <c r="K607" s="213">
        <f t="shared" ref="K607:K609" si="7">I607*J607</f>
        <v>68</v>
      </c>
    </row>
    <row r="608" spans="1:12" ht="33" customHeight="1">
      <c r="A608" s="244" t="s">
        <v>853</v>
      </c>
      <c r="B608" s="244"/>
      <c r="C608" s="211" t="s">
        <v>1559</v>
      </c>
      <c r="D608" s="244" t="s">
        <v>14</v>
      </c>
      <c r="E608" s="244" t="s">
        <v>1560</v>
      </c>
      <c r="F608" s="597" t="s">
        <v>910</v>
      </c>
      <c r="G608" s="597"/>
      <c r="H608" s="212" t="s">
        <v>914</v>
      </c>
      <c r="I608" s="211" t="s">
        <v>863</v>
      </c>
      <c r="J608" s="211" t="s">
        <v>1561</v>
      </c>
      <c r="K608" s="213">
        <f t="shared" si="7"/>
        <v>49.64</v>
      </c>
    </row>
    <row r="609" spans="1:12" ht="44.1" customHeight="1">
      <c r="A609" s="244" t="s">
        <v>853</v>
      </c>
      <c r="B609" s="244"/>
      <c r="C609" s="211" t="s">
        <v>1616</v>
      </c>
      <c r="D609" s="244" t="s">
        <v>14</v>
      </c>
      <c r="E609" s="244" t="str">
        <f>E605</f>
        <v>Porta de abrir de 0,80x2,10m em chapa de alumínio com vidro e veneziana, PA1, conforme projeto de esquadrias, inclusive ferragens5</v>
      </c>
      <c r="F609" s="597" t="s">
        <v>910</v>
      </c>
      <c r="G609" s="597"/>
      <c r="H609" s="212" t="s">
        <v>914</v>
      </c>
      <c r="I609" s="211" t="s">
        <v>867</v>
      </c>
      <c r="J609" s="211">
        <v>775.49</v>
      </c>
      <c r="K609" s="213">
        <f t="shared" si="7"/>
        <v>775.49</v>
      </c>
      <c r="L609" s="325">
        <f>L605-K605</f>
        <v>4.3999999998050043E-3</v>
      </c>
    </row>
    <row r="610" spans="1:12">
      <c r="A610" s="245"/>
      <c r="B610" s="245"/>
      <c r="C610" s="245"/>
      <c r="D610" s="245"/>
      <c r="E610" s="245"/>
      <c r="F610" s="245" t="s">
        <v>886</v>
      </c>
      <c r="G610" s="245" t="s">
        <v>4186</v>
      </c>
      <c r="H610" s="245" t="s">
        <v>888</v>
      </c>
      <c r="I610" s="245" t="s">
        <v>4187</v>
      </c>
      <c r="J610" s="245" t="s">
        <v>890</v>
      </c>
      <c r="K610" s="245" t="s">
        <v>1619</v>
      </c>
    </row>
    <row r="611" spans="1:12" ht="15" thickBot="1">
      <c r="A611" s="245"/>
      <c r="B611" s="245"/>
      <c r="C611" s="245"/>
      <c r="D611" s="245"/>
      <c r="E611" s="245"/>
      <c r="F611" s="245" t="s">
        <v>891</v>
      </c>
      <c r="G611" s="249">
        <f>H2*K605</f>
        <v>216.29132800000005</v>
      </c>
      <c r="H611" s="599" t="s">
        <v>892</v>
      </c>
      <c r="I611" s="599"/>
      <c r="J611" s="601">
        <f>G611+K605</f>
        <v>1272.4013280000001</v>
      </c>
      <c r="K611" s="599"/>
    </row>
    <row r="612" spans="1:12" ht="0.95" customHeight="1" thickTop="1">
      <c r="A612" s="217"/>
      <c r="B612" s="217"/>
      <c r="C612" s="217"/>
      <c r="D612" s="217"/>
      <c r="E612" s="217"/>
      <c r="F612" s="217"/>
      <c r="G612" s="217"/>
      <c r="H612" s="217"/>
      <c r="I612" s="217"/>
      <c r="J612" s="217"/>
      <c r="K612" s="217"/>
    </row>
    <row r="613" spans="1:12" ht="18" customHeight="1">
      <c r="A613" s="243"/>
      <c r="B613" s="243" t="s">
        <v>840</v>
      </c>
      <c r="C613" s="207" t="s">
        <v>841</v>
      </c>
      <c r="D613" s="243" t="s">
        <v>842</v>
      </c>
      <c r="E613" s="243" t="s">
        <v>843</v>
      </c>
      <c r="F613" s="600" t="s">
        <v>844</v>
      </c>
      <c r="G613" s="600"/>
      <c r="H613" s="208" t="s">
        <v>845</v>
      </c>
      <c r="I613" s="207" t="s">
        <v>846</v>
      </c>
      <c r="J613" s="207" t="s">
        <v>847</v>
      </c>
      <c r="K613" s="207" t="s">
        <v>742</v>
      </c>
    </row>
    <row r="614" spans="1:12" ht="21.95" customHeight="1">
      <c r="A614" s="317" t="s">
        <v>848</v>
      </c>
      <c r="B614" s="317" t="s">
        <v>1620</v>
      </c>
      <c r="C614" s="318" t="s">
        <v>1048</v>
      </c>
      <c r="D614" s="317" t="s">
        <v>14</v>
      </c>
      <c r="E614" s="317" t="s">
        <v>1049</v>
      </c>
      <c r="F614" s="592" t="s">
        <v>910</v>
      </c>
      <c r="G614" s="592"/>
      <c r="H614" s="319" t="s">
        <v>16</v>
      </c>
      <c r="I614" s="318">
        <v>1</v>
      </c>
      <c r="J614" s="318" t="s">
        <v>4445</v>
      </c>
      <c r="K614" s="318" t="s">
        <v>4445</v>
      </c>
      <c r="L614" s="325">
        <f>'Med escola 220V'!I91</f>
        <v>362.85980000000001</v>
      </c>
    </row>
    <row r="615" spans="1:12" ht="21.95" customHeight="1">
      <c r="A615" s="244" t="s">
        <v>853</v>
      </c>
      <c r="B615" s="244"/>
      <c r="C615" s="211" t="s">
        <v>859</v>
      </c>
      <c r="D615" s="244" t="s">
        <v>14</v>
      </c>
      <c r="E615" s="244" t="s">
        <v>860</v>
      </c>
      <c r="F615" s="597" t="s">
        <v>861</v>
      </c>
      <c r="G615" s="597"/>
      <c r="H615" s="212" t="s">
        <v>862</v>
      </c>
      <c r="I615" s="211" t="s">
        <v>4613</v>
      </c>
      <c r="J615" s="211" t="s">
        <v>864</v>
      </c>
      <c r="K615" s="213">
        <v>16.059999999999999</v>
      </c>
    </row>
    <row r="616" spans="1:12" ht="21.95" customHeight="1">
      <c r="A616" s="244" t="s">
        <v>853</v>
      </c>
      <c r="B616" s="244"/>
      <c r="C616" s="211" t="s">
        <v>1303</v>
      </c>
      <c r="D616" s="244" t="s">
        <v>14</v>
      </c>
      <c r="E616" s="244" t="s">
        <v>1304</v>
      </c>
      <c r="F616" s="597" t="s">
        <v>861</v>
      </c>
      <c r="G616" s="597"/>
      <c r="H616" s="212" t="s">
        <v>862</v>
      </c>
      <c r="I616" s="211" t="s">
        <v>4614</v>
      </c>
      <c r="J616" s="211" t="s">
        <v>1305</v>
      </c>
      <c r="K616" s="213">
        <v>45.85</v>
      </c>
    </row>
    <row r="617" spans="1:12" ht="21.95" customHeight="1">
      <c r="A617" s="244" t="s">
        <v>853</v>
      </c>
      <c r="B617" s="244"/>
      <c r="C617" s="211" t="s">
        <v>1621</v>
      </c>
      <c r="D617" s="244" t="s">
        <v>14</v>
      </c>
      <c r="E617" s="244" t="s">
        <v>1622</v>
      </c>
      <c r="F617" s="597" t="s">
        <v>861</v>
      </c>
      <c r="G617" s="597"/>
      <c r="H617" s="212" t="s">
        <v>40</v>
      </c>
      <c r="I617" s="211" t="s">
        <v>1623</v>
      </c>
      <c r="J617" s="211" t="s">
        <v>1624</v>
      </c>
      <c r="K617" s="213">
        <v>9.01</v>
      </c>
    </row>
    <row r="618" spans="1:12" ht="21.95" customHeight="1">
      <c r="A618" s="247" t="s">
        <v>869</v>
      </c>
      <c r="B618" s="247"/>
      <c r="C618" s="214" t="s">
        <v>1625</v>
      </c>
      <c r="D618" s="247" t="s">
        <v>14</v>
      </c>
      <c r="E618" s="247" t="s">
        <v>1626</v>
      </c>
      <c r="F618" s="598" t="s">
        <v>872</v>
      </c>
      <c r="G618" s="598"/>
      <c r="H618" s="215" t="s">
        <v>914</v>
      </c>
      <c r="I618" s="214" t="s">
        <v>1627</v>
      </c>
      <c r="J618" s="214" t="s">
        <v>1628</v>
      </c>
      <c r="K618" s="216">
        <v>291.94</v>
      </c>
    </row>
    <row r="619" spans="1:12">
      <c r="A619" s="245"/>
      <c r="B619" s="245"/>
      <c r="C619" s="245"/>
      <c r="D619" s="245"/>
      <c r="E619" s="245"/>
      <c r="F619" s="245" t="s">
        <v>886</v>
      </c>
      <c r="G619" s="245" t="s">
        <v>4615</v>
      </c>
      <c r="H619" s="245" t="s">
        <v>888</v>
      </c>
      <c r="I619" s="245" t="s">
        <v>4616</v>
      </c>
      <c r="J619" s="245" t="s">
        <v>890</v>
      </c>
      <c r="K619" s="245" t="s">
        <v>4617</v>
      </c>
    </row>
    <row r="620" spans="1:12" ht="15" thickBot="1">
      <c r="A620" s="245"/>
      <c r="B620" s="245"/>
      <c r="C620" s="245"/>
      <c r="D620" s="245"/>
      <c r="E620" s="245"/>
      <c r="F620" s="245" t="s">
        <v>891</v>
      </c>
      <c r="G620" s="245" t="s">
        <v>4466</v>
      </c>
      <c r="H620" s="599" t="s">
        <v>892</v>
      </c>
      <c r="I620" s="599"/>
      <c r="J620" s="599" t="s">
        <v>4618</v>
      </c>
      <c r="K620" s="599"/>
    </row>
    <row r="621" spans="1:12" ht="0.95" customHeight="1" thickTop="1">
      <c r="A621" s="217"/>
      <c r="B621" s="217"/>
      <c r="C621" s="217"/>
      <c r="D621" s="217"/>
      <c r="E621" s="217"/>
      <c r="F621" s="217"/>
      <c r="G621" s="217"/>
      <c r="H621" s="217"/>
      <c r="I621" s="217"/>
      <c r="J621" s="217"/>
      <c r="K621" s="217"/>
    </row>
    <row r="622" spans="1:12" ht="18" customHeight="1">
      <c r="A622" s="243"/>
      <c r="B622" s="243" t="s">
        <v>840</v>
      </c>
      <c r="C622" s="207" t="s">
        <v>841</v>
      </c>
      <c r="D622" s="243" t="s">
        <v>842</v>
      </c>
      <c r="E622" s="243" t="s">
        <v>843</v>
      </c>
      <c r="F622" s="600" t="s">
        <v>844</v>
      </c>
      <c r="G622" s="600"/>
      <c r="H622" s="208" t="s">
        <v>845</v>
      </c>
      <c r="I622" s="207" t="s">
        <v>846</v>
      </c>
      <c r="J622" s="207" t="s">
        <v>847</v>
      </c>
      <c r="K622" s="207" t="s">
        <v>742</v>
      </c>
    </row>
    <row r="623" spans="1:12" ht="21.95" customHeight="1">
      <c r="A623" s="317" t="s">
        <v>848</v>
      </c>
      <c r="B623" s="317" t="s">
        <v>1630</v>
      </c>
      <c r="C623" s="318" t="s">
        <v>1631</v>
      </c>
      <c r="D623" s="317" t="s">
        <v>14</v>
      </c>
      <c r="E623" s="317" t="s">
        <v>4619</v>
      </c>
      <c r="F623" s="592" t="s">
        <v>910</v>
      </c>
      <c r="G623" s="592"/>
      <c r="H623" s="319" t="s">
        <v>16</v>
      </c>
      <c r="I623" s="318">
        <v>1</v>
      </c>
      <c r="J623" s="318" t="s">
        <v>4620</v>
      </c>
      <c r="K623" s="318" t="s">
        <v>4620</v>
      </c>
      <c r="L623" s="325">
        <f>'Med escola 220V'!I92</f>
        <v>210.27859999999998</v>
      </c>
    </row>
    <row r="624" spans="1:12" ht="21.95" customHeight="1">
      <c r="A624" s="244" t="s">
        <v>853</v>
      </c>
      <c r="B624" s="244"/>
      <c r="C624" s="211" t="s">
        <v>859</v>
      </c>
      <c r="D624" s="244" t="s">
        <v>14</v>
      </c>
      <c r="E624" s="244" t="s">
        <v>860</v>
      </c>
      <c r="F624" s="597" t="s">
        <v>861</v>
      </c>
      <c r="G624" s="597"/>
      <c r="H624" s="212" t="s">
        <v>862</v>
      </c>
      <c r="I624" s="211" t="s">
        <v>4621</v>
      </c>
      <c r="J624" s="211" t="s">
        <v>864</v>
      </c>
      <c r="K624" s="213">
        <v>10.71</v>
      </c>
    </row>
    <row r="625" spans="1:12" ht="21.95" customHeight="1">
      <c r="A625" s="244" t="s">
        <v>853</v>
      </c>
      <c r="B625" s="244"/>
      <c r="C625" s="211" t="s">
        <v>1303</v>
      </c>
      <c r="D625" s="244" t="s">
        <v>14</v>
      </c>
      <c r="E625" s="244" t="s">
        <v>1304</v>
      </c>
      <c r="F625" s="597" t="s">
        <v>861</v>
      </c>
      <c r="G625" s="597"/>
      <c r="H625" s="212" t="s">
        <v>862</v>
      </c>
      <c r="I625" s="211" t="s">
        <v>4622</v>
      </c>
      <c r="J625" s="211" t="s">
        <v>1305</v>
      </c>
      <c r="K625" s="213">
        <v>30.58</v>
      </c>
    </row>
    <row r="626" spans="1:12" ht="21.95" customHeight="1">
      <c r="A626" s="244" t="s">
        <v>853</v>
      </c>
      <c r="B626" s="244"/>
      <c r="C626" s="211" t="s">
        <v>1621</v>
      </c>
      <c r="D626" s="244" t="s">
        <v>14</v>
      </c>
      <c r="E626" s="244" t="s">
        <v>1622</v>
      </c>
      <c r="F626" s="597" t="s">
        <v>861</v>
      </c>
      <c r="G626" s="597"/>
      <c r="H626" s="212" t="s">
        <v>40</v>
      </c>
      <c r="I626" s="211" t="s">
        <v>4623</v>
      </c>
      <c r="J626" s="211" t="s">
        <v>1624</v>
      </c>
      <c r="K626" s="213">
        <v>4.1500000000000004</v>
      </c>
    </row>
    <row r="627" spans="1:12" ht="33" customHeight="1">
      <c r="A627" s="247" t="s">
        <v>869</v>
      </c>
      <c r="B627" s="247"/>
      <c r="C627" s="214" t="s">
        <v>1632</v>
      </c>
      <c r="D627" s="247" t="s">
        <v>14</v>
      </c>
      <c r="E627" s="247" t="s">
        <v>4624</v>
      </c>
      <c r="F627" s="598" t="s">
        <v>872</v>
      </c>
      <c r="G627" s="598"/>
      <c r="H627" s="215" t="s">
        <v>16</v>
      </c>
      <c r="I627" s="214" t="s">
        <v>4625</v>
      </c>
      <c r="J627" s="214" t="s">
        <v>4626</v>
      </c>
      <c r="K627" s="216">
        <v>164.84</v>
      </c>
    </row>
    <row r="628" spans="1:12">
      <c r="A628" s="245"/>
      <c r="B628" s="245"/>
      <c r="C628" s="245"/>
      <c r="D628" s="245"/>
      <c r="E628" s="245"/>
      <c r="F628" s="245" t="s">
        <v>886</v>
      </c>
      <c r="G628" s="245" t="s">
        <v>2354</v>
      </c>
      <c r="H628" s="245" t="s">
        <v>888</v>
      </c>
      <c r="I628" s="245" t="s">
        <v>4627</v>
      </c>
      <c r="J628" s="245" t="s">
        <v>890</v>
      </c>
      <c r="K628" s="245" t="s">
        <v>4628</v>
      </c>
    </row>
    <row r="629" spans="1:12" ht="15" thickBot="1">
      <c r="A629" s="245"/>
      <c r="B629" s="245"/>
      <c r="C629" s="245"/>
      <c r="D629" s="245"/>
      <c r="E629" s="245"/>
      <c r="F629" s="245" t="s">
        <v>891</v>
      </c>
      <c r="G629" s="245" t="s">
        <v>4629</v>
      </c>
      <c r="H629" s="599" t="s">
        <v>892</v>
      </c>
      <c r="I629" s="599"/>
      <c r="J629" s="599" t="s">
        <v>4630</v>
      </c>
      <c r="K629" s="599"/>
    </row>
    <row r="630" spans="1:12" ht="0.95" customHeight="1" thickTop="1">
      <c r="A630" s="217"/>
      <c r="B630" s="217"/>
      <c r="C630" s="217"/>
      <c r="D630" s="217"/>
      <c r="E630" s="217"/>
      <c r="F630" s="217"/>
      <c r="G630" s="217"/>
      <c r="H630" s="217"/>
      <c r="I630" s="217"/>
      <c r="J630" s="217"/>
      <c r="K630" s="217"/>
    </row>
    <row r="631" spans="1:12" ht="18" customHeight="1">
      <c r="A631" s="243"/>
      <c r="B631" s="243" t="s">
        <v>840</v>
      </c>
      <c r="C631" s="207" t="s">
        <v>841</v>
      </c>
      <c r="D631" s="243" t="s">
        <v>842</v>
      </c>
      <c r="E631" s="243" t="s">
        <v>843</v>
      </c>
      <c r="F631" s="600" t="s">
        <v>844</v>
      </c>
      <c r="G631" s="600"/>
      <c r="H631" s="208" t="s">
        <v>845</v>
      </c>
      <c r="I631" s="207" t="s">
        <v>846</v>
      </c>
      <c r="J631" s="207" t="s">
        <v>847</v>
      </c>
      <c r="K631" s="207" t="s">
        <v>742</v>
      </c>
    </row>
    <row r="632" spans="1:12" ht="21.95" customHeight="1">
      <c r="A632" s="317" t="s">
        <v>848</v>
      </c>
      <c r="B632" s="317" t="s">
        <v>1633</v>
      </c>
      <c r="C632" s="318" t="s">
        <v>1048</v>
      </c>
      <c r="D632" s="317" t="s">
        <v>14</v>
      </c>
      <c r="E632" s="317" t="s">
        <v>1049</v>
      </c>
      <c r="F632" s="592" t="s">
        <v>910</v>
      </c>
      <c r="G632" s="592"/>
      <c r="H632" s="319" t="s">
        <v>16</v>
      </c>
      <c r="I632" s="318">
        <v>1</v>
      </c>
      <c r="J632" s="318" t="s">
        <v>4445</v>
      </c>
      <c r="K632" s="318" t="s">
        <v>4445</v>
      </c>
      <c r="L632" s="325">
        <f>'Med escola 220V'!I93</f>
        <v>362.85980000000001</v>
      </c>
    </row>
    <row r="633" spans="1:12" ht="21.95" customHeight="1">
      <c r="A633" s="244" t="s">
        <v>853</v>
      </c>
      <c r="B633" s="244"/>
      <c r="C633" s="211" t="s">
        <v>859</v>
      </c>
      <c r="D633" s="244" t="s">
        <v>14</v>
      </c>
      <c r="E633" s="244" t="s">
        <v>860</v>
      </c>
      <c r="F633" s="597" t="s">
        <v>861</v>
      </c>
      <c r="G633" s="597"/>
      <c r="H633" s="212" t="s">
        <v>862</v>
      </c>
      <c r="I633" s="211" t="s">
        <v>4613</v>
      </c>
      <c r="J633" s="211" t="s">
        <v>864</v>
      </c>
      <c r="K633" s="213">
        <v>16.059999999999999</v>
      </c>
    </row>
    <row r="634" spans="1:12" ht="21.95" customHeight="1">
      <c r="A634" s="244" t="s">
        <v>853</v>
      </c>
      <c r="B634" s="244"/>
      <c r="C634" s="211" t="s">
        <v>1303</v>
      </c>
      <c r="D634" s="244" t="s">
        <v>14</v>
      </c>
      <c r="E634" s="244" t="s">
        <v>1304</v>
      </c>
      <c r="F634" s="597" t="s">
        <v>861</v>
      </c>
      <c r="G634" s="597"/>
      <c r="H634" s="212" t="s">
        <v>862</v>
      </c>
      <c r="I634" s="211" t="s">
        <v>4614</v>
      </c>
      <c r="J634" s="211" t="s">
        <v>1305</v>
      </c>
      <c r="K634" s="213">
        <v>45.85</v>
      </c>
    </row>
    <row r="635" spans="1:12" ht="21.95" customHeight="1">
      <c r="A635" s="244" t="s">
        <v>853</v>
      </c>
      <c r="B635" s="244"/>
      <c r="C635" s="211" t="s">
        <v>1621</v>
      </c>
      <c r="D635" s="244" t="s">
        <v>14</v>
      </c>
      <c r="E635" s="244" t="s">
        <v>1622</v>
      </c>
      <c r="F635" s="597" t="s">
        <v>861</v>
      </c>
      <c r="G635" s="597"/>
      <c r="H635" s="212" t="s">
        <v>40</v>
      </c>
      <c r="I635" s="211" t="s">
        <v>1623</v>
      </c>
      <c r="J635" s="211" t="s">
        <v>1624</v>
      </c>
      <c r="K635" s="213">
        <v>9.01</v>
      </c>
    </row>
    <row r="636" spans="1:12" ht="21.95" customHeight="1">
      <c r="A636" s="247" t="s">
        <v>869</v>
      </c>
      <c r="B636" s="247"/>
      <c r="C636" s="214" t="s">
        <v>1625</v>
      </c>
      <c r="D636" s="247" t="s">
        <v>14</v>
      </c>
      <c r="E636" s="247" t="s">
        <v>1626</v>
      </c>
      <c r="F636" s="598" t="s">
        <v>872</v>
      </c>
      <c r="G636" s="598"/>
      <c r="H636" s="215" t="s">
        <v>914</v>
      </c>
      <c r="I636" s="214" t="s">
        <v>1627</v>
      </c>
      <c r="J636" s="214" t="s">
        <v>1628</v>
      </c>
      <c r="K636" s="216">
        <v>291.94</v>
      </c>
    </row>
    <row r="637" spans="1:12">
      <c r="A637" s="245"/>
      <c r="B637" s="245"/>
      <c r="C637" s="245"/>
      <c r="D637" s="245"/>
      <c r="E637" s="245"/>
      <c r="F637" s="245" t="s">
        <v>886</v>
      </c>
      <c r="G637" s="245" t="s">
        <v>4615</v>
      </c>
      <c r="H637" s="245" t="s">
        <v>888</v>
      </c>
      <c r="I637" s="245" t="s">
        <v>4616</v>
      </c>
      <c r="J637" s="245" t="s">
        <v>890</v>
      </c>
      <c r="K637" s="245" t="s">
        <v>4617</v>
      </c>
    </row>
    <row r="638" spans="1:12" ht="15" thickBot="1">
      <c r="A638" s="245"/>
      <c r="B638" s="245"/>
      <c r="C638" s="245"/>
      <c r="D638" s="245"/>
      <c r="E638" s="245"/>
      <c r="F638" s="245" t="s">
        <v>891</v>
      </c>
      <c r="G638" s="245" t="s">
        <v>4466</v>
      </c>
      <c r="H638" s="599" t="s">
        <v>892</v>
      </c>
      <c r="I638" s="599"/>
      <c r="J638" s="599" t="s">
        <v>4618</v>
      </c>
      <c r="K638" s="599"/>
    </row>
    <row r="639" spans="1:12" ht="0.95" customHeight="1" thickTop="1">
      <c r="A639" s="217"/>
      <c r="B639" s="217"/>
      <c r="C639" s="217"/>
      <c r="D639" s="217"/>
      <c r="E639" s="217"/>
      <c r="F639" s="217"/>
      <c r="G639" s="217"/>
      <c r="H639" s="217"/>
      <c r="I639" s="217"/>
      <c r="J639" s="217"/>
      <c r="K639" s="217"/>
    </row>
    <row r="640" spans="1:12" ht="18" customHeight="1">
      <c r="A640" s="243"/>
      <c r="B640" s="243" t="s">
        <v>840</v>
      </c>
      <c r="C640" s="207" t="s">
        <v>841</v>
      </c>
      <c r="D640" s="243" t="s">
        <v>842</v>
      </c>
      <c r="E640" s="243" t="s">
        <v>843</v>
      </c>
      <c r="F640" s="600" t="s">
        <v>844</v>
      </c>
      <c r="G640" s="600"/>
      <c r="H640" s="208" t="s">
        <v>845</v>
      </c>
      <c r="I640" s="207" t="s">
        <v>846</v>
      </c>
      <c r="J640" s="207" t="s">
        <v>847</v>
      </c>
      <c r="K640" s="207" t="s">
        <v>742</v>
      </c>
    </row>
    <row r="641" spans="1:12" ht="21.95" customHeight="1">
      <c r="A641" s="317" t="s">
        <v>848</v>
      </c>
      <c r="B641" s="317" t="s">
        <v>1634</v>
      </c>
      <c r="C641" s="318" t="s">
        <v>1048</v>
      </c>
      <c r="D641" s="317" t="s">
        <v>14</v>
      </c>
      <c r="E641" s="317" t="s">
        <v>1049</v>
      </c>
      <c r="F641" s="592" t="s">
        <v>910</v>
      </c>
      <c r="G641" s="592"/>
      <c r="H641" s="319" t="s">
        <v>16</v>
      </c>
      <c r="I641" s="318">
        <v>1</v>
      </c>
      <c r="J641" s="318" t="s">
        <v>4445</v>
      </c>
      <c r="K641" s="318" t="s">
        <v>4445</v>
      </c>
      <c r="L641" s="325">
        <f>'Med escola 220V'!I94</f>
        <v>362.85980000000001</v>
      </c>
    </row>
    <row r="642" spans="1:12" ht="21.95" customHeight="1">
      <c r="A642" s="244" t="s">
        <v>853</v>
      </c>
      <c r="B642" s="244"/>
      <c r="C642" s="211" t="s">
        <v>859</v>
      </c>
      <c r="D642" s="244" t="s">
        <v>14</v>
      </c>
      <c r="E642" s="244" t="s">
        <v>860</v>
      </c>
      <c r="F642" s="597" t="s">
        <v>861</v>
      </c>
      <c r="G642" s="597"/>
      <c r="H642" s="212" t="s">
        <v>862</v>
      </c>
      <c r="I642" s="211" t="s">
        <v>4613</v>
      </c>
      <c r="J642" s="211" t="s">
        <v>864</v>
      </c>
      <c r="K642" s="213">
        <v>16.059999999999999</v>
      </c>
    </row>
    <row r="643" spans="1:12" ht="21.95" customHeight="1">
      <c r="A643" s="244" t="s">
        <v>853</v>
      </c>
      <c r="B643" s="244"/>
      <c r="C643" s="211" t="s">
        <v>1303</v>
      </c>
      <c r="D643" s="244" t="s">
        <v>14</v>
      </c>
      <c r="E643" s="244" t="s">
        <v>1304</v>
      </c>
      <c r="F643" s="597" t="s">
        <v>861</v>
      </c>
      <c r="G643" s="597"/>
      <c r="H643" s="212" t="s">
        <v>862</v>
      </c>
      <c r="I643" s="211" t="s">
        <v>4614</v>
      </c>
      <c r="J643" s="211" t="s">
        <v>1305</v>
      </c>
      <c r="K643" s="213">
        <v>45.85</v>
      </c>
    </row>
    <row r="644" spans="1:12" ht="21.95" customHeight="1">
      <c r="A644" s="244" t="s">
        <v>853</v>
      </c>
      <c r="B644" s="244"/>
      <c r="C644" s="211" t="s">
        <v>1621</v>
      </c>
      <c r="D644" s="244" t="s">
        <v>14</v>
      </c>
      <c r="E644" s="244" t="s">
        <v>1622</v>
      </c>
      <c r="F644" s="597" t="s">
        <v>861</v>
      </c>
      <c r="G644" s="597"/>
      <c r="H644" s="212" t="s">
        <v>40</v>
      </c>
      <c r="I644" s="211" t="s">
        <v>1623</v>
      </c>
      <c r="J644" s="211" t="s">
        <v>1624</v>
      </c>
      <c r="K644" s="213">
        <v>9.01</v>
      </c>
    </row>
    <row r="645" spans="1:12" ht="21.95" customHeight="1">
      <c r="A645" s="247" t="s">
        <v>869</v>
      </c>
      <c r="B645" s="247"/>
      <c r="C645" s="214" t="s">
        <v>1625</v>
      </c>
      <c r="D645" s="247" t="s">
        <v>14</v>
      </c>
      <c r="E645" s="247" t="s">
        <v>1626</v>
      </c>
      <c r="F645" s="598" t="s">
        <v>872</v>
      </c>
      <c r="G645" s="598"/>
      <c r="H645" s="215" t="s">
        <v>914</v>
      </c>
      <c r="I645" s="214" t="s">
        <v>1627</v>
      </c>
      <c r="J645" s="214" t="s">
        <v>1628</v>
      </c>
      <c r="K645" s="216">
        <v>291.94</v>
      </c>
    </row>
    <row r="646" spans="1:12">
      <c r="A646" s="245"/>
      <c r="B646" s="245"/>
      <c r="C646" s="245"/>
      <c r="D646" s="245"/>
      <c r="E646" s="245"/>
      <c r="F646" s="245" t="s">
        <v>886</v>
      </c>
      <c r="G646" s="245" t="s">
        <v>4615</v>
      </c>
      <c r="H646" s="245" t="s">
        <v>888</v>
      </c>
      <c r="I646" s="245" t="s">
        <v>4616</v>
      </c>
      <c r="J646" s="245" t="s">
        <v>890</v>
      </c>
      <c r="K646" s="245" t="s">
        <v>4617</v>
      </c>
    </row>
    <row r="647" spans="1:12" ht="15" thickBot="1">
      <c r="A647" s="245"/>
      <c r="B647" s="245"/>
      <c r="C647" s="245"/>
      <c r="D647" s="245"/>
      <c r="E647" s="245"/>
      <c r="F647" s="245" t="s">
        <v>891</v>
      </c>
      <c r="G647" s="245" t="s">
        <v>4466</v>
      </c>
      <c r="H647" s="599" t="s">
        <v>892</v>
      </c>
      <c r="I647" s="599"/>
      <c r="J647" s="599" t="s">
        <v>4618</v>
      </c>
      <c r="K647" s="599"/>
    </row>
    <row r="648" spans="1:12" ht="0.95" customHeight="1" thickTop="1">
      <c r="A648" s="217"/>
      <c r="B648" s="217"/>
      <c r="C648" s="217"/>
      <c r="D648" s="217"/>
      <c r="E648" s="217"/>
      <c r="F648" s="217"/>
      <c r="G648" s="217"/>
      <c r="H648" s="217"/>
      <c r="I648" s="217"/>
      <c r="J648" s="217"/>
      <c r="K648" s="217"/>
    </row>
    <row r="649" spans="1:12" ht="18" customHeight="1">
      <c r="A649" s="243"/>
      <c r="B649" s="243" t="s">
        <v>840</v>
      </c>
      <c r="C649" s="207" t="s">
        <v>841</v>
      </c>
      <c r="D649" s="243" t="s">
        <v>842</v>
      </c>
      <c r="E649" s="243" t="s">
        <v>843</v>
      </c>
      <c r="F649" s="600" t="s">
        <v>844</v>
      </c>
      <c r="G649" s="600"/>
      <c r="H649" s="208" t="s">
        <v>845</v>
      </c>
      <c r="I649" s="207" t="s">
        <v>846</v>
      </c>
      <c r="J649" s="207" t="s">
        <v>847</v>
      </c>
      <c r="K649" s="207" t="s">
        <v>742</v>
      </c>
    </row>
    <row r="650" spans="1:12" ht="21.95" customHeight="1">
      <c r="A650" s="317" t="s">
        <v>848</v>
      </c>
      <c r="B650" s="317" t="s">
        <v>1635</v>
      </c>
      <c r="C650" s="318" t="s">
        <v>1636</v>
      </c>
      <c r="D650" s="317" t="s">
        <v>14</v>
      </c>
      <c r="E650" s="317" t="s">
        <v>1637</v>
      </c>
      <c r="F650" s="592" t="s">
        <v>910</v>
      </c>
      <c r="G650" s="592"/>
      <c r="H650" s="319" t="s">
        <v>16</v>
      </c>
      <c r="I650" s="318">
        <v>1</v>
      </c>
      <c r="J650" s="318" t="s">
        <v>4631</v>
      </c>
      <c r="K650" s="318" t="s">
        <v>4631</v>
      </c>
      <c r="L650" s="325">
        <f>'Med escola 220V'!I95</f>
        <v>328.02980000000002</v>
      </c>
    </row>
    <row r="651" spans="1:12" ht="21.95" customHeight="1">
      <c r="A651" s="244" t="s">
        <v>853</v>
      </c>
      <c r="B651" s="244"/>
      <c r="C651" s="211" t="s">
        <v>859</v>
      </c>
      <c r="D651" s="244" t="s">
        <v>14</v>
      </c>
      <c r="E651" s="244" t="s">
        <v>860</v>
      </c>
      <c r="F651" s="597" t="s">
        <v>861</v>
      </c>
      <c r="G651" s="597"/>
      <c r="H651" s="212" t="s">
        <v>862</v>
      </c>
      <c r="I651" s="211" t="s">
        <v>4632</v>
      </c>
      <c r="J651" s="211" t="s">
        <v>864</v>
      </c>
      <c r="K651" s="213">
        <v>12.34</v>
      </c>
    </row>
    <row r="652" spans="1:12" ht="21.95" customHeight="1">
      <c r="A652" s="244" t="s">
        <v>853</v>
      </c>
      <c r="B652" s="244"/>
      <c r="C652" s="211" t="s">
        <v>1303</v>
      </c>
      <c r="D652" s="244" t="s">
        <v>14</v>
      </c>
      <c r="E652" s="244" t="s">
        <v>1304</v>
      </c>
      <c r="F652" s="597" t="s">
        <v>861</v>
      </c>
      <c r="G652" s="597"/>
      <c r="H652" s="212" t="s">
        <v>862</v>
      </c>
      <c r="I652" s="211" t="s">
        <v>4633</v>
      </c>
      <c r="J652" s="211" t="s">
        <v>1305</v>
      </c>
      <c r="K652" s="213">
        <v>35.25</v>
      </c>
    </row>
    <row r="653" spans="1:12" ht="21.95" customHeight="1">
      <c r="A653" s="244" t="s">
        <v>853</v>
      </c>
      <c r="B653" s="244"/>
      <c r="C653" s="211" t="s">
        <v>1621</v>
      </c>
      <c r="D653" s="244" t="s">
        <v>14</v>
      </c>
      <c r="E653" s="244" t="s">
        <v>1622</v>
      </c>
      <c r="F653" s="597" t="s">
        <v>861</v>
      </c>
      <c r="G653" s="597"/>
      <c r="H653" s="212" t="s">
        <v>40</v>
      </c>
      <c r="I653" s="211" t="s">
        <v>1638</v>
      </c>
      <c r="J653" s="211" t="s">
        <v>1624</v>
      </c>
      <c r="K653" s="213">
        <v>3.43</v>
      </c>
    </row>
    <row r="654" spans="1:12" ht="44.1" customHeight="1">
      <c r="A654" s="247" t="s">
        <v>869</v>
      </c>
      <c r="B654" s="247"/>
      <c r="C654" s="214" t="s">
        <v>1639</v>
      </c>
      <c r="D654" s="247" t="s">
        <v>14</v>
      </c>
      <c r="E654" s="247" t="s">
        <v>1640</v>
      </c>
      <c r="F654" s="598" t="s">
        <v>872</v>
      </c>
      <c r="G654" s="598"/>
      <c r="H654" s="215" t="s">
        <v>914</v>
      </c>
      <c r="I654" s="214" t="s">
        <v>4634</v>
      </c>
      <c r="J654" s="214" t="s">
        <v>1641</v>
      </c>
      <c r="K654" s="216">
        <v>277.01</v>
      </c>
    </row>
    <row r="655" spans="1:12">
      <c r="A655" s="245"/>
      <c r="B655" s="245"/>
      <c r="C655" s="245"/>
      <c r="D655" s="245"/>
      <c r="E655" s="245"/>
      <c r="F655" s="245" t="s">
        <v>886</v>
      </c>
      <c r="G655" s="245" t="s">
        <v>2257</v>
      </c>
      <c r="H655" s="245" t="s">
        <v>888</v>
      </c>
      <c r="I655" s="245" t="s">
        <v>3888</v>
      </c>
      <c r="J655" s="245" t="s">
        <v>890</v>
      </c>
      <c r="K655" s="245" t="s">
        <v>4635</v>
      </c>
    </row>
    <row r="656" spans="1:12" ht="15" thickBot="1">
      <c r="A656" s="245"/>
      <c r="B656" s="245"/>
      <c r="C656" s="245"/>
      <c r="D656" s="245"/>
      <c r="E656" s="245"/>
      <c r="F656" s="245" t="s">
        <v>891</v>
      </c>
      <c r="G656" s="245" t="s">
        <v>4636</v>
      </c>
      <c r="H656" s="599" t="s">
        <v>892</v>
      </c>
      <c r="I656" s="599"/>
      <c r="J656" s="599" t="s">
        <v>4637</v>
      </c>
      <c r="K656" s="599"/>
    </row>
    <row r="657" spans="1:12" ht="0.95" customHeight="1" thickTop="1">
      <c r="A657" s="217"/>
      <c r="B657" s="217"/>
      <c r="C657" s="217"/>
      <c r="D657" s="217"/>
      <c r="E657" s="217"/>
      <c r="F657" s="217"/>
      <c r="G657" s="217"/>
      <c r="H657" s="217"/>
      <c r="I657" s="217"/>
      <c r="J657" s="217"/>
      <c r="K657" s="217"/>
    </row>
    <row r="658" spans="1:12" ht="18" customHeight="1">
      <c r="A658" s="243"/>
      <c r="B658" s="243" t="s">
        <v>840</v>
      </c>
      <c r="C658" s="207" t="s">
        <v>841</v>
      </c>
      <c r="D658" s="243" t="s">
        <v>842</v>
      </c>
      <c r="E658" s="243" t="s">
        <v>843</v>
      </c>
      <c r="F658" s="600" t="s">
        <v>844</v>
      </c>
      <c r="G658" s="600"/>
      <c r="H658" s="208" t="s">
        <v>845</v>
      </c>
      <c r="I658" s="207" t="s">
        <v>846</v>
      </c>
      <c r="J658" s="207" t="s">
        <v>847</v>
      </c>
      <c r="K658" s="207" t="s">
        <v>742</v>
      </c>
    </row>
    <row r="659" spans="1:12" ht="21.95" customHeight="1">
      <c r="A659" s="317" t="s">
        <v>848</v>
      </c>
      <c r="B659" s="317" t="s">
        <v>1642</v>
      </c>
      <c r="C659" s="318" t="s">
        <v>1048</v>
      </c>
      <c r="D659" s="317" t="s">
        <v>14</v>
      </c>
      <c r="E659" s="317" t="s">
        <v>1049</v>
      </c>
      <c r="F659" s="592" t="s">
        <v>910</v>
      </c>
      <c r="G659" s="592"/>
      <c r="H659" s="319" t="s">
        <v>16</v>
      </c>
      <c r="I659" s="318">
        <v>1</v>
      </c>
      <c r="J659" s="318" t="s">
        <v>4445</v>
      </c>
      <c r="K659" s="318" t="s">
        <v>4445</v>
      </c>
      <c r="L659" s="325">
        <f>'Med escola 220V'!I96</f>
        <v>362.85980000000001</v>
      </c>
    </row>
    <row r="660" spans="1:12" ht="21.95" customHeight="1">
      <c r="A660" s="244" t="s">
        <v>853</v>
      </c>
      <c r="B660" s="244"/>
      <c r="C660" s="211" t="s">
        <v>859</v>
      </c>
      <c r="D660" s="244" t="s">
        <v>14</v>
      </c>
      <c r="E660" s="244" t="s">
        <v>860</v>
      </c>
      <c r="F660" s="597" t="s">
        <v>861</v>
      </c>
      <c r="G660" s="597"/>
      <c r="H660" s="212" t="s">
        <v>862</v>
      </c>
      <c r="I660" s="211" t="s">
        <v>4613</v>
      </c>
      <c r="J660" s="211" t="s">
        <v>864</v>
      </c>
      <c r="K660" s="213">
        <v>16.059999999999999</v>
      </c>
    </row>
    <row r="661" spans="1:12" ht="21.95" customHeight="1">
      <c r="A661" s="244" t="s">
        <v>853</v>
      </c>
      <c r="B661" s="244"/>
      <c r="C661" s="211" t="s">
        <v>1303</v>
      </c>
      <c r="D661" s="244" t="s">
        <v>14</v>
      </c>
      <c r="E661" s="244" t="s">
        <v>1304</v>
      </c>
      <c r="F661" s="597" t="s">
        <v>861</v>
      </c>
      <c r="G661" s="597"/>
      <c r="H661" s="212" t="s">
        <v>862</v>
      </c>
      <c r="I661" s="211" t="s">
        <v>4614</v>
      </c>
      <c r="J661" s="211" t="s">
        <v>1305</v>
      </c>
      <c r="K661" s="213">
        <v>45.85</v>
      </c>
    </row>
    <row r="662" spans="1:12" ht="21.95" customHeight="1">
      <c r="A662" s="244" t="s">
        <v>853</v>
      </c>
      <c r="B662" s="244"/>
      <c r="C662" s="211" t="s">
        <v>1621</v>
      </c>
      <c r="D662" s="244" t="s">
        <v>14</v>
      </c>
      <c r="E662" s="244" t="s">
        <v>1622</v>
      </c>
      <c r="F662" s="597" t="s">
        <v>861</v>
      </c>
      <c r="G662" s="597"/>
      <c r="H662" s="212" t="s">
        <v>40</v>
      </c>
      <c r="I662" s="211" t="s">
        <v>1623</v>
      </c>
      <c r="J662" s="211" t="s">
        <v>1624</v>
      </c>
      <c r="K662" s="213">
        <v>9.01</v>
      </c>
    </row>
    <row r="663" spans="1:12" ht="21.95" customHeight="1">
      <c r="A663" s="247" t="s">
        <v>869</v>
      </c>
      <c r="B663" s="247"/>
      <c r="C663" s="214" t="s">
        <v>1625</v>
      </c>
      <c r="D663" s="247" t="s">
        <v>14</v>
      </c>
      <c r="E663" s="247" t="s">
        <v>1626</v>
      </c>
      <c r="F663" s="598" t="s">
        <v>872</v>
      </c>
      <c r="G663" s="598"/>
      <c r="H663" s="215" t="s">
        <v>914</v>
      </c>
      <c r="I663" s="214" t="s">
        <v>1627</v>
      </c>
      <c r="J663" s="214" t="s">
        <v>1628</v>
      </c>
      <c r="K663" s="216">
        <v>291.94</v>
      </c>
    </row>
    <row r="664" spans="1:12">
      <c r="A664" s="245"/>
      <c r="B664" s="245"/>
      <c r="C664" s="245"/>
      <c r="D664" s="245"/>
      <c r="E664" s="245"/>
      <c r="F664" s="245" t="s">
        <v>886</v>
      </c>
      <c r="G664" s="245" t="s">
        <v>4615</v>
      </c>
      <c r="H664" s="245" t="s">
        <v>888</v>
      </c>
      <c r="I664" s="245" t="s">
        <v>4616</v>
      </c>
      <c r="J664" s="245" t="s">
        <v>890</v>
      </c>
      <c r="K664" s="245" t="s">
        <v>4617</v>
      </c>
    </row>
    <row r="665" spans="1:12" ht="15" thickBot="1">
      <c r="A665" s="245"/>
      <c r="B665" s="245"/>
      <c r="C665" s="245"/>
      <c r="D665" s="245"/>
      <c r="E665" s="245"/>
      <c r="F665" s="245" t="s">
        <v>891</v>
      </c>
      <c r="G665" s="245" t="s">
        <v>4466</v>
      </c>
      <c r="H665" s="599" t="s">
        <v>892</v>
      </c>
      <c r="I665" s="599"/>
      <c r="J665" s="599" t="s">
        <v>4618</v>
      </c>
      <c r="K665" s="599"/>
    </row>
    <row r="666" spans="1:12" ht="0.95" customHeight="1" thickTop="1">
      <c r="A666" s="217"/>
      <c r="B666" s="217"/>
      <c r="C666" s="217"/>
      <c r="D666" s="217"/>
      <c r="E666" s="217"/>
      <c r="F666" s="217"/>
      <c r="G666" s="217"/>
      <c r="H666" s="217"/>
      <c r="I666" s="217"/>
      <c r="J666" s="217"/>
      <c r="K666" s="217"/>
    </row>
    <row r="667" spans="1:12" ht="18" customHeight="1">
      <c r="A667" s="243"/>
      <c r="B667" s="243" t="s">
        <v>840</v>
      </c>
      <c r="C667" s="207" t="s">
        <v>841</v>
      </c>
      <c r="D667" s="243" t="s">
        <v>842</v>
      </c>
      <c r="E667" s="243" t="s">
        <v>843</v>
      </c>
      <c r="F667" s="600" t="s">
        <v>844</v>
      </c>
      <c r="G667" s="600"/>
      <c r="H667" s="208" t="s">
        <v>845</v>
      </c>
      <c r="I667" s="207" t="s">
        <v>846</v>
      </c>
      <c r="J667" s="207" t="s">
        <v>847</v>
      </c>
      <c r="K667" s="207" t="s">
        <v>742</v>
      </c>
    </row>
    <row r="668" spans="1:12" ht="21.95" customHeight="1">
      <c r="A668" s="317" t="s">
        <v>848</v>
      </c>
      <c r="B668" s="317" t="s">
        <v>1643</v>
      </c>
      <c r="C668" s="318" t="s">
        <v>1048</v>
      </c>
      <c r="D668" s="317" t="s">
        <v>14</v>
      </c>
      <c r="E668" s="317" t="s">
        <v>1049</v>
      </c>
      <c r="F668" s="592" t="s">
        <v>910</v>
      </c>
      <c r="G668" s="592"/>
      <c r="H668" s="319" t="s">
        <v>16</v>
      </c>
      <c r="I668" s="318">
        <v>1</v>
      </c>
      <c r="J668" s="318" t="s">
        <v>4445</v>
      </c>
      <c r="K668" s="318" t="s">
        <v>4445</v>
      </c>
      <c r="L668" s="325">
        <f>'Med escola 220V'!I97</f>
        <v>362.85980000000001</v>
      </c>
    </row>
    <row r="669" spans="1:12" ht="21.95" customHeight="1">
      <c r="A669" s="244" t="s">
        <v>853</v>
      </c>
      <c r="B669" s="244"/>
      <c r="C669" s="211" t="s">
        <v>859</v>
      </c>
      <c r="D669" s="244" t="s">
        <v>14</v>
      </c>
      <c r="E669" s="244" t="s">
        <v>860</v>
      </c>
      <c r="F669" s="597" t="s">
        <v>861</v>
      </c>
      <c r="G669" s="597"/>
      <c r="H669" s="212" t="s">
        <v>862</v>
      </c>
      <c r="I669" s="211" t="s">
        <v>4613</v>
      </c>
      <c r="J669" s="211" t="s">
        <v>864</v>
      </c>
      <c r="K669" s="213">
        <v>16.059999999999999</v>
      </c>
    </row>
    <row r="670" spans="1:12" ht="21.95" customHeight="1">
      <c r="A670" s="244" t="s">
        <v>853</v>
      </c>
      <c r="B670" s="244"/>
      <c r="C670" s="211" t="s">
        <v>1303</v>
      </c>
      <c r="D670" s="244" t="s">
        <v>14</v>
      </c>
      <c r="E670" s="244" t="s">
        <v>1304</v>
      </c>
      <c r="F670" s="597" t="s">
        <v>861</v>
      </c>
      <c r="G670" s="597"/>
      <c r="H670" s="212" t="s">
        <v>862</v>
      </c>
      <c r="I670" s="211" t="s">
        <v>4614</v>
      </c>
      <c r="J670" s="211" t="s">
        <v>1305</v>
      </c>
      <c r="K670" s="213">
        <v>45.85</v>
      </c>
    </row>
    <row r="671" spans="1:12" ht="21.95" customHeight="1">
      <c r="A671" s="244" t="s">
        <v>853</v>
      </c>
      <c r="B671" s="244"/>
      <c r="C671" s="211" t="s">
        <v>1621</v>
      </c>
      <c r="D671" s="244" t="s">
        <v>14</v>
      </c>
      <c r="E671" s="244" t="s">
        <v>1622</v>
      </c>
      <c r="F671" s="597" t="s">
        <v>861</v>
      </c>
      <c r="G671" s="597"/>
      <c r="H671" s="212" t="s">
        <v>40</v>
      </c>
      <c r="I671" s="211" t="s">
        <v>1623</v>
      </c>
      <c r="J671" s="211" t="s">
        <v>1624</v>
      </c>
      <c r="K671" s="213">
        <v>9.01</v>
      </c>
    </row>
    <row r="672" spans="1:12" ht="21.95" customHeight="1">
      <c r="A672" s="247" t="s">
        <v>869</v>
      </c>
      <c r="B672" s="247"/>
      <c r="C672" s="214" t="s">
        <v>1625</v>
      </c>
      <c r="D672" s="247" t="s">
        <v>14</v>
      </c>
      <c r="E672" s="247" t="s">
        <v>1626</v>
      </c>
      <c r="F672" s="598" t="s">
        <v>872</v>
      </c>
      <c r="G672" s="598"/>
      <c r="H672" s="215" t="s">
        <v>914</v>
      </c>
      <c r="I672" s="214" t="s">
        <v>1627</v>
      </c>
      <c r="J672" s="214" t="s">
        <v>1628</v>
      </c>
      <c r="K672" s="216">
        <v>291.94</v>
      </c>
    </row>
    <row r="673" spans="1:12">
      <c r="A673" s="245"/>
      <c r="B673" s="245"/>
      <c r="C673" s="245"/>
      <c r="D673" s="245"/>
      <c r="E673" s="245"/>
      <c r="F673" s="245" t="s">
        <v>886</v>
      </c>
      <c r="G673" s="245" t="s">
        <v>4615</v>
      </c>
      <c r="H673" s="245" t="s">
        <v>888</v>
      </c>
      <c r="I673" s="245" t="s">
        <v>4616</v>
      </c>
      <c r="J673" s="245" t="s">
        <v>890</v>
      </c>
      <c r="K673" s="245" t="s">
        <v>4617</v>
      </c>
    </row>
    <row r="674" spans="1:12" ht="15" thickBot="1">
      <c r="A674" s="245"/>
      <c r="B674" s="245"/>
      <c r="C674" s="245"/>
      <c r="D674" s="245"/>
      <c r="E674" s="245"/>
      <c r="F674" s="245" t="s">
        <v>891</v>
      </c>
      <c r="G674" s="245" t="s">
        <v>4466</v>
      </c>
      <c r="H674" s="599" t="s">
        <v>892</v>
      </c>
      <c r="I674" s="599"/>
      <c r="J674" s="599" t="s">
        <v>4618</v>
      </c>
      <c r="K674" s="599"/>
    </row>
    <row r="675" spans="1:12" ht="0.95" customHeight="1" thickTop="1">
      <c r="A675" s="217"/>
      <c r="B675" s="217"/>
      <c r="C675" s="217"/>
      <c r="D675" s="217"/>
      <c r="E675" s="217"/>
      <c r="F675" s="217"/>
      <c r="G675" s="217"/>
      <c r="H675" s="217"/>
      <c r="I675" s="217"/>
      <c r="J675" s="217"/>
      <c r="K675" s="217"/>
    </row>
    <row r="676" spans="1:12" ht="18" customHeight="1">
      <c r="A676" s="243"/>
      <c r="B676" s="243" t="s">
        <v>840</v>
      </c>
      <c r="C676" s="207" t="s">
        <v>841</v>
      </c>
      <c r="D676" s="243" t="s">
        <v>842</v>
      </c>
      <c r="E676" s="243" t="s">
        <v>843</v>
      </c>
      <c r="F676" s="600" t="s">
        <v>844</v>
      </c>
      <c r="G676" s="600"/>
      <c r="H676" s="208" t="s">
        <v>845</v>
      </c>
      <c r="I676" s="207" t="s">
        <v>846</v>
      </c>
      <c r="J676" s="207" t="s">
        <v>847</v>
      </c>
      <c r="K676" s="207" t="s">
        <v>742</v>
      </c>
    </row>
    <row r="677" spans="1:12" ht="21.95" customHeight="1">
      <c r="A677" s="317" t="s">
        <v>848</v>
      </c>
      <c r="B677" s="317" t="s">
        <v>1644</v>
      </c>
      <c r="C677" s="318" t="s">
        <v>1048</v>
      </c>
      <c r="D677" s="317" t="s">
        <v>14</v>
      </c>
      <c r="E677" s="317" t="s">
        <v>1049</v>
      </c>
      <c r="F677" s="592" t="s">
        <v>910</v>
      </c>
      <c r="G677" s="592"/>
      <c r="H677" s="319" t="s">
        <v>16</v>
      </c>
      <c r="I677" s="318">
        <v>1</v>
      </c>
      <c r="J677" s="318" t="s">
        <v>4445</v>
      </c>
      <c r="K677" s="318" t="s">
        <v>4445</v>
      </c>
      <c r="L677" s="325">
        <f>'Med escola 220V'!I98</f>
        <v>362.85980000000001</v>
      </c>
    </row>
    <row r="678" spans="1:12" ht="21.95" customHeight="1">
      <c r="A678" s="244" t="s">
        <v>853</v>
      </c>
      <c r="B678" s="244"/>
      <c r="C678" s="211" t="s">
        <v>859</v>
      </c>
      <c r="D678" s="244" t="s">
        <v>14</v>
      </c>
      <c r="E678" s="244" t="s">
        <v>860</v>
      </c>
      <c r="F678" s="597" t="s">
        <v>861</v>
      </c>
      <c r="G678" s="597"/>
      <c r="H678" s="212" t="s">
        <v>862</v>
      </c>
      <c r="I678" s="211" t="s">
        <v>4613</v>
      </c>
      <c r="J678" s="211" t="s">
        <v>864</v>
      </c>
      <c r="K678" s="213">
        <v>16.059999999999999</v>
      </c>
    </row>
    <row r="679" spans="1:12" ht="21.95" customHeight="1">
      <c r="A679" s="244" t="s">
        <v>853</v>
      </c>
      <c r="B679" s="244"/>
      <c r="C679" s="211" t="s">
        <v>1303</v>
      </c>
      <c r="D679" s="244" t="s">
        <v>14</v>
      </c>
      <c r="E679" s="244" t="s">
        <v>1304</v>
      </c>
      <c r="F679" s="597" t="s">
        <v>861</v>
      </c>
      <c r="G679" s="597"/>
      <c r="H679" s="212" t="s">
        <v>862</v>
      </c>
      <c r="I679" s="211" t="s">
        <v>4614</v>
      </c>
      <c r="J679" s="211" t="s">
        <v>1305</v>
      </c>
      <c r="K679" s="213">
        <v>45.85</v>
      </c>
    </row>
    <row r="680" spans="1:12" ht="21.95" customHeight="1">
      <c r="A680" s="244" t="s">
        <v>853</v>
      </c>
      <c r="B680" s="244"/>
      <c r="C680" s="211" t="s">
        <v>1621</v>
      </c>
      <c r="D680" s="244" t="s">
        <v>14</v>
      </c>
      <c r="E680" s="244" t="s">
        <v>1622</v>
      </c>
      <c r="F680" s="597" t="s">
        <v>861</v>
      </c>
      <c r="G680" s="597"/>
      <c r="H680" s="212" t="s">
        <v>40</v>
      </c>
      <c r="I680" s="211" t="s">
        <v>1623</v>
      </c>
      <c r="J680" s="211" t="s">
        <v>1624</v>
      </c>
      <c r="K680" s="213">
        <v>9.01</v>
      </c>
    </row>
    <row r="681" spans="1:12" ht="21.95" customHeight="1">
      <c r="A681" s="247" t="s">
        <v>869</v>
      </c>
      <c r="B681" s="247"/>
      <c r="C681" s="214" t="s">
        <v>1625</v>
      </c>
      <c r="D681" s="247" t="s">
        <v>14</v>
      </c>
      <c r="E681" s="247" t="s">
        <v>1626</v>
      </c>
      <c r="F681" s="598" t="s">
        <v>872</v>
      </c>
      <c r="G681" s="598"/>
      <c r="H681" s="215" t="s">
        <v>914</v>
      </c>
      <c r="I681" s="214" t="s">
        <v>1627</v>
      </c>
      <c r="J681" s="214" t="s">
        <v>1628</v>
      </c>
      <c r="K681" s="216">
        <v>291.94</v>
      </c>
    </row>
    <row r="682" spans="1:12">
      <c r="A682" s="245"/>
      <c r="B682" s="245"/>
      <c r="C682" s="245"/>
      <c r="D682" s="245"/>
      <c r="E682" s="245"/>
      <c r="F682" s="245" t="s">
        <v>886</v>
      </c>
      <c r="G682" s="245" t="s">
        <v>4615</v>
      </c>
      <c r="H682" s="245" t="s">
        <v>888</v>
      </c>
      <c r="I682" s="245" t="s">
        <v>4616</v>
      </c>
      <c r="J682" s="245" t="s">
        <v>890</v>
      </c>
      <c r="K682" s="245" t="s">
        <v>4617</v>
      </c>
    </row>
    <row r="683" spans="1:12" ht="15" thickBot="1">
      <c r="A683" s="245"/>
      <c r="B683" s="245"/>
      <c r="C683" s="245"/>
      <c r="D683" s="245"/>
      <c r="E683" s="245"/>
      <c r="F683" s="245" t="s">
        <v>891</v>
      </c>
      <c r="G683" s="245" t="s">
        <v>4466</v>
      </c>
      <c r="H683" s="599" t="s">
        <v>892</v>
      </c>
      <c r="I683" s="599"/>
      <c r="J683" s="599" t="s">
        <v>4618</v>
      </c>
      <c r="K683" s="599"/>
    </row>
    <row r="684" spans="1:12" ht="0.95" customHeight="1" thickTop="1">
      <c r="A684" s="217"/>
      <c r="B684" s="217"/>
      <c r="C684" s="217"/>
      <c r="D684" s="217"/>
      <c r="E684" s="217"/>
      <c r="F684" s="217"/>
      <c r="G684" s="217"/>
      <c r="H684" s="217"/>
      <c r="I684" s="217"/>
      <c r="J684" s="217"/>
      <c r="K684" s="217"/>
    </row>
    <row r="685" spans="1:12" ht="18" customHeight="1">
      <c r="A685" s="243"/>
      <c r="B685" s="243" t="s">
        <v>840</v>
      </c>
      <c r="C685" s="207" t="s">
        <v>841</v>
      </c>
      <c r="D685" s="243" t="s">
        <v>842</v>
      </c>
      <c r="E685" s="243" t="s">
        <v>843</v>
      </c>
      <c r="F685" s="600" t="s">
        <v>844</v>
      </c>
      <c r="G685" s="600"/>
      <c r="H685" s="208" t="s">
        <v>845</v>
      </c>
      <c r="I685" s="207" t="s">
        <v>846</v>
      </c>
      <c r="J685" s="207" t="s">
        <v>847</v>
      </c>
      <c r="K685" s="207" t="s">
        <v>742</v>
      </c>
    </row>
    <row r="686" spans="1:12" ht="21.95" customHeight="1">
      <c r="A686" s="317" t="s">
        <v>848</v>
      </c>
      <c r="B686" s="317" t="s">
        <v>1645</v>
      </c>
      <c r="C686" s="318" t="s">
        <v>1636</v>
      </c>
      <c r="D686" s="317" t="s">
        <v>14</v>
      </c>
      <c r="E686" s="317" t="s">
        <v>1637</v>
      </c>
      <c r="F686" s="592" t="s">
        <v>910</v>
      </c>
      <c r="G686" s="592"/>
      <c r="H686" s="319" t="s">
        <v>16</v>
      </c>
      <c r="I686" s="318">
        <v>1</v>
      </c>
      <c r="J686" s="318" t="s">
        <v>4631</v>
      </c>
      <c r="K686" s="318" t="s">
        <v>4631</v>
      </c>
      <c r="L686" s="325">
        <f>'Med escola 220V'!I99</f>
        <v>328.02980000000002</v>
      </c>
    </row>
    <row r="687" spans="1:12" ht="21.95" customHeight="1">
      <c r="A687" s="244" t="s">
        <v>853</v>
      </c>
      <c r="B687" s="244"/>
      <c r="C687" s="211" t="s">
        <v>859</v>
      </c>
      <c r="D687" s="244" t="s">
        <v>14</v>
      </c>
      <c r="E687" s="244" t="s">
        <v>860</v>
      </c>
      <c r="F687" s="597" t="s">
        <v>861</v>
      </c>
      <c r="G687" s="597"/>
      <c r="H687" s="212" t="s">
        <v>862</v>
      </c>
      <c r="I687" s="211" t="s">
        <v>4632</v>
      </c>
      <c r="J687" s="211" t="s">
        <v>864</v>
      </c>
      <c r="K687" s="213">
        <v>12.34</v>
      </c>
    </row>
    <row r="688" spans="1:12" ht="21.95" customHeight="1">
      <c r="A688" s="244" t="s">
        <v>853</v>
      </c>
      <c r="B688" s="244"/>
      <c r="C688" s="211" t="s">
        <v>1303</v>
      </c>
      <c r="D688" s="244" t="s">
        <v>14</v>
      </c>
      <c r="E688" s="244" t="s">
        <v>1304</v>
      </c>
      <c r="F688" s="597" t="s">
        <v>861</v>
      </c>
      <c r="G688" s="597"/>
      <c r="H688" s="212" t="s">
        <v>862</v>
      </c>
      <c r="I688" s="211" t="s">
        <v>4633</v>
      </c>
      <c r="J688" s="211" t="s">
        <v>1305</v>
      </c>
      <c r="K688" s="213">
        <v>35.25</v>
      </c>
    </row>
    <row r="689" spans="1:12" ht="21.95" customHeight="1">
      <c r="A689" s="244" t="s">
        <v>853</v>
      </c>
      <c r="B689" s="244"/>
      <c r="C689" s="211" t="s">
        <v>1621</v>
      </c>
      <c r="D689" s="244" t="s">
        <v>14</v>
      </c>
      <c r="E689" s="244" t="s">
        <v>1622</v>
      </c>
      <c r="F689" s="597" t="s">
        <v>861</v>
      </c>
      <c r="G689" s="597"/>
      <c r="H689" s="212" t="s">
        <v>40</v>
      </c>
      <c r="I689" s="211" t="s">
        <v>1638</v>
      </c>
      <c r="J689" s="211" t="s">
        <v>1624</v>
      </c>
      <c r="K689" s="213">
        <v>3.43</v>
      </c>
    </row>
    <row r="690" spans="1:12" ht="44.1" customHeight="1">
      <c r="A690" s="247" t="s">
        <v>869</v>
      </c>
      <c r="B690" s="247"/>
      <c r="C690" s="214" t="s">
        <v>1639</v>
      </c>
      <c r="D690" s="247" t="s">
        <v>14</v>
      </c>
      <c r="E690" s="247" t="s">
        <v>1640</v>
      </c>
      <c r="F690" s="598" t="s">
        <v>872</v>
      </c>
      <c r="G690" s="598"/>
      <c r="H690" s="215" t="s">
        <v>914</v>
      </c>
      <c r="I690" s="214" t="s">
        <v>4634</v>
      </c>
      <c r="J690" s="214" t="s">
        <v>1641</v>
      </c>
      <c r="K690" s="216">
        <v>277.01</v>
      </c>
    </row>
    <row r="691" spans="1:12">
      <c r="A691" s="245"/>
      <c r="B691" s="245"/>
      <c r="C691" s="245"/>
      <c r="D691" s="245"/>
      <c r="E691" s="245"/>
      <c r="F691" s="245" t="s">
        <v>886</v>
      </c>
      <c r="G691" s="245" t="s">
        <v>2257</v>
      </c>
      <c r="H691" s="245" t="s">
        <v>888</v>
      </c>
      <c r="I691" s="245" t="s">
        <v>3888</v>
      </c>
      <c r="J691" s="245" t="s">
        <v>890</v>
      </c>
      <c r="K691" s="245" t="s">
        <v>4635</v>
      </c>
    </row>
    <row r="692" spans="1:12">
      <c r="A692" s="245"/>
      <c r="B692" s="245"/>
      <c r="C692" s="245"/>
      <c r="D692" s="245"/>
      <c r="E692" s="245"/>
      <c r="F692" s="245" t="s">
        <v>891</v>
      </c>
      <c r="G692" s="245" t="s">
        <v>4636</v>
      </c>
      <c r="H692" s="599" t="s">
        <v>892</v>
      </c>
      <c r="I692" s="599"/>
      <c r="J692" s="599" t="s">
        <v>4637</v>
      </c>
      <c r="K692" s="599"/>
    </row>
    <row r="693" spans="1:12" ht="15">
      <c r="A693" s="243"/>
      <c r="B693" s="243" t="s">
        <v>840</v>
      </c>
      <c r="C693" s="207" t="s">
        <v>841</v>
      </c>
      <c r="D693" s="243" t="s">
        <v>842</v>
      </c>
      <c r="E693" s="243" t="s">
        <v>843</v>
      </c>
      <c r="F693" s="600" t="s">
        <v>844</v>
      </c>
      <c r="G693" s="600"/>
      <c r="H693" s="208" t="s">
        <v>845</v>
      </c>
      <c r="I693" s="207" t="s">
        <v>846</v>
      </c>
      <c r="J693" s="207" t="s">
        <v>847</v>
      </c>
      <c r="K693" s="207" t="s">
        <v>742</v>
      </c>
    </row>
    <row r="694" spans="1:12">
      <c r="A694" s="317" t="s">
        <v>848</v>
      </c>
      <c r="B694" s="317" t="s">
        <v>4342</v>
      </c>
      <c r="C694" s="318"/>
      <c r="D694" s="317"/>
      <c r="E694" s="317" t="s">
        <v>146</v>
      </c>
      <c r="F694" s="592" t="s">
        <v>910</v>
      </c>
      <c r="G694" s="592"/>
      <c r="H694" s="319" t="s">
        <v>16</v>
      </c>
      <c r="I694" s="318">
        <v>1</v>
      </c>
      <c r="J694" s="326">
        <f>K694</f>
        <v>42.707599999999999</v>
      </c>
      <c r="K694" s="320">
        <f>K695</f>
        <v>42.707599999999999</v>
      </c>
    </row>
    <row r="695" spans="1:12" ht="22.5">
      <c r="A695" s="244" t="s">
        <v>853</v>
      </c>
      <c r="B695" s="244"/>
      <c r="C695" s="211"/>
      <c r="D695" s="244"/>
      <c r="E695" s="244" t="s">
        <v>4343</v>
      </c>
      <c r="F695" s="597"/>
      <c r="G695" s="597"/>
      <c r="H695" s="212" t="s">
        <v>4344</v>
      </c>
      <c r="I695" s="211">
        <v>1</v>
      </c>
      <c r="J695" s="328">
        <f>'Med escola 220V'!I100</f>
        <v>42.707599999999999</v>
      </c>
      <c r="K695" s="213">
        <f>I695*J695</f>
        <v>42.707599999999999</v>
      </c>
    </row>
    <row r="696" spans="1:12">
      <c r="A696" s="245"/>
      <c r="B696" s="245"/>
      <c r="C696" s="245"/>
      <c r="D696" s="245"/>
      <c r="E696" s="245"/>
      <c r="F696" s="245" t="s">
        <v>891</v>
      </c>
      <c r="G696" s="249">
        <f>H2*K694</f>
        <v>8.7465164800000004</v>
      </c>
      <c r="H696" s="599" t="s">
        <v>892</v>
      </c>
      <c r="I696" s="599"/>
      <c r="J696" s="601">
        <f>G696+K694</f>
        <v>51.454116479999996</v>
      </c>
      <c r="K696" s="599"/>
    </row>
    <row r="697" spans="1:12" ht="18" customHeight="1">
      <c r="A697" s="243"/>
      <c r="B697" s="243" t="s">
        <v>840</v>
      </c>
      <c r="C697" s="207" t="s">
        <v>841</v>
      </c>
      <c r="D697" s="243" t="s">
        <v>842</v>
      </c>
      <c r="E697" s="243" t="s">
        <v>843</v>
      </c>
      <c r="F697" s="600" t="s">
        <v>844</v>
      </c>
      <c r="G697" s="600"/>
      <c r="H697" s="208" t="s">
        <v>845</v>
      </c>
      <c r="I697" s="207" t="s">
        <v>846</v>
      </c>
      <c r="J697" s="207" t="s">
        <v>847</v>
      </c>
      <c r="K697" s="207" t="s">
        <v>742</v>
      </c>
    </row>
    <row r="698" spans="1:12" ht="21.95" customHeight="1">
      <c r="A698" s="317" t="s">
        <v>848</v>
      </c>
      <c r="B698" s="317" t="s">
        <v>1646</v>
      </c>
      <c r="C698" s="318" t="s">
        <v>1647</v>
      </c>
      <c r="D698" s="317" t="s">
        <v>14</v>
      </c>
      <c r="E698" s="317" t="s">
        <v>1648</v>
      </c>
      <c r="F698" s="592" t="s">
        <v>910</v>
      </c>
      <c r="G698" s="592"/>
      <c r="H698" s="319" t="s">
        <v>16</v>
      </c>
      <c r="I698" s="318">
        <v>1</v>
      </c>
      <c r="J698" s="318" t="s">
        <v>4638</v>
      </c>
      <c r="K698" s="318" t="s">
        <v>4638</v>
      </c>
      <c r="L698" s="325">
        <f>'Med escola 220V'!I102</f>
        <v>153.45839999999998</v>
      </c>
    </row>
    <row r="699" spans="1:12" ht="21.95" customHeight="1">
      <c r="A699" s="244" t="s">
        <v>853</v>
      </c>
      <c r="B699" s="244"/>
      <c r="C699" s="211" t="s">
        <v>859</v>
      </c>
      <c r="D699" s="244" t="s">
        <v>14</v>
      </c>
      <c r="E699" s="244" t="s">
        <v>860</v>
      </c>
      <c r="F699" s="597" t="s">
        <v>861</v>
      </c>
      <c r="G699" s="597"/>
      <c r="H699" s="212" t="s">
        <v>862</v>
      </c>
      <c r="I699" s="211" t="s">
        <v>4639</v>
      </c>
      <c r="J699" s="211" t="s">
        <v>864</v>
      </c>
      <c r="K699" s="213">
        <v>0.18</v>
      </c>
    </row>
    <row r="700" spans="1:12" ht="21.95" customHeight="1">
      <c r="A700" s="244" t="s">
        <v>853</v>
      </c>
      <c r="B700" s="244"/>
      <c r="C700" s="211" t="s">
        <v>1650</v>
      </c>
      <c r="D700" s="244" t="s">
        <v>14</v>
      </c>
      <c r="E700" s="244" t="s">
        <v>1651</v>
      </c>
      <c r="F700" s="597" t="s">
        <v>861</v>
      </c>
      <c r="G700" s="597"/>
      <c r="H700" s="212" t="s">
        <v>862</v>
      </c>
      <c r="I700" s="211" t="s">
        <v>4640</v>
      </c>
      <c r="J700" s="211" t="s">
        <v>1652</v>
      </c>
      <c r="K700" s="213">
        <v>0.21</v>
      </c>
    </row>
    <row r="701" spans="1:12" ht="21.95" customHeight="1">
      <c r="A701" s="247" t="s">
        <v>869</v>
      </c>
      <c r="B701" s="247"/>
      <c r="C701" s="214" t="s">
        <v>1653</v>
      </c>
      <c r="D701" s="247" t="s">
        <v>14</v>
      </c>
      <c r="E701" s="247" t="s">
        <v>1654</v>
      </c>
      <c r="F701" s="598" t="s">
        <v>872</v>
      </c>
      <c r="G701" s="598"/>
      <c r="H701" s="215" t="s">
        <v>880</v>
      </c>
      <c r="I701" s="214" t="s">
        <v>4641</v>
      </c>
      <c r="J701" s="214" t="s">
        <v>1656</v>
      </c>
      <c r="K701" s="216">
        <v>0.32</v>
      </c>
    </row>
    <row r="702" spans="1:12" ht="21.95" customHeight="1">
      <c r="A702" s="247" t="s">
        <v>869</v>
      </c>
      <c r="B702" s="247"/>
      <c r="C702" s="214" t="s">
        <v>1657</v>
      </c>
      <c r="D702" s="247" t="s">
        <v>14</v>
      </c>
      <c r="E702" s="247" t="s">
        <v>1658</v>
      </c>
      <c r="F702" s="598" t="s">
        <v>872</v>
      </c>
      <c r="G702" s="598"/>
      <c r="H702" s="215" t="s">
        <v>16</v>
      </c>
      <c r="I702" s="214" t="s">
        <v>867</v>
      </c>
      <c r="J702" s="214" t="s">
        <v>1659</v>
      </c>
      <c r="K702" s="216">
        <v>152.75</v>
      </c>
    </row>
    <row r="703" spans="1:12">
      <c r="A703" s="245"/>
      <c r="B703" s="245"/>
      <c r="C703" s="245"/>
      <c r="D703" s="245"/>
      <c r="E703" s="245"/>
      <c r="F703" s="245" t="s">
        <v>886</v>
      </c>
      <c r="G703" s="245" t="s">
        <v>1364</v>
      </c>
      <c r="H703" s="245" t="s">
        <v>888</v>
      </c>
      <c r="I703" s="245" t="s">
        <v>881</v>
      </c>
      <c r="J703" s="245" t="s">
        <v>890</v>
      </c>
      <c r="K703" s="245" t="s">
        <v>1843</v>
      </c>
    </row>
    <row r="704" spans="1:12" ht="15" thickBot="1">
      <c r="A704" s="245"/>
      <c r="B704" s="245"/>
      <c r="C704" s="245"/>
      <c r="D704" s="245"/>
      <c r="E704" s="245"/>
      <c r="F704" s="245" t="s">
        <v>891</v>
      </c>
      <c r="G704" s="245" t="s">
        <v>4642</v>
      </c>
      <c r="H704" s="599" t="s">
        <v>892</v>
      </c>
      <c r="I704" s="599"/>
      <c r="J704" s="599" t="s">
        <v>4643</v>
      </c>
      <c r="K704" s="599"/>
    </row>
    <row r="705" spans="1:12" ht="0.95" customHeight="1" thickTop="1">
      <c r="A705" s="217"/>
      <c r="B705" s="217"/>
      <c r="C705" s="217"/>
      <c r="D705" s="217"/>
      <c r="E705" s="217"/>
      <c r="F705" s="217"/>
      <c r="G705" s="217"/>
      <c r="H705" s="217"/>
      <c r="I705" s="217"/>
      <c r="J705" s="217"/>
      <c r="K705" s="217"/>
    </row>
    <row r="706" spans="1:12" ht="18" customHeight="1">
      <c r="A706" s="243"/>
      <c r="B706" s="243" t="s">
        <v>840</v>
      </c>
      <c r="C706" s="207" t="s">
        <v>841</v>
      </c>
      <c r="D706" s="243" t="s">
        <v>842</v>
      </c>
      <c r="E706" s="243" t="s">
        <v>843</v>
      </c>
      <c r="F706" s="600" t="s">
        <v>844</v>
      </c>
      <c r="G706" s="600"/>
      <c r="H706" s="208" t="s">
        <v>845</v>
      </c>
      <c r="I706" s="207" t="s">
        <v>846</v>
      </c>
      <c r="J706" s="207" t="s">
        <v>847</v>
      </c>
      <c r="K706" s="207" t="s">
        <v>742</v>
      </c>
    </row>
    <row r="707" spans="1:12" ht="21.95" customHeight="1">
      <c r="A707" s="317" t="s">
        <v>848</v>
      </c>
      <c r="B707" s="317" t="s">
        <v>1660</v>
      </c>
      <c r="C707" s="318" t="s">
        <v>1647</v>
      </c>
      <c r="D707" s="317" t="s">
        <v>14</v>
      </c>
      <c r="E707" s="317" t="s">
        <v>1648</v>
      </c>
      <c r="F707" s="592" t="s">
        <v>910</v>
      </c>
      <c r="G707" s="592"/>
      <c r="H707" s="319" t="s">
        <v>16</v>
      </c>
      <c r="I707" s="318">
        <v>1</v>
      </c>
      <c r="J707" s="318" t="s">
        <v>4638</v>
      </c>
      <c r="K707" s="318" t="s">
        <v>4638</v>
      </c>
      <c r="L707" s="325">
        <f>'Med escola 220V'!I103</f>
        <v>153.45839999999998</v>
      </c>
    </row>
    <row r="708" spans="1:12" ht="21.95" customHeight="1">
      <c r="A708" s="244" t="s">
        <v>853</v>
      </c>
      <c r="B708" s="244"/>
      <c r="C708" s="211" t="s">
        <v>859</v>
      </c>
      <c r="D708" s="244" t="s">
        <v>14</v>
      </c>
      <c r="E708" s="244" t="s">
        <v>860</v>
      </c>
      <c r="F708" s="597" t="s">
        <v>861</v>
      </c>
      <c r="G708" s="597"/>
      <c r="H708" s="212" t="s">
        <v>862</v>
      </c>
      <c r="I708" s="211" t="s">
        <v>4639</v>
      </c>
      <c r="J708" s="211" t="s">
        <v>864</v>
      </c>
      <c r="K708" s="213">
        <v>0.18</v>
      </c>
    </row>
    <row r="709" spans="1:12" ht="21.95" customHeight="1">
      <c r="A709" s="244" t="s">
        <v>853</v>
      </c>
      <c r="B709" s="244"/>
      <c r="C709" s="211" t="s">
        <v>1650</v>
      </c>
      <c r="D709" s="244" t="s">
        <v>14</v>
      </c>
      <c r="E709" s="244" t="s">
        <v>1651</v>
      </c>
      <c r="F709" s="597" t="s">
        <v>861</v>
      </c>
      <c r="G709" s="597"/>
      <c r="H709" s="212" t="s">
        <v>862</v>
      </c>
      <c r="I709" s="211" t="s">
        <v>4640</v>
      </c>
      <c r="J709" s="211" t="s">
        <v>1652</v>
      </c>
      <c r="K709" s="213">
        <v>0.21</v>
      </c>
    </row>
    <row r="710" spans="1:12" ht="21.95" customHeight="1">
      <c r="A710" s="247" t="s">
        <v>869</v>
      </c>
      <c r="B710" s="247"/>
      <c r="C710" s="214" t="s">
        <v>1653</v>
      </c>
      <c r="D710" s="247" t="s">
        <v>14</v>
      </c>
      <c r="E710" s="247" t="s">
        <v>1654</v>
      </c>
      <c r="F710" s="598" t="s">
        <v>872</v>
      </c>
      <c r="G710" s="598"/>
      <c r="H710" s="215" t="s">
        <v>880</v>
      </c>
      <c r="I710" s="214" t="s">
        <v>4641</v>
      </c>
      <c r="J710" s="214" t="s">
        <v>1656</v>
      </c>
      <c r="K710" s="216">
        <v>0.32</v>
      </c>
    </row>
    <row r="711" spans="1:12" ht="21.95" customHeight="1">
      <c r="A711" s="247" t="s">
        <v>869</v>
      </c>
      <c r="B711" s="247"/>
      <c r="C711" s="214" t="s">
        <v>1657</v>
      </c>
      <c r="D711" s="247" t="s">
        <v>14</v>
      </c>
      <c r="E711" s="247" t="s">
        <v>1658</v>
      </c>
      <c r="F711" s="598" t="s">
        <v>872</v>
      </c>
      <c r="G711" s="598"/>
      <c r="H711" s="215" t="s">
        <v>16</v>
      </c>
      <c r="I711" s="214" t="s">
        <v>867</v>
      </c>
      <c r="J711" s="214" t="s">
        <v>1659</v>
      </c>
      <c r="K711" s="216">
        <v>152.75</v>
      </c>
    </row>
    <row r="712" spans="1:12">
      <c r="A712" s="245"/>
      <c r="B712" s="245"/>
      <c r="C712" s="245"/>
      <c r="D712" s="245"/>
      <c r="E712" s="245"/>
      <c r="F712" s="245" t="s">
        <v>886</v>
      </c>
      <c r="G712" s="245" t="s">
        <v>1364</v>
      </c>
      <c r="H712" s="245" t="s">
        <v>888</v>
      </c>
      <c r="I712" s="245" t="s">
        <v>881</v>
      </c>
      <c r="J712" s="245" t="s">
        <v>890</v>
      </c>
      <c r="K712" s="245" t="s">
        <v>1843</v>
      </c>
    </row>
    <row r="713" spans="1:12" ht="15" thickBot="1">
      <c r="A713" s="245"/>
      <c r="B713" s="245"/>
      <c r="C713" s="245"/>
      <c r="D713" s="245"/>
      <c r="E713" s="245"/>
      <c r="F713" s="245" t="s">
        <v>891</v>
      </c>
      <c r="G713" s="245" t="s">
        <v>4642</v>
      </c>
      <c r="H713" s="599" t="s">
        <v>892</v>
      </c>
      <c r="I713" s="599"/>
      <c r="J713" s="599" t="s">
        <v>4643</v>
      </c>
      <c r="K713" s="599"/>
    </row>
    <row r="714" spans="1:12" ht="0.95" customHeight="1" thickTop="1">
      <c r="A714" s="217"/>
      <c r="B714" s="217"/>
      <c r="C714" s="217"/>
      <c r="D714" s="217"/>
      <c r="E714" s="217"/>
      <c r="F714" s="217"/>
      <c r="G714" s="217"/>
      <c r="H714" s="217"/>
      <c r="I714" s="217"/>
      <c r="J714" s="217"/>
      <c r="K714" s="217"/>
    </row>
    <row r="715" spans="1:12" ht="18" customHeight="1">
      <c r="A715" s="243"/>
      <c r="B715" s="243" t="s">
        <v>840</v>
      </c>
      <c r="C715" s="207" t="s">
        <v>841</v>
      </c>
      <c r="D715" s="243" t="s">
        <v>842</v>
      </c>
      <c r="E715" s="243" t="s">
        <v>843</v>
      </c>
      <c r="F715" s="600" t="s">
        <v>844</v>
      </c>
      <c r="G715" s="600"/>
      <c r="H715" s="208" t="s">
        <v>845</v>
      </c>
      <c r="I715" s="207" t="s">
        <v>846</v>
      </c>
      <c r="J715" s="207" t="s">
        <v>847</v>
      </c>
      <c r="K715" s="207" t="s">
        <v>742</v>
      </c>
    </row>
    <row r="716" spans="1:12" ht="21.95" customHeight="1">
      <c r="A716" s="317" t="s">
        <v>848</v>
      </c>
      <c r="B716" s="317" t="s">
        <v>1661</v>
      </c>
      <c r="C716" s="318" t="s">
        <v>1662</v>
      </c>
      <c r="D716" s="317" t="s">
        <v>14</v>
      </c>
      <c r="E716" s="317" t="s">
        <v>1663</v>
      </c>
      <c r="F716" s="592" t="s">
        <v>910</v>
      </c>
      <c r="G716" s="592"/>
      <c r="H716" s="319" t="s">
        <v>16</v>
      </c>
      <c r="I716" s="318">
        <v>1</v>
      </c>
      <c r="J716" s="320">
        <f>K716</f>
        <v>275.68</v>
      </c>
      <c r="K716" s="320">
        <f>SUM(K717:K720)</f>
        <v>275.68</v>
      </c>
      <c r="L716" s="325">
        <f>'Med escola 220V'!I104</f>
        <v>275.6816</v>
      </c>
    </row>
    <row r="717" spans="1:12" ht="21.95" customHeight="1">
      <c r="A717" s="244" t="s">
        <v>853</v>
      </c>
      <c r="B717" s="244"/>
      <c r="C717" s="211" t="s">
        <v>859</v>
      </c>
      <c r="D717" s="244" t="s">
        <v>14</v>
      </c>
      <c r="E717" s="244" t="s">
        <v>860</v>
      </c>
      <c r="F717" s="597" t="s">
        <v>861</v>
      </c>
      <c r="G717" s="597"/>
      <c r="H717" s="212" t="s">
        <v>862</v>
      </c>
      <c r="I717" s="211" t="s">
        <v>1664</v>
      </c>
      <c r="J717" s="211" t="s">
        <v>864</v>
      </c>
      <c r="K717" s="213">
        <f>I717*J717</f>
        <v>5.48</v>
      </c>
    </row>
    <row r="718" spans="1:12" ht="21.95" customHeight="1">
      <c r="A718" s="244" t="s">
        <v>853</v>
      </c>
      <c r="B718" s="244"/>
      <c r="C718" s="211" t="s">
        <v>1650</v>
      </c>
      <c r="D718" s="244" t="s">
        <v>14</v>
      </c>
      <c r="E718" s="244" t="s">
        <v>1651</v>
      </c>
      <c r="F718" s="597" t="s">
        <v>861</v>
      </c>
      <c r="G718" s="597"/>
      <c r="H718" s="212" t="s">
        <v>862</v>
      </c>
      <c r="I718" s="211" t="s">
        <v>863</v>
      </c>
      <c r="J718" s="211" t="s">
        <v>1652</v>
      </c>
      <c r="K718" s="213">
        <f t="shared" ref="K718:K720" si="8">I718*J718</f>
        <v>30</v>
      </c>
    </row>
    <row r="719" spans="1:12" ht="21.95" customHeight="1">
      <c r="A719" s="247" t="s">
        <v>869</v>
      </c>
      <c r="B719" s="247"/>
      <c r="C719" s="214" t="s">
        <v>1665</v>
      </c>
      <c r="D719" s="247" t="s">
        <v>14</v>
      </c>
      <c r="E719" s="247" t="s">
        <v>1666</v>
      </c>
      <c r="F719" s="598" t="s">
        <v>872</v>
      </c>
      <c r="G719" s="598"/>
      <c r="H719" s="215" t="s">
        <v>16</v>
      </c>
      <c r="I719" s="214" t="s">
        <v>867</v>
      </c>
      <c r="J719" s="214">
        <v>227.72</v>
      </c>
      <c r="K719" s="216">
        <f t="shared" si="8"/>
        <v>227.72</v>
      </c>
      <c r="L719" s="325">
        <f>L716-K716</f>
        <v>1.5999999999962711E-3</v>
      </c>
    </row>
    <row r="720" spans="1:12" ht="21.95" customHeight="1">
      <c r="A720" s="247" t="s">
        <v>869</v>
      </c>
      <c r="B720" s="247"/>
      <c r="C720" s="214" t="s">
        <v>1667</v>
      </c>
      <c r="D720" s="247" t="s">
        <v>14</v>
      </c>
      <c r="E720" s="247" t="s">
        <v>1668</v>
      </c>
      <c r="F720" s="598" t="s">
        <v>872</v>
      </c>
      <c r="G720" s="598"/>
      <c r="H720" s="215" t="s">
        <v>914</v>
      </c>
      <c r="I720" s="214" t="s">
        <v>874</v>
      </c>
      <c r="J720" s="214" t="s">
        <v>1669</v>
      </c>
      <c r="K720" s="216">
        <f t="shared" si="8"/>
        <v>12.48</v>
      </c>
    </row>
    <row r="721" spans="1:12">
      <c r="A721" s="245"/>
      <c r="B721" s="245"/>
      <c r="C721" s="245"/>
      <c r="D721" s="245"/>
      <c r="E721" s="245"/>
      <c r="F721" s="245" t="s">
        <v>886</v>
      </c>
      <c r="G721" s="245" t="s">
        <v>4188</v>
      </c>
      <c r="H721" s="245" t="s">
        <v>888</v>
      </c>
      <c r="I721" s="245" t="s">
        <v>2517</v>
      </c>
      <c r="J721" s="245" t="s">
        <v>890</v>
      </c>
      <c r="K721" s="245" t="s">
        <v>1670</v>
      </c>
    </row>
    <row r="722" spans="1:12">
      <c r="A722" s="245"/>
      <c r="B722" s="245"/>
      <c r="C722" s="245"/>
      <c r="D722" s="245"/>
      <c r="E722" s="245"/>
      <c r="F722" s="245" t="s">
        <v>891</v>
      </c>
      <c r="G722" s="245">
        <f>H2*K716</f>
        <v>56.459264000000005</v>
      </c>
      <c r="H722" s="599" t="s">
        <v>892</v>
      </c>
      <c r="I722" s="599"/>
      <c r="J722" s="601">
        <f>G722+K716</f>
        <v>332.13926400000003</v>
      </c>
      <c r="K722" s="599"/>
    </row>
    <row r="723" spans="1:12" ht="15">
      <c r="A723" s="243"/>
      <c r="B723" s="243" t="s">
        <v>840</v>
      </c>
      <c r="C723" s="207" t="s">
        <v>841</v>
      </c>
      <c r="D723" s="243" t="s">
        <v>842</v>
      </c>
      <c r="E723" s="243" t="s">
        <v>843</v>
      </c>
      <c r="F723" s="600" t="s">
        <v>844</v>
      </c>
      <c r="G723" s="600"/>
      <c r="H723" s="208" t="s">
        <v>845</v>
      </c>
      <c r="I723" s="207" t="s">
        <v>846</v>
      </c>
      <c r="J723" s="207" t="s">
        <v>847</v>
      </c>
      <c r="K723" s="207" t="s">
        <v>742</v>
      </c>
    </row>
    <row r="724" spans="1:12">
      <c r="A724" s="317" t="s">
        <v>848</v>
      </c>
      <c r="B724" s="317" t="s">
        <v>4345</v>
      </c>
      <c r="C724" s="318"/>
      <c r="D724" s="317"/>
      <c r="E724" s="317" t="s">
        <v>159</v>
      </c>
      <c r="F724" s="592" t="s">
        <v>910</v>
      </c>
      <c r="G724" s="592"/>
      <c r="H724" s="319" t="s">
        <v>16</v>
      </c>
      <c r="I724" s="318">
        <v>1</v>
      </c>
      <c r="J724" s="318">
        <f>K724</f>
        <v>83.075999999999993</v>
      </c>
      <c r="K724" s="320">
        <f>K725</f>
        <v>83.075999999999993</v>
      </c>
    </row>
    <row r="725" spans="1:12" ht="22.5">
      <c r="A725" s="244" t="s">
        <v>853</v>
      </c>
      <c r="B725" s="244"/>
      <c r="C725" s="211"/>
      <c r="D725" s="244"/>
      <c r="E725" s="244" t="str">
        <f>E724</f>
        <v xml:space="preserve">Estrutura de Madeira aparelhada com tesoura vão de 3,0 a 7,0 m para telha cerâmica </v>
      </c>
      <c r="F725" s="597"/>
      <c r="G725" s="597"/>
      <c r="H725" s="212" t="s">
        <v>4344</v>
      </c>
      <c r="I725" s="211">
        <v>1</v>
      </c>
      <c r="J725" s="211">
        <f>'Med escola 220V'!I108</f>
        <v>83.075999999999993</v>
      </c>
      <c r="K725" s="213">
        <f>I725*J725</f>
        <v>83.075999999999993</v>
      </c>
    </row>
    <row r="726" spans="1:12">
      <c r="A726" s="245"/>
      <c r="B726" s="245"/>
      <c r="C726" s="245"/>
      <c r="D726" s="245"/>
      <c r="E726" s="245"/>
      <c r="F726" s="245" t="s">
        <v>891</v>
      </c>
      <c r="G726" s="249">
        <f>H2*K724</f>
        <v>17.0139648</v>
      </c>
      <c r="H726" s="599" t="s">
        <v>892</v>
      </c>
      <c r="I726" s="599"/>
      <c r="J726" s="601">
        <f>G726+K724</f>
        <v>100.08996479999999</v>
      </c>
      <c r="K726" s="599"/>
    </row>
    <row r="727" spans="1:12" ht="18" customHeight="1">
      <c r="A727" s="243"/>
      <c r="B727" s="243" t="s">
        <v>840</v>
      </c>
      <c r="C727" s="207" t="s">
        <v>841</v>
      </c>
      <c r="D727" s="243" t="s">
        <v>842</v>
      </c>
      <c r="E727" s="243" t="s">
        <v>843</v>
      </c>
      <c r="F727" s="600" t="s">
        <v>844</v>
      </c>
      <c r="G727" s="600"/>
      <c r="H727" s="208" t="s">
        <v>845</v>
      </c>
      <c r="I727" s="207" t="s">
        <v>846</v>
      </c>
      <c r="J727" s="207" t="s">
        <v>847</v>
      </c>
      <c r="K727" s="207" t="s">
        <v>742</v>
      </c>
    </row>
    <row r="728" spans="1:12" ht="33" customHeight="1">
      <c r="A728" s="317" t="s">
        <v>848</v>
      </c>
      <c r="B728" s="317" t="s">
        <v>1671</v>
      </c>
      <c r="C728" s="318" t="s">
        <v>1672</v>
      </c>
      <c r="D728" s="317" t="s">
        <v>14</v>
      </c>
      <c r="E728" s="317" t="s">
        <v>1673</v>
      </c>
      <c r="F728" s="592" t="s">
        <v>1034</v>
      </c>
      <c r="G728" s="592"/>
      <c r="H728" s="319" t="s">
        <v>16</v>
      </c>
      <c r="I728" s="318">
        <v>1</v>
      </c>
      <c r="J728" s="318" t="s">
        <v>2306</v>
      </c>
      <c r="K728" s="318" t="s">
        <v>2306</v>
      </c>
      <c r="L728" s="325">
        <f>'Med escola 220V'!I109</f>
        <v>21.6204</v>
      </c>
    </row>
    <row r="729" spans="1:12" ht="21.95" customHeight="1">
      <c r="A729" s="244" t="s">
        <v>853</v>
      </c>
      <c r="B729" s="244"/>
      <c r="C729" s="211" t="s">
        <v>859</v>
      </c>
      <c r="D729" s="244" t="s">
        <v>14</v>
      </c>
      <c r="E729" s="244" t="s">
        <v>860</v>
      </c>
      <c r="F729" s="597" t="s">
        <v>861</v>
      </c>
      <c r="G729" s="597"/>
      <c r="H729" s="212" t="s">
        <v>862</v>
      </c>
      <c r="I729" s="211" t="s">
        <v>4644</v>
      </c>
      <c r="J729" s="211" t="s">
        <v>864</v>
      </c>
      <c r="K729" s="213">
        <v>2.38</v>
      </c>
    </row>
    <row r="730" spans="1:12" ht="33" customHeight="1">
      <c r="A730" s="244" t="s">
        <v>853</v>
      </c>
      <c r="B730" s="244"/>
      <c r="C730" s="211" t="s">
        <v>1674</v>
      </c>
      <c r="D730" s="244" t="s">
        <v>14</v>
      </c>
      <c r="E730" s="244" t="s">
        <v>1675</v>
      </c>
      <c r="F730" s="597" t="s">
        <v>1183</v>
      </c>
      <c r="G730" s="597"/>
      <c r="H730" s="212" t="s">
        <v>1184</v>
      </c>
      <c r="I730" s="211" t="s">
        <v>1529</v>
      </c>
      <c r="J730" s="211" t="s">
        <v>1676</v>
      </c>
      <c r="K730" s="213">
        <v>0.53</v>
      </c>
    </row>
    <row r="731" spans="1:12" ht="33" customHeight="1">
      <c r="A731" s="244" t="s">
        <v>853</v>
      </c>
      <c r="B731" s="244"/>
      <c r="C731" s="211" t="s">
        <v>1677</v>
      </c>
      <c r="D731" s="244" t="s">
        <v>14</v>
      </c>
      <c r="E731" s="244" t="s">
        <v>1678</v>
      </c>
      <c r="F731" s="597" t="s">
        <v>1183</v>
      </c>
      <c r="G731" s="597"/>
      <c r="H731" s="212" t="s">
        <v>1189</v>
      </c>
      <c r="I731" s="211" t="s">
        <v>1679</v>
      </c>
      <c r="J731" s="211" t="s">
        <v>1680</v>
      </c>
      <c r="K731" s="213">
        <v>0.71</v>
      </c>
    </row>
    <row r="732" spans="1:12" ht="21.95" customHeight="1">
      <c r="A732" s="244" t="s">
        <v>853</v>
      </c>
      <c r="B732" s="244"/>
      <c r="C732" s="211" t="s">
        <v>1681</v>
      </c>
      <c r="D732" s="244" t="s">
        <v>14</v>
      </c>
      <c r="E732" s="244" t="s">
        <v>1682</v>
      </c>
      <c r="F732" s="597" t="s">
        <v>861</v>
      </c>
      <c r="G732" s="597"/>
      <c r="H732" s="212" t="s">
        <v>862</v>
      </c>
      <c r="I732" s="211" t="s">
        <v>4645</v>
      </c>
      <c r="J732" s="211" t="s">
        <v>1683</v>
      </c>
      <c r="K732" s="213">
        <v>1.68</v>
      </c>
    </row>
    <row r="733" spans="1:12" ht="21.95" customHeight="1">
      <c r="A733" s="247" t="s">
        <v>869</v>
      </c>
      <c r="B733" s="247"/>
      <c r="C733" s="214" t="s">
        <v>1684</v>
      </c>
      <c r="D733" s="247" t="s">
        <v>14</v>
      </c>
      <c r="E733" s="247" t="s">
        <v>1685</v>
      </c>
      <c r="F733" s="598" t="s">
        <v>872</v>
      </c>
      <c r="G733" s="598"/>
      <c r="H733" s="215" t="s">
        <v>914</v>
      </c>
      <c r="I733" s="214" t="s">
        <v>1686</v>
      </c>
      <c r="J733" s="214" t="s">
        <v>1687</v>
      </c>
      <c r="K733" s="216">
        <v>16.32</v>
      </c>
    </row>
    <row r="734" spans="1:12">
      <c r="A734" s="245"/>
      <c r="B734" s="245"/>
      <c r="C734" s="245"/>
      <c r="D734" s="245"/>
      <c r="E734" s="245"/>
      <c r="F734" s="245" t="s">
        <v>886</v>
      </c>
      <c r="G734" s="245" t="s">
        <v>4206</v>
      </c>
      <c r="H734" s="245" t="s">
        <v>888</v>
      </c>
      <c r="I734" s="245" t="s">
        <v>4200</v>
      </c>
      <c r="J734" s="245" t="s">
        <v>890</v>
      </c>
      <c r="K734" s="245" t="s">
        <v>1017</v>
      </c>
    </row>
    <row r="735" spans="1:12" ht="15" thickBot="1">
      <c r="A735" s="245"/>
      <c r="B735" s="245"/>
      <c r="C735" s="245"/>
      <c r="D735" s="245"/>
      <c r="E735" s="245"/>
      <c r="F735" s="245" t="s">
        <v>891</v>
      </c>
      <c r="G735" s="245" t="s">
        <v>4646</v>
      </c>
      <c r="H735" s="599" t="s">
        <v>892</v>
      </c>
      <c r="I735" s="599"/>
      <c r="J735" s="599" t="s">
        <v>4647</v>
      </c>
      <c r="K735" s="599"/>
    </row>
    <row r="736" spans="1:12" ht="0.95" customHeight="1" thickTop="1">
      <c r="A736" s="217"/>
      <c r="B736" s="217"/>
      <c r="C736" s="217"/>
      <c r="D736" s="217"/>
      <c r="E736" s="217"/>
      <c r="F736" s="217"/>
      <c r="G736" s="217"/>
      <c r="H736" s="217"/>
      <c r="I736" s="217"/>
      <c r="J736" s="217"/>
      <c r="K736" s="217"/>
    </row>
    <row r="737" spans="1:12" ht="18" customHeight="1">
      <c r="A737" s="243"/>
      <c r="B737" s="243" t="s">
        <v>840</v>
      </c>
      <c r="C737" s="207" t="s">
        <v>841</v>
      </c>
      <c r="D737" s="243" t="s">
        <v>842</v>
      </c>
      <c r="E737" s="243" t="s">
        <v>843</v>
      </c>
      <c r="F737" s="600" t="s">
        <v>844</v>
      </c>
      <c r="G737" s="600"/>
      <c r="H737" s="208" t="s">
        <v>845</v>
      </c>
      <c r="I737" s="207" t="s">
        <v>846</v>
      </c>
      <c r="J737" s="207" t="s">
        <v>847</v>
      </c>
      <c r="K737" s="207" t="s">
        <v>742</v>
      </c>
    </row>
    <row r="738" spans="1:12" ht="44.1" customHeight="1">
      <c r="A738" s="317" t="s">
        <v>848</v>
      </c>
      <c r="B738" s="317" t="s">
        <v>1689</v>
      </c>
      <c r="C738" s="318" t="s">
        <v>1690</v>
      </c>
      <c r="D738" s="317" t="s">
        <v>14</v>
      </c>
      <c r="E738" s="317" t="s">
        <v>1691</v>
      </c>
      <c r="F738" s="592" t="s">
        <v>1034</v>
      </c>
      <c r="G738" s="592"/>
      <c r="H738" s="319" t="s">
        <v>873</v>
      </c>
      <c r="I738" s="318">
        <v>1</v>
      </c>
      <c r="J738" s="318" t="s">
        <v>4648</v>
      </c>
      <c r="K738" s="318" t="s">
        <v>4648</v>
      </c>
      <c r="L738" s="325">
        <f>'Med escola 220V'!I110</f>
        <v>13.8804</v>
      </c>
    </row>
    <row r="739" spans="1:12" ht="21.95" customHeight="1">
      <c r="A739" s="244" t="s">
        <v>853</v>
      </c>
      <c r="B739" s="244"/>
      <c r="C739" s="211" t="s">
        <v>859</v>
      </c>
      <c r="D739" s="244" t="s">
        <v>14</v>
      </c>
      <c r="E739" s="244" t="s">
        <v>860</v>
      </c>
      <c r="F739" s="597" t="s">
        <v>861</v>
      </c>
      <c r="G739" s="597"/>
      <c r="H739" s="212" t="s">
        <v>862</v>
      </c>
      <c r="I739" s="211" t="s">
        <v>4649</v>
      </c>
      <c r="J739" s="211" t="s">
        <v>864</v>
      </c>
      <c r="K739" s="213">
        <v>1.82</v>
      </c>
    </row>
    <row r="740" spans="1:12" ht="33" customHeight="1">
      <c r="A740" s="244" t="s">
        <v>853</v>
      </c>
      <c r="B740" s="244"/>
      <c r="C740" s="211" t="s">
        <v>1674</v>
      </c>
      <c r="D740" s="244" t="s">
        <v>14</v>
      </c>
      <c r="E740" s="244" t="s">
        <v>1675</v>
      </c>
      <c r="F740" s="597" t="s">
        <v>1183</v>
      </c>
      <c r="G740" s="597"/>
      <c r="H740" s="212" t="s">
        <v>1184</v>
      </c>
      <c r="I740" s="211" t="s">
        <v>1692</v>
      </c>
      <c r="J740" s="211" t="s">
        <v>1676</v>
      </c>
      <c r="K740" s="213">
        <v>0.13</v>
      </c>
    </row>
    <row r="741" spans="1:12" ht="33" customHeight="1">
      <c r="A741" s="244" t="s">
        <v>853</v>
      </c>
      <c r="B741" s="244"/>
      <c r="C741" s="211" t="s">
        <v>1677</v>
      </c>
      <c r="D741" s="244" t="s">
        <v>14</v>
      </c>
      <c r="E741" s="244" t="s">
        <v>1678</v>
      </c>
      <c r="F741" s="597" t="s">
        <v>1183</v>
      </c>
      <c r="G741" s="597"/>
      <c r="H741" s="212" t="s">
        <v>1189</v>
      </c>
      <c r="I741" s="211" t="s">
        <v>1693</v>
      </c>
      <c r="J741" s="211" t="s">
        <v>1680</v>
      </c>
      <c r="K741" s="213">
        <v>0.18</v>
      </c>
    </row>
    <row r="742" spans="1:12" ht="21.95" customHeight="1">
      <c r="A742" s="244" t="s">
        <v>853</v>
      </c>
      <c r="B742" s="244"/>
      <c r="C742" s="211" t="s">
        <v>1681</v>
      </c>
      <c r="D742" s="244" t="s">
        <v>14</v>
      </c>
      <c r="E742" s="244" t="s">
        <v>1682</v>
      </c>
      <c r="F742" s="597" t="s">
        <v>861</v>
      </c>
      <c r="G742" s="597"/>
      <c r="H742" s="212" t="s">
        <v>862</v>
      </c>
      <c r="I742" s="211" t="s">
        <v>4650</v>
      </c>
      <c r="J742" s="211" t="s">
        <v>1683</v>
      </c>
      <c r="K742" s="213">
        <v>2.14</v>
      </c>
    </row>
    <row r="743" spans="1:12" ht="44.1" customHeight="1">
      <c r="A743" s="244" t="s">
        <v>853</v>
      </c>
      <c r="B743" s="244"/>
      <c r="C743" s="211" t="s">
        <v>1695</v>
      </c>
      <c r="D743" s="244" t="s">
        <v>14</v>
      </c>
      <c r="E743" s="244" t="s">
        <v>1696</v>
      </c>
      <c r="F743" s="597" t="s">
        <v>861</v>
      </c>
      <c r="G743" s="597"/>
      <c r="H743" s="212" t="s">
        <v>40</v>
      </c>
      <c r="I743" s="211" t="s">
        <v>1697</v>
      </c>
      <c r="J743" s="211" t="s">
        <v>1698</v>
      </c>
      <c r="K743" s="213">
        <v>5.14</v>
      </c>
    </row>
    <row r="744" spans="1:12" ht="21.95" customHeight="1">
      <c r="A744" s="247" t="s">
        <v>869</v>
      </c>
      <c r="B744" s="247"/>
      <c r="C744" s="214" t="s">
        <v>1699</v>
      </c>
      <c r="D744" s="247" t="s">
        <v>14</v>
      </c>
      <c r="E744" s="247" t="s">
        <v>1700</v>
      </c>
      <c r="F744" s="598" t="s">
        <v>872</v>
      </c>
      <c r="G744" s="598"/>
      <c r="H744" s="215" t="s">
        <v>914</v>
      </c>
      <c r="I744" s="214" t="s">
        <v>1176</v>
      </c>
      <c r="J744" s="214" t="s">
        <v>1701</v>
      </c>
      <c r="K744" s="216">
        <v>4.47</v>
      </c>
    </row>
    <row r="745" spans="1:12">
      <c r="A745" s="245"/>
      <c r="B745" s="245"/>
      <c r="C745" s="245"/>
      <c r="D745" s="245"/>
      <c r="E745" s="245"/>
      <c r="F745" s="245" t="s">
        <v>886</v>
      </c>
      <c r="G745" s="245" t="s">
        <v>2352</v>
      </c>
      <c r="H745" s="245" t="s">
        <v>888</v>
      </c>
      <c r="I745" s="245" t="s">
        <v>2767</v>
      </c>
      <c r="J745" s="245" t="s">
        <v>890</v>
      </c>
      <c r="K745" s="245" t="s">
        <v>2660</v>
      </c>
    </row>
    <row r="746" spans="1:12" ht="15" thickBot="1">
      <c r="A746" s="245"/>
      <c r="B746" s="245"/>
      <c r="C746" s="245"/>
      <c r="D746" s="245"/>
      <c r="E746" s="245"/>
      <c r="F746" s="245" t="s">
        <v>891</v>
      </c>
      <c r="G746" s="245" t="s">
        <v>2178</v>
      </c>
      <c r="H746" s="599" t="s">
        <v>892</v>
      </c>
      <c r="I746" s="599"/>
      <c r="J746" s="599" t="s">
        <v>4651</v>
      </c>
      <c r="K746" s="599"/>
    </row>
    <row r="747" spans="1:12" ht="0.95" customHeight="1" thickTop="1">
      <c r="A747" s="217"/>
      <c r="B747" s="217"/>
      <c r="C747" s="217"/>
      <c r="D747" s="217"/>
      <c r="E747" s="217"/>
      <c r="F747" s="217"/>
      <c r="G747" s="217"/>
      <c r="H747" s="217"/>
      <c r="I747" s="217"/>
      <c r="J747" s="217"/>
      <c r="K747" s="217"/>
    </row>
    <row r="748" spans="1:12" ht="18" customHeight="1">
      <c r="A748" s="243"/>
      <c r="B748" s="243" t="s">
        <v>840</v>
      </c>
      <c r="C748" s="207" t="s">
        <v>841</v>
      </c>
      <c r="D748" s="243" t="s">
        <v>842</v>
      </c>
      <c r="E748" s="243" t="s">
        <v>843</v>
      </c>
      <c r="F748" s="600" t="s">
        <v>844</v>
      </c>
      <c r="G748" s="600"/>
      <c r="H748" s="208" t="s">
        <v>845</v>
      </c>
      <c r="I748" s="207" t="s">
        <v>846</v>
      </c>
      <c r="J748" s="207" t="s">
        <v>847</v>
      </c>
      <c r="K748" s="207" t="s">
        <v>742</v>
      </c>
    </row>
    <row r="749" spans="1:12" ht="21.95" customHeight="1">
      <c r="A749" s="317" t="s">
        <v>848</v>
      </c>
      <c r="B749" s="317" t="s">
        <v>1704</v>
      </c>
      <c r="C749" s="318" t="s">
        <v>1705</v>
      </c>
      <c r="D749" s="317" t="s">
        <v>14</v>
      </c>
      <c r="E749" s="317" t="s">
        <v>1706</v>
      </c>
      <c r="F749" s="592" t="s">
        <v>1707</v>
      </c>
      <c r="G749" s="592"/>
      <c r="H749" s="319" t="s">
        <v>16</v>
      </c>
      <c r="I749" s="318">
        <v>1</v>
      </c>
      <c r="J749" s="318" t="s">
        <v>4232</v>
      </c>
      <c r="K749" s="318" t="s">
        <v>4232</v>
      </c>
      <c r="L749" s="325">
        <f>'Med escola 220V'!I114</f>
        <v>7.2497999999999996</v>
      </c>
    </row>
    <row r="750" spans="1:12" ht="21.95" customHeight="1">
      <c r="A750" s="244" t="s">
        <v>853</v>
      </c>
      <c r="B750" s="244"/>
      <c r="C750" s="211" t="s">
        <v>859</v>
      </c>
      <c r="D750" s="244" t="s">
        <v>14</v>
      </c>
      <c r="E750" s="244" t="s">
        <v>860</v>
      </c>
      <c r="F750" s="597" t="s">
        <v>861</v>
      </c>
      <c r="G750" s="597"/>
      <c r="H750" s="212" t="s">
        <v>862</v>
      </c>
      <c r="I750" s="211" t="s">
        <v>4652</v>
      </c>
      <c r="J750" s="211" t="s">
        <v>864</v>
      </c>
      <c r="K750" s="213">
        <v>4.3</v>
      </c>
    </row>
    <row r="751" spans="1:12" ht="21.95" customHeight="1">
      <c r="A751" s="247" t="s">
        <v>869</v>
      </c>
      <c r="B751" s="247"/>
      <c r="C751" s="214" t="s">
        <v>1708</v>
      </c>
      <c r="D751" s="247" t="s">
        <v>14</v>
      </c>
      <c r="E751" s="247" t="s">
        <v>1709</v>
      </c>
      <c r="F751" s="598" t="s">
        <v>872</v>
      </c>
      <c r="G751" s="598"/>
      <c r="H751" s="215" t="s">
        <v>794</v>
      </c>
      <c r="I751" s="214" t="s">
        <v>1664</v>
      </c>
      <c r="J751" s="214" t="s">
        <v>1710</v>
      </c>
      <c r="K751" s="216">
        <v>2.95</v>
      </c>
    </row>
    <row r="752" spans="1:12">
      <c r="A752" s="245"/>
      <c r="B752" s="245"/>
      <c r="C752" s="245"/>
      <c r="D752" s="245"/>
      <c r="E752" s="245"/>
      <c r="F752" s="245" t="s">
        <v>886</v>
      </c>
      <c r="G752" s="245" t="s">
        <v>4538</v>
      </c>
      <c r="H752" s="245" t="s">
        <v>888</v>
      </c>
      <c r="I752" s="245" t="s">
        <v>4294</v>
      </c>
      <c r="J752" s="245" t="s">
        <v>890</v>
      </c>
      <c r="K752" s="245" t="s">
        <v>3516</v>
      </c>
    </row>
    <row r="753" spans="1:12" ht="15" thickBot="1">
      <c r="A753" s="245"/>
      <c r="B753" s="245"/>
      <c r="C753" s="245"/>
      <c r="D753" s="245"/>
      <c r="E753" s="245"/>
      <c r="F753" s="245" t="s">
        <v>891</v>
      </c>
      <c r="G753" s="245" t="s">
        <v>2446</v>
      </c>
      <c r="H753" s="599" t="s">
        <v>892</v>
      </c>
      <c r="I753" s="599"/>
      <c r="J753" s="599" t="s">
        <v>4653</v>
      </c>
      <c r="K753" s="599"/>
    </row>
    <row r="754" spans="1:12" ht="0.95" customHeight="1" thickTop="1">
      <c r="A754" s="217"/>
      <c r="B754" s="217"/>
      <c r="C754" s="217"/>
      <c r="D754" s="217"/>
      <c r="E754" s="217"/>
      <c r="F754" s="217"/>
      <c r="G754" s="217"/>
      <c r="H754" s="217"/>
      <c r="I754" s="217"/>
      <c r="J754" s="217"/>
      <c r="K754" s="217"/>
    </row>
    <row r="755" spans="1:12" ht="18" customHeight="1">
      <c r="A755" s="243"/>
      <c r="B755" s="243" t="s">
        <v>840</v>
      </c>
      <c r="C755" s="207" t="s">
        <v>841</v>
      </c>
      <c r="D755" s="243" t="s">
        <v>842</v>
      </c>
      <c r="E755" s="243" t="s">
        <v>843</v>
      </c>
      <c r="F755" s="600" t="s">
        <v>844</v>
      </c>
      <c r="G755" s="600"/>
      <c r="H755" s="208" t="s">
        <v>845</v>
      </c>
      <c r="I755" s="207" t="s">
        <v>846</v>
      </c>
      <c r="J755" s="207" t="s">
        <v>847</v>
      </c>
      <c r="K755" s="207" t="s">
        <v>742</v>
      </c>
    </row>
    <row r="756" spans="1:12" ht="33" customHeight="1">
      <c r="A756" s="317" t="s">
        <v>848</v>
      </c>
      <c r="B756" s="317" t="s">
        <v>1713</v>
      </c>
      <c r="C756" s="318" t="s">
        <v>1714</v>
      </c>
      <c r="D756" s="317" t="s">
        <v>14</v>
      </c>
      <c r="E756" s="317" t="s">
        <v>1715</v>
      </c>
      <c r="F756" s="592" t="s">
        <v>933</v>
      </c>
      <c r="G756" s="592"/>
      <c r="H756" s="319" t="s">
        <v>16</v>
      </c>
      <c r="I756" s="318">
        <v>1</v>
      </c>
      <c r="J756" s="318" t="s">
        <v>4189</v>
      </c>
      <c r="K756" s="318" t="s">
        <v>4189</v>
      </c>
      <c r="L756" s="325">
        <f>'Med escola 220V'!I118</f>
        <v>2.8121999999999998</v>
      </c>
    </row>
    <row r="757" spans="1:12" ht="21.95" customHeight="1">
      <c r="A757" s="244" t="s">
        <v>853</v>
      </c>
      <c r="B757" s="244"/>
      <c r="C757" s="211" t="s">
        <v>859</v>
      </c>
      <c r="D757" s="244" t="s">
        <v>14</v>
      </c>
      <c r="E757" s="244" t="s">
        <v>860</v>
      </c>
      <c r="F757" s="597" t="s">
        <v>861</v>
      </c>
      <c r="G757" s="597"/>
      <c r="H757" s="212" t="s">
        <v>862</v>
      </c>
      <c r="I757" s="211" t="s">
        <v>4654</v>
      </c>
      <c r="J757" s="211" t="s">
        <v>864</v>
      </c>
      <c r="K757" s="213">
        <v>0.06</v>
      </c>
    </row>
    <row r="758" spans="1:12" ht="21.95" customHeight="1">
      <c r="A758" s="244" t="s">
        <v>853</v>
      </c>
      <c r="B758" s="244"/>
      <c r="C758" s="211" t="s">
        <v>1303</v>
      </c>
      <c r="D758" s="244" t="s">
        <v>14</v>
      </c>
      <c r="E758" s="244" t="s">
        <v>1304</v>
      </c>
      <c r="F758" s="597" t="s">
        <v>861</v>
      </c>
      <c r="G758" s="597"/>
      <c r="H758" s="212" t="s">
        <v>862</v>
      </c>
      <c r="I758" s="211" t="s">
        <v>4655</v>
      </c>
      <c r="J758" s="211" t="s">
        <v>1305</v>
      </c>
      <c r="K758" s="213">
        <v>0.93</v>
      </c>
    </row>
    <row r="759" spans="1:12" ht="21.95" customHeight="1">
      <c r="A759" s="244" t="s">
        <v>853</v>
      </c>
      <c r="B759" s="244"/>
      <c r="C759" s="211" t="s">
        <v>1718</v>
      </c>
      <c r="D759" s="244" t="s">
        <v>14</v>
      </c>
      <c r="E759" s="244" t="s">
        <v>1719</v>
      </c>
      <c r="F759" s="597" t="s">
        <v>861</v>
      </c>
      <c r="G759" s="597"/>
      <c r="H759" s="212" t="s">
        <v>40</v>
      </c>
      <c r="I759" s="211" t="s">
        <v>1720</v>
      </c>
      <c r="J759" s="211" t="s">
        <v>1721</v>
      </c>
      <c r="K759" s="213">
        <v>1.82</v>
      </c>
    </row>
    <row r="760" spans="1:12">
      <c r="A760" s="245"/>
      <c r="B760" s="245"/>
      <c r="C760" s="245"/>
      <c r="D760" s="245"/>
      <c r="E760" s="245"/>
      <c r="F760" s="245" t="s">
        <v>886</v>
      </c>
      <c r="G760" s="245" t="s">
        <v>1752</v>
      </c>
      <c r="H760" s="245" t="s">
        <v>888</v>
      </c>
      <c r="I760" s="245" t="s">
        <v>4285</v>
      </c>
      <c r="J760" s="245" t="s">
        <v>890</v>
      </c>
      <c r="K760" s="245" t="s">
        <v>3543</v>
      </c>
    </row>
    <row r="761" spans="1:12" ht="15" thickBot="1">
      <c r="A761" s="245"/>
      <c r="B761" s="245"/>
      <c r="C761" s="245"/>
      <c r="D761" s="245"/>
      <c r="E761" s="245"/>
      <c r="F761" s="245" t="s">
        <v>891</v>
      </c>
      <c r="G761" s="245" t="s">
        <v>3190</v>
      </c>
      <c r="H761" s="599" t="s">
        <v>892</v>
      </c>
      <c r="I761" s="599"/>
      <c r="J761" s="599" t="s">
        <v>1778</v>
      </c>
      <c r="K761" s="599"/>
    </row>
    <row r="762" spans="1:12" ht="0.95" customHeight="1" thickTop="1">
      <c r="A762" s="217"/>
      <c r="B762" s="217"/>
      <c r="C762" s="217"/>
      <c r="D762" s="217"/>
      <c r="E762" s="217"/>
      <c r="F762" s="217"/>
      <c r="G762" s="217"/>
      <c r="H762" s="217"/>
      <c r="I762" s="217"/>
      <c r="J762" s="217"/>
      <c r="K762" s="217"/>
    </row>
    <row r="763" spans="1:12" ht="18" customHeight="1">
      <c r="A763" s="243"/>
      <c r="B763" s="243" t="s">
        <v>840</v>
      </c>
      <c r="C763" s="207" t="s">
        <v>841</v>
      </c>
      <c r="D763" s="243" t="s">
        <v>842</v>
      </c>
      <c r="E763" s="243" t="s">
        <v>843</v>
      </c>
      <c r="F763" s="600" t="s">
        <v>844</v>
      </c>
      <c r="G763" s="600"/>
      <c r="H763" s="208" t="s">
        <v>845</v>
      </c>
      <c r="I763" s="207" t="s">
        <v>846</v>
      </c>
      <c r="J763" s="207" t="s">
        <v>847</v>
      </c>
      <c r="K763" s="207" t="s">
        <v>742</v>
      </c>
    </row>
    <row r="764" spans="1:12" ht="44.1" customHeight="1">
      <c r="A764" s="317" t="s">
        <v>848</v>
      </c>
      <c r="B764" s="317" t="s">
        <v>1723</v>
      </c>
      <c r="C764" s="318" t="s">
        <v>1724</v>
      </c>
      <c r="D764" s="317" t="s">
        <v>14</v>
      </c>
      <c r="E764" s="317" t="s">
        <v>1725</v>
      </c>
      <c r="F764" s="592" t="s">
        <v>933</v>
      </c>
      <c r="G764" s="592"/>
      <c r="H764" s="319" t="s">
        <v>16</v>
      </c>
      <c r="I764" s="318">
        <v>1</v>
      </c>
      <c r="J764" s="318" t="s">
        <v>1703</v>
      </c>
      <c r="K764" s="318" t="s">
        <v>1703</v>
      </c>
      <c r="L764" s="325">
        <f>'Med escola 220V'!I119</f>
        <v>3.3023999999999996</v>
      </c>
    </row>
    <row r="765" spans="1:12" ht="21.95" customHeight="1">
      <c r="A765" s="244" t="s">
        <v>853</v>
      </c>
      <c r="B765" s="244"/>
      <c r="C765" s="211" t="s">
        <v>859</v>
      </c>
      <c r="D765" s="244" t="s">
        <v>14</v>
      </c>
      <c r="E765" s="244" t="s">
        <v>860</v>
      </c>
      <c r="F765" s="597" t="s">
        <v>861</v>
      </c>
      <c r="G765" s="597"/>
      <c r="H765" s="212" t="s">
        <v>862</v>
      </c>
      <c r="I765" s="211" t="s">
        <v>4656</v>
      </c>
      <c r="J765" s="211" t="s">
        <v>864</v>
      </c>
      <c r="K765" s="213">
        <v>0.01</v>
      </c>
    </row>
    <row r="766" spans="1:12" ht="21.95" customHeight="1">
      <c r="A766" s="244" t="s">
        <v>853</v>
      </c>
      <c r="B766" s="244"/>
      <c r="C766" s="211" t="s">
        <v>1303</v>
      </c>
      <c r="D766" s="244" t="s">
        <v>14</v>
      </c>
      <c r="E766" s="244" t="s">
        <v>1304</v>
      </c>
      <c r="F766" s="597" t="s">
        <v>861</v>
      </c>
      <c r="G766" s="597"/>
      <c r="H766" s="212" t="s">
        <v>862</v>
      </c>
      <c r="I766" s="211" t="s">
        <v>4657</v>
      </c>
      <c r="J766" s="211" t="s">
        <v>1305</v>
      </c>
      <c r="K766" s="213">
        <v>0.24</v>
      </c>
    </row>
    <row r="767" spans="1:12" ht="33" customHeight="1">
      <c r="A767" s="244" t="s">
        <v>853</v>
      </c>
      <c r="B767" s="244"/>
      <c r="C767" s="211" t="s">
        <v>1728</v>
      </c>
      <c r="D767" s="244" t="s">
        <v>14</v>
      </c>
      <c r="E767" s="244" t="s">
        <v>1729</v>
      </c>
      <c r="F767" s="597" t="s">
        <v>861</v>
      </c>
      <c r="G767" s="597"/>
      <c r="H767" s="212" t="s">
        <v>40</v>
      </c>
      <c r="I767" s="211" t="s">
        <v>1730</v>
      </c>
      <c r="J767" s="211" t="s">
        <v>1731</v>
      </c>
      <c r="K767" s="213">
        <v>3.05</v>
      </c>
    </row>
    <row r="768" spans="1:12">
      <c r="A768" s="245"/>
      <c r="B768" s="245"/>
      <c r="C768" s="245"/>
      <c r="D768" s="245"/>
      <c r="E768" s="245"/>
      <c r="F768" s="245" t="s">
        <v>886</v>
      </c>
      <c r="G768" s="245" t="s">
        <v>1771</v>
      </c>
      <c r="H768" s="245" t="s">
        <v>888</v>
      </c>
      <c r="I768" s="245" t="s">
        <v>1268</v>
      </c>
      <c r="J768" s="245" t="s">
        <v>890</v>
      </c>
      <c r="K768" s="245" t="s">
        <v>1484</v>
      </c>
    </row>
    <row r="769" spans="1:12" ht="15" thickBot="1">
      <c r="A769" s="245"/>
      <c r="B769" s="245"/>
      <c r="C769" s="245"/>
      <c r="D769" s="245"/>
      <c r="E769" s="245"/>
      <c r="F769" s="245" t="s">
        <v>891</v>
      </c>
      <c r="G769" s="245" t="s">
        <v>1732</v>
      </c>
      <c r="H769" s="599" t="s">
        <v>892</v>
      </c>
      <c r="I769" s="599"/>
      <c r="J769" s="599" t="s">
        <v>4658</v>
      </c>
      <c r="K769" s="599"/>
    </row>
    <row r="770" spans="1:12" ht="0.95" customHeight="1" thickTop="1">
      <c r="A770" s="217"/>
      <c r="B770" s="217"/>
      <c r="C770" s="217"/>
      <c r="D770" s="217"/>
      <c r="E770" s="217"/>
      <c r="F770" s="217"/>
      <c r="G770" s="217"/>
      <c r="H770" s="217"/>
      <c r="I770" s="217"/>
      <c r="J770" s="217"/>
      <c r="K770" s="217"/>
    </row>
    <row r="771" spans="1:12" ht="18" customHeight="1">
      <c r="A771" s="243"/>
      <c r="B771" s="243" t="s">
        <v>840</v>
      </c>
      <c r="C771" s="207" t="s">
        <v>841</v>
      </c>
      <c r="D771" s="243" t="s">
        <v>842</v>
      </c>
      <c r="E771" s="243" t="s">
        <v>843</v>
      </c>
      <c r="F771" s="600" t="s">
        <v>844</v>
      </c>
      <c r="G771" s="600"/>
      <c r="H771" s="208" t="s">
        <v>845</v>
      </c>
      <c r="I771" s="207" t="s">
        <v>846</v>
      </c>
      <c r="J771" s="207" t="s">
        <v>847</v>
      </c>
      <c r="K771" s="207" t="s">
        <v>742</v>
      </c>
    </row>
    <row r="772" spans="1:12" ht="54.95" customHeight="1">
      <c r="A772" s="317" t="s">
        <v>848</v>
      </c>
      <c r="B772" s="317" t="s">
        <v>1734</v>
      </c>
      <c r="C772" s="318" t="s">
        <v>1735</v>
      </c>
      <c r="D772" s="317" t="s">
        <v>14</v>
      </c>
      <c r="E772" s="317" t="s">
        <v>1736</v>
      </c>
      <c r="F772" s="592" t="s">
        <v>933</v>
      </c>
      <c r="G772" s="592"/>
      <c r="H772" s="319" t="s">
        <v>16</v>
      </c>
      <c r="I772" s="318">
        <v>1</v>
      </c>
      <c r="J772" s="318" t="s">
        <v>4659</v>
      </c>
      <c r="K772" s="318" t="s">
        <v>4659</v>
      </c>
      <c r="L772" s="325">
        <f>'Med escola 220V'!I120</f>
        <v>20.21</v>
      </c>
    </row>
    <row r="773" spans="1:12" ht="21.95" customHeight="1">
      <c r="A773" s="244" t="s">
        <v>853</v>
      </c>
      <c r="B773" s="244"/>
      <c r="C773" s="211" t="s">
        <v>859</v>
      </c>
      <c r="D773" s="244" t="s">
        <v>14</v>
      </c>
      <c r="E773" s="244" t="s">
        <v>860</v>
      </c>
      <c r="F773" s="597" t="s">
        <v>861</v>
      </c>
      <c r="G773" s="597"/>
      <c r="H773" s="212" t="s">
        <v>862</v>
      </c>
      <c r="I773" s="211" t="s">
        <v>4660</v>
      </c>
      <c r="J773" s="211" t="s">
        <v>864</v>
      </c>
      <c r="K773" s="213">
        <v>0.51</v>
      </c>
    </row>
    <row r="774" spans="1:12" ht="21.95" customHeight="1">
      <c r="A774" s="244" t="s">
        <v>853</v>
      </c>
      <c r="B774" s="244"/>
      <c r="C774" s="211" t="s">
        <v>1303</v>
      </c>
      <c r="D774" s="244" t="s">
        <v>14</v>
      </c>
      <c r="E774" s="244" t="s">
        <v>1304</v>
      </c>
      <c r="F774" s="597" t="s">
        <v>861</v>
      </c>
      <c r="G774" s="597"/>
      <c r="H774" s="212" t="s">
        <v>862</v>
      </c>
      <c r="I774" s="211" t="s">
        <v>4661</v>
      </c>
      <c r="J774" s="211" t="s">
        <v>1305</v>
      </c>
      <c r="K774" s="213">
        <v>2.0099999999999998</v>
      </c>
    </row>
    <row r="775" spans="1:12" ht="44.1" customHeight="1">
      <c r="A775" s="244" t="s">
        <v>853</v>
      </c>
      <c r="B775" s="244"/>
      <c r="C775" s="211" t="s">
        <v>1492</v>
      </c>
      <c r="D775" s="244" t="s">
        <v>14</v>
      </c>
      <c r="E775" s="244" t="s">
        <v>1493</v>
      </c>
      <c r="F775" s="597" t="s">
        <v>861</v>
      </c>
      <c r="G775" s="597"/>
      <c r="H775" s="212" t="s">
        <v>40</v>
      </c>
      <c r="I775" s="211" t="s">
        <v>1737</v>
      </c>
      <c r="J775" s="211" t="s">
        <v>1495</v>
      </c>
      <c r="K775" s="213">
        <v>17.690000000000001</v>
      </c>
    </row>
    <row r="776" spans="1:12">
      <c r="A776" s="245"/>
      <c r="B776" s="245"/>
      <c r="C776" s="245"/>
      <c r="D776" s="245"/>
      <c r="E776" s="245"/>
      <c r="F776" s="245" t="s">
        <v>886</v>
      </c>
      <c r="G776" s="245" t="s">
        <v>4662</v>
      </c>
      <c r="H776" s="245" t="s">
        <v>888</v>
      </c>
      <c r="I776" s="245" t="s">
        <v>1408</v>
      </c>
      <c r="J776" s="245" t="s">
        <v>890</v>
      </c>
      <c r="K776" s="245" t="s">
        <v>4663</v>
      </c>
    </row>
    <row r="777" spans="1:12" ht="15" thickBot="1">
      <c r="A777" s="245"/>
      <c r="B777" s="245"/>
      <c r="C777" s="245"/>
      <c r="D777" s="245"/>
      <c r="E777" s="245"/>
      <c r="F777" s="245" t="s">
        <v>891</v>
      </c>
      <c r="G777" s="245" t="s">
        <v>2136</v>
      </c>
      <c r="H777" s="599" t="s">
        <v>892</v>
      </c>
      <c r="I777" s="599"/>
      <c r="J777" s="599" t="s">
        <v>4664</v>
      </c>
      <c r="K777" s="599"/>
    </row>
    <row r="778" spans="1:12" ht="0.95" customHeight="1" thickTop="1">
      <c r="A778" s="217"/>
      <c r="B778" s="217"/>
      <c r="C778" s="217"/>
      <c r="D778" s="217"/>
      <c r="E778" s="217"/>
      <c r="F778" s="217"/>
      <c r="G778" s="217"/>
      <c r="H778" s="217"/>
      <c r="I778" s="217"/>
      <c r="J778" s="217"/>
      <c r="K778" s="217"/>
    </row>
    <row r="779" spans="1:12" ht="18" customHeight="1">
      <c r="A779" s="243"/>
      <c r="B779" s="243" t="s">
        <v>840</v>
      </c>
      <c r="C779" s="207" t="s">
        <v>841</v>
      </c>
      <c r="D779" s="243" t="s">
        <v>842</v>
      </c>
      <c r="E779" s="243" t="s">
        <v>843</v>
      </c>
      <c r="F779" s="600" t="s">
        <v>844</v>
      </c>
      <c r="G779" s="600"/>
      <c r="H779" s="208" t="s">
        <v>845</v>
      </c>
      <c r="I779" s="207" t="s">
        <v>846</v>
      </c>
      <c r="J779" s="207" t="s">
        <v>847</v>
      </c>
      <c r="K779" s="207" t="s">
        <v>742</v>
      </c>
    </row>
    <row r="780" spans="1:12" ht="54.95" customHeight="1">
      <c r="A780" s="317" t="s">
        <v>848</v>
      </c>
      <c r="B780" s="317" t="s">
        <v>4665</v>
      </c>
      <c r="C780" s="318" t="s">
        <v>1740</v>
      </c>
      <c r="D780" s="317" t="s">
        <v>14</v>
      </c>
      <c r="E780" s="317" t="s">
        <v>1741</v>
      </c>
      <c r="F780" s="592" t="s">
        <v>933</v>
      </c>
      <c r="G780" s="592"/>
      <c r="H780" s="319" t="s">
        <v>16</v>
      </c>
      <c r="I780" s="318">
        <v>1</v>
      </c>
      <c r="J780" s="318" t="s">
        <v>4666</v>
      </c>
      <c r="K780" s="318" t="s">
        <v>4666</v>
      </c>
      <c r="L780" s="325">
        <f>'Med escola 220V'!I121</f>
        <v>22.205200000000001</v>
      </c>
    </row>
    <row r="781" spans="1:12" ht="21.95" customHeight="1">
      <c r="A781" s="244" t="s">
        <v>853</v>
      </c>
      <c r="B781" s="244"/>
      <c r="C781" s="211" t="s">
        <v>859</v>
      </c>
      <c r="D781" s="244" t="s">
        <v>14</v>
      </c>
      <c r="E781" s="244" t="s">
        <v>860</v>
      </c>
      <c r="F781" s="597" t="s">
        <v>861</v>
      </c>
      <c r="G781" s="597"/>
      <c r="H781" s="212" t="s">
        <v>862</v>
      </c>
      <c r="I781" s="211" t="s">
        <v>4667</v>
      </c>
      <c r="J781" s="211" t="s">
        <v>864</v>
      </c>
      <c r="K781" s="213">
        <v>0.92</v>
      </c>
    </row>
    <row r="782" spans="1:12" ht="21.95" customHeight="1">
      <c r="A782" s="244" t="s">
        <v>853</v>
      </c>
      <c r="B782" s="244"/>
      <c r="C782" s="211" t="s">
        <v>1303</v>
      </c>
      <c r="D782" s="244" t="s">
        <v>14</v>
      </c>
      <c r="E782" s="244" t="s">
        <v>1304</v>
      </c>
      <c r="F782" s="597" t="s">
        <v>861</v>
      </c>
      <c r="G782" s="597"/>
      <c r="H782" s="212" t="s">
        <v>862</v>
      </c>
      <c r="I782" s="211" t="s">
        <v>4668</v>
      </c>
      <c r="J782" s="211" t="s">
        <v>1305</v>
      </c>
      <c r="K782" s="213">
        <v>3.6</v>
      </c>
    </row>
    <row r="783" spans="1:12" ht="44.1" customHeight="1">
      <c r="A783" s="244" t="s">
        <v>853</v>
      </c>
      <c r="B783" s="244"/>
      <c r="C783" s="211" t="s">
        <v>1492</v>
      </c>
      <c r="D783" s="244" t="s">
        <v>14</v>
      </c>
      <c r="E783" s="244" t="s">
        <v>1493</v>
      </c>
      <c r="F783" s="597" t="s">
        <v>861</v>
      </c>
      <c r="G783" s="597"/>
      <c r="H783" s="212" t="s">
        <v>40</v>
      </c>
      <c r="I783" s="211" t="s">
        <v>1737</v>
      </c>
      <c r="J783" s="211" t="s">
        <v>1495</v>
      </c>
      <c r="K783" s="213">
        <v>17.690000000000001</v>
      </c>
    </row>
    <row r="784" spans="1:12">
      <c r="A784" s="245"/>
      <c r="B784" s="245"/>
      <c r="C784" s="245"/>
      <c r="D784" s="245"/>
      <c r="E784" s="245"/>
      <c r="F784" s="245" t="s">
        <v>886</v>
      </c>
      <c r="G784" s="245" t="s">
        <v>3884</v>
      </c>
      <c r="H784" s="245" t="s">
        <v>888</v>
      </c>
      <c r="I784" s="245" t="s">
        <v>2519</v>
      </c>
      <c r="J784" s="245" t="s">
        <v>890</v>
      </c>
      <c r="K784" s="245" t="s">
        <v>4193</v>
      </c>
    </row>
    <row r="785" spans="1:12" ht="15" thickBot="1">
      <c r="A785" s="245"/>
      <c r="B785" s="245"/>
      <c r="C785" s="245"/>
      <c r="D785" s="245"/>
      <c r="E785" s="245"/>
      <c r="F785" s="245" t="s">
        <v>891</v>
      </c>
      <c r="G785" s="245" t="s">
        <v>4235</v>
      </c>
      <c r="H785" s="599" t="s">
        <v>892</v>
      </c>
      <c r="I785" s="599"/>
      <c r="J785" s="599" t="s">
        <v>4669</v>
      </c>
      <c r="K785" s="599"/>
    </row>
    <row r="786" spans="1:12" ht="0.95" customHeight="1" thickTop="1">
      <c r="A786" s="217"/>
      <c r="B786" s="217"/>
      <c r="C786" s="217"/>
      <c r="D786" s="217"/>
      <c r="E786" s="217"/>
      <c r="F786" s="217"/>
      <c r="G786" s="217"/>
      <c r="H786" s="217"/>
      <c r="I786" s="217"/>
      <c r="J786" s="217"/>
      <c r="K786" s="217"/>
    </row>
    <row r="787" spans="1:12" ht="18" customHeight="1">
      <c r="A787" s="243"/>
      <c r="B787" s="243" t="s">
        <v>840</v>
      </c>
      <c r="C787" s="207" t="s">
        <v>841</v>
      </c>
      <c r="D787" s="243" t="s">
        <v>842</v>
      </c>
      <c r="E787" s="243" t="s">
        <v>843</v>
      </c>
      <c r="F787" s="600" t="s">
        <v>844</v>
      </c>
      <c r="G787" s="600"/>
      <c r="H787" s="208" t="s">
        <v>845</v>
      </c>
      <c r="I787" s="207" t="s">
        <v>846</v>
      </c>
      <c r="J787" s="207" t="s">
        <v>847</v>
      </c>
      <c r="K787" s="207" t="s">
        <v>742</v>
      </c>
    </row>
    <row r="788" spans="1:12" ht="54.95" customHeight="1">
      <c r="A788" s="317" t="s">
        <v>848</v>
      </c>
      <c r="B788" s="317" t="s">
        <v>4670</v>
      </c>
      <c r="C788" s="318" t="s">
        <v>1740</v>
      </c>
      <c r="D788" s="317" t="s">
        <v>14</v>
      </c>
      <c r="E788" s="317" t="s">
        <v>182</v>
      </c>
      <c r="F788" s="592" t="s">
        <v>933</v>
      </c>
      <c r="G788" s="592"/>
      <c r="H788" s="319" t="s">
        <v>16</v>
      </c>
      <c r="I788" s="318">
        <v>1</v>
      </c>
      <c r="J788" s="320">
        <f>K788</f>
        <v>23.123927643999998</v>
      </c>
      <c r="K788" s="320">
        <f>SUM(K789:K791)</f>
        <v>23.123927643999998</v>
      </c>
      <c r="L788" s="325">
        <f>'Med escola 220V'!I122</f>
        <v>23.116799999999998</v>
      </c>
    </row>
    <row r="789" spans="1:12" ht="21.95" customHeight="1">
      <c r="A789" s="244" t="s">
        <v>853</v>
      </c>
      <c r="B789" s="244"/>
      <c r="C789" s="211" t="s">
        <v>859</v>
      </c>
      <c r="D789" s="244" t="s">
        <v>14</v>
      </c>
      <c r="E789" s="244" t="s">
        <v>860</v>
      </c>
      <c r="F789" s="597" t="s">
        <v>861</v>
      </c>
      <c r="G789" s="597"/>
      <c r="H789" s="212" t="s">
        <v>862</v>
      </c>
      <c r="I789" s="211">
        <v>0.13289999999999999</v>
      </c>
      <c r="J789" s="211" t="s">
        <v>864</v>
      </c>
      <c r="K789" s="213">
        <f>I789*J789</f>
        <v>1.8207299999999997</v>
      </c>
      <c r="L789" s="325">
        <f>L788-K788</f>
        <v>-7.1276440000005437E-3</v>
      </c>
    </row>
    <row r="790" spans="1:12" ht="21.95" customHeight="1">
      <c r="A790" s="244" t="s">
        <v>853</v>
      </c>
      <c r="B790" s="244"/>
      <c r="C790" s="211" t="s">
        <v>1303</v>
      </c>
      <c r="D790" s="244" t="s">
        <v>14</v>
      </c>
      <c r="E790" s="244" t="s">
        <v>1304</v>
      </c>
      <c r="F790" s="597" t="s">
        <v>861</v>
      </c>
      <c r="G790" s="597"/>
      <c r="H790" s="212" t="s">
        <v>862</v>
      </c>
      <c r="I790" s="211" t="s">
        <v>4668</v>
      </c>
      <c r="J790" s="211" t="s">
        <v>1305</v>
      </c>
      <c r="K790" s="213">
        <f t="shared" ref="K790:K791" si="9">I790*J790</f>
        <v>3.609013644</v>
      </c>
      <c r="L790" s="325">
        <f>L789/J789</f>
        <v>-5.2026598540149955E-4</v>
      </c>
    </row>
    <row r="791" spans="1:12" ht="44.1" customHeight="1">
      <c r="A791" s="244" t="s">
        <v>853</v>
      </c>
      <c r="B791" s="244"/>
      <c r="C791" s="211" t="s">
        <v>1492</v>
      </c>
      <c r="D791" s="244" t="s">
        <v>14</v>
      </c>
      <c r="E791" s="244" t="str">
        <f>E788</f>
        <v>Massa única tetos, para recebimento de pintura, em argamassa traço 1:2:8, preparo mecanico com betoneira de 400 litros, aplicada manualmente em paredes, espessura de 20 mm. AF_06/2014</v>
      </c>
      <c r="F791" s="597" t="s">
        <v>861</v>
      </c>
      <c r="G791" s="597"/>
      <c r="H791" s="212" t="s">
        <v>40</v>
      </c>
      <c r="I791" s="211" t="s">
        <v>1737</v>
      </c>
      <c r="J791" s="211" t="s">
        <v>1495</v>
      </c>
      <c r="K791" s="213">
        <f t="shared" si="9"/>
        <v>17.694184</v>
      </c>
    </row>
    <row r="792" spans="1:12">
      <c r="A792" s="245"/>
      <c r="B792" s="245"/>
      <c r="C792" s="245"/>
      <c r="D792" s="245"/>
      <c r="E792" s="245"/>
      <c r="F792" s="245" t="s">
        <v>886</v>
      </c>
      <c r="G792" s="245" t="s">
        <v>3884</v>
      </c>
      <c r="H792" s="245" t="s">
        <v>888</v>
      </c>
      <c r="I792" s="245" t="s">
        <v>2519</v>
      </c>
      <c r="J792" s="245" t="s">
        <v>890</v>
      </c>
      <c r="K792" s="245" t="s">
        <v>4193</v>
      </c>
    </row>
    <row r="793" spans="1:12" ht="15" thickBot="1">
      <c r="A793" s="245"/>
      <c r="B793" s="245"/>
      <c r="C793" s="245"/>
      <c r="D793" s="245"/>
      <c r="E793" s="245"/>
      <c r="F793" s="245" t="s">
        <v>891</v>
      </c>
      <c r="G793" s="249">
        <f>H2*K788</f>
        <v>4.7357803814911996</v>
      </c>
      <c r="H793" s="599" t="s">
        <v>892</v>
      </c>
      <c r="I793" s="599"/>
      <c r="J793" s="602">
        <f>G793+K788</f>
        <v>27.859708025491198</v>
      </c>
      <c r="K793" s="599"/>
    </row>
    <row r="794" spans="1:12" ht="0.95" customHeight="1" thickTop="1">
      <c r="A794" s="217"/>
      <c r="B794" s="217"/>
      <c r="C794" s="217"/>
      <c r="D794" s="217"/>
      <c r="E794" s="217"/>
      <c r="F794" s="217"/>
      <c r="G794" s="217"/>
      <c r="H794" s="217"/>
      <c r="I794" s="217"/>
      <c r="J794" s="217"/>
      <c r="K794" s="217"/>
    </row>
    <row r="795" spans="1:12" ht="18" customHeight="1">
      <c r="A795" s="243"/>
      <c r="B795" s="243" t="s">
        <v>840</v>
      </c>
      <c r="C795" s="207" t="s">
        <v>841</v>
      </c>
      <c r="D795" s="243" t="s">
        <v>842</v>
      </c>
      <c r="E795" s="243" t="s">
        <v>843</v>
      </c>
      <c r="F795" s="600" t="s">
        <v>844</v>
      </c>
      <c r="G795" s="600"/>
      <c r="H795" s="208" t="s">
        <v>845</v>
      </c>
      <c r="I795" s="207" t="s">
        <v>846</v>
      </c>
      <c r="J795" s="207" t="s">
        <v>847</v>
      </c>
      <c r="K795" s="207" t="s">
        <v>742</v>
      </c>
    </row>
    <row r="796" spans="1:12" ht="44.1" customHeight="1">
      <c r="A796" s="248" t="s">
        <v>848</v>
      </c>
      <c r="B796" s="248" t="s">
        <v>1742</v>
      </c>
      <c r="C796" s="209" t="s">
        <v>1743</v>
      </c>
      <c r="D796" s="248" t="s">
        <v>14</v>
      </c>
      <c r="E796" s="248" t="s">
        <v>1744</v>
      </c>
      <c r="F796" s="604" t="s">
        <v>933</v>
      </c>
      <c r="G796" s="604"/>
      <c r="H796" s="210" t="s">
        <v>16</v>
      </c>
      <c r="I796" s="209">
        <v>1</v>
      </c>
      <c r="J796" s="209" t="s">
        <v>4671</v>
      </c>
      <c r="K796" s="209" t="s">
        <v>4671</v>
      </c>
      <c r="L796" s="325">
        <f>'Med escola 220V'!I123</f>
        <v>33.858199999999997</v>
      </c>
    </row>
    <row r="797" spans="1:12" ht="21.95" customHeight="1">
      <c r="A797" s="244" t="s">
        <v>853</v>
      </c>
      <c r="B797" s="244"/>
      <c r="C797" s="211" t="s">
        <v>859</v>
      </c>
      <c r="D797" s="244" t="s">
        <v>14</v>
      </c>
      <c r="E797" s="244" t="s">
        <v>860</v>
      </c>
      <c r="F797" s="597" t="s">
        <v>861</v>
      </c>
      <c r="G797" s="597"/>
      <c r="H797" s="212" t="s">
        <v>862</v>
      </c>
      <c r="I797" s="211" t="s">
        <v>4672</v>
      </c>
      <c r="J797" s="211" t="s">
        <v>864</v>
      </c>
      <c r="K797" s="213">
        <v>3.46</v>
      </c>
    </row>
    <row r="798" spans="1:12" ht="21.95" customHeight="1">
      <c r="A798" s="244" t="s">
        <v>853</v>
      </c>
      <c r="B798" s="244"/>
      <c r="C798" s="211" t="s">
        <v>1746</v>
      </c>
      <c r="D798" s="244" t="s">
        <v>14</v>
      </c>
      <c r="E798" s="244" t="s">
        <v>1747</v>
      </c>
      <c r="F798" s="597" t="s">
        <v>861</v>
      </c>
      <c r="G798" s="597"/>
      <c r="H798" s="212" t="s">
        <v>862</v>
      </c>
      <c r="I798" s="211" t="s">
        <v>4673</v>
      </c>
      <c r="J798" s="211" t="s">
        <v>1748</v>
      </c>
      <c r="K798" s="213">
        <v>9.51</v>
      </c>
    </row>
    <row r="799" spans="1:12" ht="21.95" customHeight="1">
      <c r="A799" s="247" t="s">
        <v>869</v>
      </c>
      <c r="B799" s="247"/>
      <c r="C799" s="214" t="s">
        <v>1749</v>
      </c>
      <c r="D799" s="247" t="s">
        <v>14</v>
      </c>
      <c r="E799" s="247" t="s">
        <v>1750</v>
      </c>
      <c r="F799" s="598" t="s">
        <v>872</v>
      </c>
      <c r="G799" s="598"/>
      <c r="H799" s="215" t="s">
        <v>880</v>
      </c>
      <c r="I799" s="214" t="s">
        <v>1751</v>
      </c>
      <c r="J799" s="214" t="s">
        <v>1752</v>
      </c>
      <c r="K799" s="216">
        <v>3.56</v>
      </c>
    </row>
    <row r="800" spans="1:12" ht="21.95" customHeight="1">
      <c r="A800" s="247" t="s">
        <v>869</v>
      </c>
      <c r="B800" s="247"/>
      <c r="C800" s="214" t="s">
        <v>1753</v>
      </c>
      <c r="D800" s="247" t="s">
        <v>14</v>
      </c>
      <c r="E800" s="247" t="s">
        <v>1754</v>
      </c>
      <c r="F800" s="598" t="s">
        <v>872</v>
      </c>
      <c r="G800" s="598"/>
      <c r="H800" s="215" t="s">
        <v>880</v>
      </c>
      <c r="I800" s="214" t="s">
        <v>1755</v>
      </c>
      <c r="J800" s="214" t="s">
        <v>1756</v>
      </c>
      <c r="K800" s="216">
        <v>0.81</v>
      </c>
    </row>
    <row r="801" spans="1:12" ht="21.95" customHeight="1">
      <c r="A801" s="247" t="s">
        <v>869</v>
      </c>
      <c r="B801" s="247"/>
      <c r="C801" s="214" t="s">
        <v>1757</v>
      </c>
      <c r="D801" s="247" t="s">
        <v>14</v>
      </c>
      <c r="E801" s="247" t="s">
        <v>1758</v>
      </c>
      <c r="F801" s="598" t="s">
        <v>872</v>
      </c>
      <c r="G801" s="598"/>
      <c r="H801" s="215" t="s">
        <v>16</v>
      </c>
      <c r="I801" s="214" t="s">
        <v>1070</v>
      </c>
      <c r="J801" s="214" t="s">
        <v>1759</v>
      </c>
      <c r="K801" s="216">
        <v>16.52</v>
      </c>
    </row>
    <row r="802" spans="1:12">
      <c r="A802" s="245"/>
      <c r="B802" s="245"/>
      <c r="C802" s="245"/>
      <c r="D802" s="245"/>
      <c r="E802" s="245"/>
      <c r="F802" s="245" t="s">
        <v>886</v>
      </c>
      <c r="G802" s="245" t="s">
        <v>3851</v>
      </c>
      <c r="H802" s="245" t="s">
        <v>888</v>
      </c>
      <c r="I802" s="245" t="s">
        <v>1420</v>
      </c>
      <c r="J802" s="245" t="s">
        <v>890</v>
      </c>
      <c r="K802" s="245" t="s">
        <v>2125</v>
      </c>
    </row>
    <row r="803" spans="1:12" ht="15" thickBot="1">
      <c r="A803" s="245"/>
      <c r="B803" s="245"/>
      <c r="C803" s="245"/>
      <c r="D803" s="245"/>
      <c r="E803" s="245"/>
      <c r="F803" s="245" t="s">
        <v>891</v>
      </c>
      <c r="G803" s="245" t="s">
        <v>2867</v>
      </c>
      <c r="H803" s="599" t="s">
        <v>892</v>
      </c>
      <c r="I803" s="599"/>
      <c r="J803" s="599" t="s">
        <v>4674</v>
      </c>
      <c r="K803" s="599"/>
    </row>
    <row r="804" spans="1:12" ht="0.95" customHeight="1" thickTop="1">
      <c r="A804" s="217"/>
      <c r="B804" s="217"/>
      <c r="C804" s="217"/>
      <c r="D804" s="217"/>
      <c r="E804" s="217"/>
      <c r="F804" s="217"/>
      <c r="G804" s="217"/>
      <c r="H804" s="217"/>
      <c r="I804" s="217"/>
      <c r="J804" s="217"/>
      <c r="K804" s="217"/>
    </row>
    <row r="805" spans="1:12" ht="18" customHeight="1">
      <c r="A805" s="243"/>
      <c r="B805" s="243" t="s">
        <v>840</v>
      </c>
      <c r="C805" s="207" t="s">
        <v>841</v>
      </c>
      <c r="D805" s="243" t="s">
        <v>842</v>
      </c>
      <c r="E805" s="243" t="s">
        <v>843</v>
      </c>
      <c r="F805" s="600" t="s">
        <v>844</v>
      </c>
      <c r="G805" s="600"/>
      <c r="H805" s="208" t="s">
        <v>845</v>
      </c>
      <c r="I805" s="207" t="s">
        <v>846</v>
      </c>
      <c r="J805" s="207" t="s">
        <v>847</v>
      </c>
      <c r="K805" s="207" t="s">
        <v>742</v>
      </c>
    </row>
    <row r="806" spans="1:12" ht="44.1" customHeight="1">
      <c r="A806" s="317" t="s">
        <v>848</v>
      </c>
      <c r="B806" s="317" t="s">
        <v>1761</v>
      </c>
      <c r="C806" s="318" t="s">
        <v>1762</v>
      </c>
      <c r="D806" s="317" t="s">
        <v>14</v>
      </c>
      <c r="E806" s="317" t="s">
        <v>1763</v>
      </c>
      <c r="F806" s="592" t="s">
        <v>933</v>
      </c>
      <c r="G806" s="592"/>
      <c r="H806" s="319" t="s">
        <v>16</v>
      </c>
      <c r="I806" s="318">
        <v>1</v>
      </c>
      <c r="J806" s="318" t="s">
        <v>4675</v>
      </c>
      <c r="K806" s="318" t="s">
        <v>4675</v>
      </c>
      <c r="L806" s="325">
        <f>'Med escola 220V'!I124</f>
        <v>34.391400000000004</v>
      </c>
    </row>
    <row r="807" spans="1:12" ht="21.95" customHeight="1">
      <c r="A807" s="244" t="s">
        <v>853</v>
      </c>
      <c r="B807" s="244"/>
      <c r="C807" s="211" t="s">
        <v>859</v>
      </c>
      <c r="D807" s="244" t="s">
        <v>14</v>
      </c>
      <c r="E807" s="244" t="s">
        <v>860</v>
      </c>
      <c r="F807" s="597" t="s">
        <v>861</v>
      </c>
      <c r="G807" s="597"/>
      <c r="H807" s="212" t="s">
        <v>862</v>
      </c>
      <c r="I807" s="211" t="s">
        <v>4676</v>
      </c>
      <c r="J807" s="211" t="s">
        <v>864</v>
      </c>
      <c r="K807" s="213">
        <v>3.6</v>
      </c>
    </row>
    <row r="808" spans="1:12" ht="21.95" customHeight="1">
      <c r="A808" s="244" t="s">
        <v>853</v>
      </c>
      <c r="B808" s="244"/>
      <c r="C808" s="211" t="s">
        <v>1746</v>
      </c>
      <c r="D808" s="244" t="s">
        <v>14</v>
      </c>
      <c r="E808" s="244" t="s">
        <v>1747</v>
      </c>
      <c r="F808" s="597" t="s">
        <v>861</v>
      </c>
      <c r="G808" s="597"/>
      <c r="H808" s="212" t="s">
        <v>862</v>
      </c>
      <c r="I808" s="211" t="s">
        <v>4677</v>
      </c>
      <c r="J808" s="211" t="s">
        <v>1748</v>
      </c>
      <c r="K808" s="213">
        <v>10.23</v>
      </c>
    </row>
    <row r="809" spans="1:12" ht="21.95" customHeight="1">
      <c r="A809" s="247" t="s">
        <v>869</v>
      </c>
      <c r="B809" s="247"/>
      <c r="C809" s="214" t="s">
        <v>1749</v>
      </c>
      <c r="D809" s="247" t="s">
        <v>14</v>
      </c>
      <c r="E809" s="247" t="s">
        <v>1750</v>
      </c>
      <c r="F809" s="598" t="s">
        <v>872</v>
      </c>
      <c r="G809" s="598"/>
      <c r="H809" s="215" t="s">
        <v>880</v>
      </c>
      <c r="I809" s="214" t="s">
        <v>1765</v>
      </c>
      <c r="J809" s="214" t="s">
        <v>1752</v>
      </c>
      <c r="K809" s="216">
        <v>2.81</v>
      </c>
    </row>
    <row r="810" spans="1:12" ht="21.95" customHeight="1">
      <c r="A810" s="247" t="s">
        <v>869</v>
      </c>
      <c r="B810" s="247"/>
      <c r="C810" s="214" t="s">
        <v>1753</v>
      </c>
      <c r="D810" s="247" t="s">
        <v>14</v>
      </c>
      <c r="E810" s="247" t="s">
        <v>1754</v>
      </c>
      <c r="F810" s="598" t="s">
        <v>872</v>
      </c>
      <c r="G810" s="598"/>
      <c r="H810" s="215" t="s">
        <v>880</v>
      </c>
      <c r="I810" s="214" t="s">
        <v>1507</v>
      </c>
      <c r="J810" s="214" t="s">
        <v>1756</v>
      </c>
      <c r="K810" s="216">
        <v>1.54</v>
      </c>
    </row>
    <row r="811" spans="1:12" ht="21.95" customHeight="1">
      <c r="A811" s="247" t="s">
        <v>869</v>
      </c>
      <c r="B811" s="247"/>
      <c r="C811" s="214" t="s">
        <v>1757</v>
      </c>
      <c r="D811" s="247" t="s">
        <v>14</v>
      </c>
      <c r="E811" s="247" t="s">
        <v>1758</v>
      </c>
      <c r="F811" s="598" t="s">
        <v>872</v>
      </c>
      <c r="G811" s="598"/>
      <c r="H811" s="215" t="s">
        <v>16</v>
      </c>
      <c r="I811" s="214" t="s">
        <v>1766</v>
      </c>
      <c r="J811" s="214" t="s">
        <v>1759</v>
      </c>
      <c r="K811" s="216">
        <v>16.21</v>
      </c>
    </row>
    <row r="812" spans="1:12">
      <c r="A812" s="245"/>
      <c r="B812" s="245"/>
      <c r="C812" s="245"/>
      <c r="D812" s="245"/>
      <c r="E812" s="245"/>
      <c r="F812" s="245" t="s">
        <v>886</v>
      </c>
      <c r="G812" s="245" t="s">
        <v>4678</v>
      </c>
      <c r="H812" s="245" t="s">
        <v>888</v>
      </c>
      <c r="I812" s="245" t="s">
        <v>4679</v>
      </c>
      <c r="J812" s="245" t="s">
        <v>890</v>
      </c>
      <c r="K812" s="245" t="s">
        <v>993</v>
      </c>
    </row>
    <row r="813" spans="1:12" ht="15" thickBot="1">
      <c r="A813" s="245"/>
      <c r="B813" s="245"/>
      <c r="C813" s="245"/>
      <c r="D813" s="245"/>
      <c r="E813" s="245"/>
      <c r="F813" s="245" t="s">
        <v>891</v>
      </c>
      <c r="G813" s="245" t="s">
        <v>2615</v>
      </c>
      <c r="H813" s="599" t="s">
        <v>892</v>
      </c>
      <c r="I813" s="599"/>
      <c r="J813" s="599" t="s">
        <v>4680</v>
      </c>
      <c r="K813" s="599"/>
    </row>
    <row r="814" spans="1:12" ht="0.95" customHeight="1" thickTop="1">
      <c r="A814" s="217"/>
      <c r="B814" s="217"/>
      <c r="C814" s="217"/>
      <c r="D814" s="217"/>
      <c r="E814" s="217"/>
      <c r="F814" s="217"/>
      <c r="G814" s="217"/>
      <c r="H814" s="217"/>
      <c r="I814" s="217"/>
      <c r="J814" s="217"/>
      <c r="K814" s="217"/>
    </row>
    <row r="815" spans="1:12" ht="18" customHeight="1">
      <c r="A815" s="243"/>
      <c r="B815" s="243" t="s">
        <v>840</v>
      </c>
      <c r="C815" s="207" t="s">
        <v>841</v>
      </c>
      <c r="D815" s="243" t="s">
        <v>842</v>
      </c>
      <c r="E815" s="243" t="s">
        <v>843</v>
      </c>
      <c r="F815" s="600" t="s">
        <v>844</v>
      </c>
      <c r="G815" s="600"/>
      <c r="H815" s="208" t="s">
        <v>845</v>
      </c>
      <c r="I815" s="207" t="s">
        <v>846</v>
      </c>
      <c r="J815" s="207" t="s">
        <v>847</v>
      </c>
      <c r="K815" s="207" t="s">
        <v>742</v>
      </c>
    </row>
    <row r="816" spans="1:12" ht="21.95" customHeight="1">
      <c r="A816" s="317" t="s">
        <v>848</v>
      </c>
      <c r="B816" s="317" t="s">
        <v>1768</v>
      </c>
      <c r="C816" s="318" t="s">
        <v>1769</v>
      </c>
      <c r="D816" s="317" t="s">
        <v>14</v>
      </c>
      <c r="E816" s="317" t="s">
        <v>1770</v>
      </c>
      <c r="F816" s="592" t="s">
        <v>960</v>
      </c>
      <c r="G816" s="592"/>
      <c r="H816" s="319" t="s">
        <v>873</v>
      </c>
      <c r="I816" s="318">
        <v>1</v>
      </c>
      <c r="J816" s="318" t="s">
        <v>4681</v>
      </c>
      <c r="K816" s="318" t="s">
        <v>4681</v>
      </c>
      <c r="L816" s="325">
        <f>'Med escola 220V'!I125</f>
        <v>12.083</v>
      </c>
    </row>
    <row r="817" spans="1:12" ht="21.95" customHeight="1">
      <c r="A817" s="244" t="s">
        <v>853</v>
      </c>
      <c r="B817" s="244"/>
      <c r="C817" s="211" t="s">
        <v>859</v>
      </c>
      <c r="D817" s="244" t="s">
        <v>14</v>
      </c>
      <c r="E817" s="244" t="s">
        <v>860</v>
      </c>
      <c r="F817" s="597" t="s">
        <v>861</v>
      </c>
      <c r="G817" s="597"/>
      <c r="H817" s="212" t="s">
        <v>862</v>
      </c>
      <c r="I817" s="211" t="s">
        <v>4682</v>
      </c>
      <c r="J817" s="211" t="s">
        <v>864</v>
      </c>
      <c r="K817" s="213">
        <v>1.23</v>
      </c>
    </row>
    <row r="818" spans="1:12" ht="21.95" customHeight="1">
      <c r="A818" s="244" t="s">
        <v>853</v>
      </c>
      <c r="B818" s="244"/>
      <c r="C818" s="211" t="s">
        <v>865</v>
      </c>
      <c r="D818" s="244" t="s">
        <v>14</v>
      </c>
      <c r="E818" s="244" t="s">
        <v>866</v>
      </c>
      <c r="F818" s="597" t="s">
        <v>861</v>
      </c>
      <c r="G818" s="597"/>
      <c r="H818" s="212" t="s">
        <v>862</v>
      </c>
      <c r="I818" s="211" t="s">
        <v>4683</v>
      </c>
      <c r="J818" s="211" t="s">
        <v>868</v>
      </c>
      <c r="K818" s="213">
        <v>1.76</v>
      </c>
    </row>
    <row r="819" spans="1:12" ht="21.95" customHeight="1">
      <c r="A819" s="247" t="s">
        <v>869</v>
      </c>
      <c r="B819" s="247"/>
      <c r="C819" s="214" t="s">
        <v>1772</v>
      </c>
      <c r="D819" s="247" t="s">
        <v>14</v>
      </c>
      <c r="E819" s="247" t="s">
        <v>1773</v>
      </c>
      <c r="F819" s="598" t="s">
        <v>872</v>
      </c>
      <c r="G819" s="598"/>
      <c r="H819" s="215" t="s">
        <v>873</v>
      </c>
      <c r="I819" s="214" t="s">
        <v>1771</v>
      </c>
      <c r="J819" s="214" t="s">
        <v>1774</v>
      </c>
      <c r="K819" s="216">
        <v>1.55</v>
      </c>
    </row>
    <row r="820" spans="1:12" ht="21.95" customHeight="1">
      <c r="A820" s="247" t="s">
        <v>869</v>
      </c>
      <c r="B820" s="247"/>
      <c r="C820" s="214" t="s">
        <v>1111</v>
      </c>
      <c r="D820" s="247" t="s">
        <v>14</v>
      </c>
      <c r="E820" s="247" t="s">
        <v>1112</v>
      </c>
      <c r="F820" s="598" t="s">
        <v>872</v>
      </c>
      <c r="G820" s="598"/>
      <c r="H820" s="215" t="s">
        <v>880</v>
      </c>
      <c r="I820" s="214" t="s">
        <v>1061</v>
      </c>
      <c r="J820" s="214" t="s">
        <v>1113</v>
      </c>
      <c r="K820" s="216">
        <v>0.05</v>
      </c>
    </row>
    <row r="821" spans="1:12" ht="21.95" customHeight="1">
      <c r="A821" s="247" t="s">
        <v>869</v>
      </c>
      <c r="B821" s="247"/>
      <c r="C821" s="214" t="s">
        <v>1775</v>
      </c>
      <c r="D821" s="247" t="s">
        <v>14</v>
      </c>
      <c r="E821" s="247" t="s">
        <v>1776</v>
      </c>
      <c r="F821" s="598" t="s">
        <v>872</v>
      </c>
      <c r="G821" s="598"/>
      <c r="H821" s="215" t="s">
        <v>873</v>
      </c>
      <c r="I821" s="214" t="s">
        <v>867</v>
      </c>
      <c r="J821" s="214" t="s">
        <v>1777</v>
      </c>
      <c r="K821" s="216">
        <v>7.49</v>
      </c>
    </row>
    <row r="822" spans="1:12">
      <c r="A822" s="245"/>
      <c r="B822" s="245"/>
      <c r="C822" s="245"/>
      <c r="D822" s="245"/>
      <c r="E822" s="245"/>
      <c r="F822" s="245" t="s">
        <v>886</v>
      </c>
      <c r="G822" s="245" t="s">
        <v>1070</v>
      </c>
      <c r="H822" s="245" t="s">
        <v>888</v>
      </c>
      <c r="I822" s="245" t="s">
        <v>3321</v>
      </c>
      <c r="J822" s="245" t="s">
        <v>890</v>
      </c>
      <c r="K822" s="245" t="s">
        <v>1408</v>
      </c>
    </row>
    <row r="823" spans="1:12" ht="15" thickBot="1">
      <c r="A823" s="245"/>
      <c r="B823" s="245"/>
      <c r="C823" s="245"/>
      <c r="D823" s="245"/>
      <c r="E823" s="245"/>
      <c r="F823" s="245" t="s">
        <v>891</v>
      </c>
      <c r="G823" s="245" t="s">
        <v>4684</v>
      </c>
      <c r="H823" s="599" t="s">
        <v>892</v>
      </c>
      <c r="I823" s="599"/>
      <c r="J823" s="599" t="s">
        <v>2683</v>
      </c>
      <c r="K823" s="599"/>
    </row>
    <row r="824" spans="1:12" ht="0.95" customHeight="1" thickTop="1">
      <c r="A824" s="217"/>
      <c r="B824" s="217"/>
      <c r="C824" s="217"/>
      <c r="D824" s="217"/>
      <c r="E824" s="217"/>
      <c r="F824" s="217"/>
      <c r="G824" s="217"/>
      <c r="H824" s="217"/>
      <c r="I824" s="217"/>
      <c r="J824" s="217"/>
      <c r="K824" s="217"/>
    </row>
    <row r="825" spans="1:12" ht="18" customHeight="1">
      <c r="A825" s="243"/>
      <c r="B825" s="243" t="s">
        <v>840</v>
      </c>
      <c r="C825" s="207" t="s">
        <v>841</v>
      </c>
      <c r="D825" s="243" t="s">
        <v>842</v>
      </c>
      <c r="E825" s="243" t="s">
        <v>843</v>
      </c>
      <c r="F825" s="600" t="s">
        <v>844</v>
      </c>
      <c r="G825" s="600"/>
      <c r="H825" s="208" t="s">
        <v>845</v>
      </c>
      <c r="I825" s="207" t="s">
        <v>846</v>
      </c>
      <c r="J825" s="207" t="s">
        <v>847</v>
      </c>
      <c r="K825" s="207" t="s">
        <v>742</v>
      </c>
    </row>
    <row r="826" spans="1:12" ht="44.1" customHeight="1">
      <c r="A826" s="317" t="s">
        <v>848</v>
      </c>
      <c r="B826" s="317" t="s">
        <v>1781</v>
      </c>
      <c r="C826" s="318" t="s">
        <v>1782</v>
      </c>
      <c r="D826" s="317" t="s">
        <v>14</v>
      </c>
      <c r="E826" s="317" t="s">
        <v>1783</v>
      </c>
      <c r="F826" s="592" t="s">
        <v>960</v>
      </c>
      <c r="G826" s="592"/>
      <c r="H826" s="319" t="s">
        <v>16</v>
      </c>
      <c r="I826" s="318">
        <v>1</v>
      </c>
      <c r="J826" s="318" t="s">
        <v>4685</v>
      </c>
      <c r="K826" s="318" t="s">
        <v>4685</v>
      </c>
      <c r="L826" s="325">
        <f>'Med escola 220V'!I129</f>
        <v>30.744999999999997</v>
      </c>
    </row>
    <row r="827" spans="1:12" ht="21.95" customHeight="1">
      <c r="A827" s="244" t="s">
        <v>853</v>
      </c>
      <c r="B827" s="244"/>
      <c r="C827" s="211" t="s">
        <v>859</v>
      </c>
      <c r="D827" s="244" t="s">
        <v>14</v>
      </c>
      <c r="E827" s="244" t="s">
        <v>860</v>
      </c>
      <c r="F827" s="597" t="s">
        <v>861</v>
      </c>
      <c r="G827" s="597"/>
      <c r="H827" s="212" t="s">
        <v>862</v>
      </c>
      <c r="I827" s="211" t="s">
        <v>4686</v>
      </c>
      <c r="J827" s="211" t="s">
        <v>864</v>
      </c>
      <c r="K827" s="213">
        <v>2.06</v>
      </c>
    </row>
    <row r="828" spans="1:12" ht="21.95" customHeight="1">
      <c r="A828" s="244" t="s">
        <v>853</v>
      </c>
      <c r="B828" s="244"/>
      <c r="C828" s="211" t="s">
        <v>1303</v>
      </c>
      <c r="D828" s="244" t="s">
        <v>14</v>
      </c>
      <c r="E828" s="244" t="s">
        <v>1304</v>
      </c>
      <c r="F828" s="597" t="s">
        <v>861</v>
      </c>
      <c r="G828" s="597"/>
      <c r="H828" s="212" t="s">
        <v>862</v>
      </c>
      <c r="I828" s="211" t="s">
        <v>4687</v>
      </c>
      <c r="J828" s="211" t="s">
        <v>1305</v>
      </c>
      <c r="K828" s="213">
        <v>5.88</v>
      </c>
    </row>
    <row r="829" spans="1:12" ht="33" customHeight="1">
      <c r="A829" s="244" t="s">
        <v>853</v>
      </c>
      <c r="B829" s="244"/>
      <c r="C829" s="211" t="s">
        <v>1784</v>
      </c>
      <c r="D829" s="244" t="s">
        <v>14</v>
      </c>
      <c r="E829" s="244" t="s">
        <v>1785</v>
      </c>
      <c r="F829" s="597" t="s">
        <v>861</v>
      </c>
      <c r="G829" s="597"/>
      <c r="H829" s="212" t="s">
        <v>40</v>
      </c>
      <c r="I829" s="211" t="s">
        <v>4688</v>
      </c>
      <c r="J829" s="211" t="s">
        <v>1786</v>
      </c>
      <c r="K829" s="213">
        <v>22.81</v>
      </c>
    </row>
    <row r="830" spans="1:12">
      <c r="A830" s="245"/>
      <c r="B830" s="245"/>
      <c r="C830" s="245"/>
      <c r="D830" s="245"/>
      <c r="E830" s="245"/>
      <c r="F830" s="245" t="s">
        <v>886</v>
      </c>
      <c r="G830" s="245" t="s">
        <v>4689</v>
      </c>
      <c r="H830" s="245" t="s">
        <v>888</v>
      </c>
      <c r="I830" s="245" t="s">
        <v>4690</v>
      </c>
      <c r="J830" s="245" t="s">
        <v>890</v>
      </c>
      <c r="K830" s="245" t="s">
        <v>4303</v>
      </c>
    </row>
    <row r="831" spans="1:12" ht="15" thickBot="1">
      <c r="A831" s="245"/>
      <c r="B831" s="245"/>
      <c r="C831" s="245"/>
      <c r="D831" s="245"/>
      <c r="E831" s="245"/>
      <c r="F831" s="245" t="s">
        <v>891</v>
      </c>
      <c r="G831" s="245" t="s">
        <v>2072</v>
      </c>
      <c r="H831" s="599" t="s">
        <v>892</v>
      </c>
      <c r="I831" s="599"/>
      <c r="J831" s="599" t="s">
        <v>4691</v>
      </c>
      <c r="K831" s="599"/>
    </row>
    <row r="832" spans="1:12" ht="0.95" customHeight="1" thickTop="1">
      <c r="A832" s="217"/>
      <c r="B832" s="217"/>
      <c r="C832" s="217"/>
      <c r="D832" s="217"/>
      <c r="E832" s="217"/>
      <c r="F832" s="217"/>
      <c r="G832" s="217"/>
      <c r="H832" s="217"/>
      <c r="I832" s="217"/>
      <c r="J832" s="217"/>
      <c r="K832" s="217"/>
    </row>
    <row r="833" spans="1:12" ht="18" customHeight="1">
      <c r="A833" s="243"/>
      <c r="B833" s="243" t="s">
        <v>840</v>
      </c>
      <c r="C833" s="207" t="s">
        <v>841</v>
      </c>
      <c r="D833" s="243" t="s">
        <v>842</v>
      </c>
      <c r="E833" s="243" t="s">
        <v>843</v>
      </c>
      <c r="F833" s="600" t="s">
        <v>844</v>
      </c>
      <c r="G833" s="600"/>
      <c r="H833" s="208" t="s">
        <v>845</v>
      </c>
      <c r="I833" s="207" t="s">
        <v>846</v>
      </c>
      <c r="J833" s="207" t="s">
        <v>847</v>
      </c>
      <c r="K833" s="207" t="s">
        <v>742</v>
      </c>
    </row>
    <row r="834" spans="1:12" ht="44.1" customHeight="1">
      <c r="A834" s="317" t="s">
        <v>848</v>
      </c>
      <c r="B834" s="317" t="s">
        <v>1787</v>
      </c>
      <c r="C834" s="318" t="s">
        <v>1788</v>
      </c>
      <c r="D834" s="317" t="s">
        <v>14</v>
      </c>
      <c r="E834" s="317" t="s">
        <v>1789</v>
      </c>
      <c r="F834" s="592" t="s">
        <v>960</v>
      </c>
      <c r="G834" s="592"/>
      <c r="H834" s="319" t="s">
        <v>16</v>
      </c>
      <c r="I834" s="318">
        <v>1</v>
      </c>
      <c r="J834" s="318" t="s">
        <v>4692</v>
      </c>
      <c r="K834" s="318" t="s">
        <v>4692</v>
      </c>
      <c r="L834" s="325">
        <f>'Med escola 220V'!I130</f>
        <v>27.4254</v>
      </c>
    </row>
    <row r="835" spans="1:12" ht="21.95" customHeight="1">
      <c r="A835" s="244" t="s">
        <v>853</v>
      </c>
      <c r="B835" s="244"/>
      <c r="C835" s="211" t="s">
        <v>859</v>
      </c>
      <c r="D835" s="244" t="s">
        <v>14</v>
      </c>
      <c r="E835" s="244" t="s">
        <v>860</v>
      </c>
      <c r="F835" s="597" t="s">
        <v>861</v>
      </c>
      <c r="G835" s="597"/>
      <c r="H835" s="212" t="s">
        <v>862</v>
      </c>
      <c r="I835" s="211" t="s">
        <v>4693</v>
      </c>
      <c r="J835" s="211" t="s">
        <v>864</v>
      </c>
      <c r="K835" s="213">
        <v>1.89</v>
      </c>
    </row>
    <row r="836" spans="1:12" ht="21.95" customHeight="1">
      <c r="A836" s="244" t="s">
        <v>853</v>
      </c>
      <c r="B836" s="244"/>
      <c r="C836" s="211" t="s">
        <v>1303</v>
      </c>
      <c r="D836" s="244" t="s">
        <v>14</v>
      </c>
      <c r="E836" s="244" t="s">
        <v>1304</v>
      </c>
      <c r="F836" s="597" t="s">
        <v>861</v>
      </c>
      <c r="G836" s="597"/>
      <c r="H836" s="212" t="s">
        <v>862</v>
      </c>
      <c r="I836" s="211" t="s">
        <v>4694</v>
      </c>
      <c r="J836" s="211" t="s">
        <v>1305</v>
      </c>
      <c r="K836" s="213">
        <v>5.41</v>
      </c>
    </row>
    <row r="837" spans="1:12" ht="33" customHeight="1">
      <c r="A837" s="244" t="s">
        <v>853</v>
      </c>
      <c r="B837" s="244"/>
      <c r="C837" s="211" t="s">
        <v>1784</v>
      </c>
      <c r="D837" s="244" t="s">
        <v>14</v>
      </c>
      <c r="E837" s="244" t="s">
        <v>1785</v>
      </c>
      <c r="F837" s="597" t="s">
        <v>861</v>
      </c>
      <c r="G837" s="597"/>
      <c r="H837" s="212" t="s">
        <v>40</v>
      </c>
      <c r="I837" s="211" t="s">
        <v>4695</v>
      </c>
      <c r="J837" s="211" t="s">
        <v>1786</v>
      </c>
      <c r="K837" s="213">
        <v>15.78</v>
      </c>
    </row>
    <row r="838" spans="1:12" ht="21.95" customHeight="1">
      <c r="A838" s="247" t="s">
        <v>869</v>
      </c>
      <c r="B838" s="247"/>
      <c r="C838" s="214" t="s">
        <v>1791</v>
      </c>
      <c r="D838" s="247" t="s">
        <v>14</v>
      </c>
      <c r="E838" s="247" t="s">
        <v>1792</v>
      </c>
      <c r="F838" s="598" t="s">
        <v>872</v>
      </c>
      <c r="G838" s="598"/>
      <c r="H838" s="215" t="s">
        <v>794</v>
      </c>
      <c r="I838" s="214" t="s">
        <v>1793</v>
      </c>
      <c r="J838" s="214" t="s">
        <v>1794</v>
      </c>
      <c r="K838" s="216">
        <v>4.08</v>
      </c>
    </row>
    <row r="839" spans="1:12" ht="21.95" customHeight="1">
      <c r="A839" s="247" t="s">
        <v>869</v>
      </c>
      <c r="B839" s="247"/>
      <c r="C839" s="214" t="s">
        <v>1245</v>
      </c>
      <c r="D839" s="247" t="s">
        <v>14</v>
      </c>
      <c r="E839" s="247" t="s">
        <v>1246</v>
      </c>
      <c r="F839" s="598" t="s">
        <v>872</v>
      </c>
      <c r="G839" s="598"/>
      <c r="H839" s="215" t="s">
        <v>880</v>
      </c>
      <c r="I839" s="214" t="s">
        <v>1649</v>
      </c>
      <c r="J839" s="214" t="s">
        <v>1248</v>
      </c>
      <c r="K839" s="216">
        <v>0.27</v>
      </c>
    </row>
    <row r="840" spans="1:12">
      <c r="A840" s="245"/>
      <c r="B840" s="245"/>
      <c r="C840" s="245"/>
      <c r="D840" s="245"/>
      <c r="E840" s="245"/>
      <c r="F840" s="245" t="s">
        <v>886</v>
      </c>
      <c r="G840" s="245" t="s">
        <v>4194</v>
      </c>
      <c r="H840" s="245" t="s">
        <v>888</v>
      </c>
      <c r="I840" s="245" t="s">
        <v>4225</v>
      </c>
      <c r="J840" s="245" t="s">
        <v>890</v>
      </c>
      <c r="K840" s="245" t="s">
        <v>4043</v>
      </c>
    </row>
    <row r="841" spans="1:12" ht="15" thickBot="1">
      <c r="A841" s="245"/>
      <c r="B841" s="245"/>
      <c r="C841" s="245"/>
      <c r="D841" s="245"/>
      <c r="E841" s="245"/>
      <c r="F841" s="245" t="s">
        <v>891</v>
      </c>
      <c r="G841" s="245" t="s">
        <v>2763</v>
      </c>
      <c r="H841" s="599" t="s">
        <v>892</v>
      </c>
      <c r="I841" s="599"/>
      <c r="J841" s="599" t="s">
        <v>4696</v>
      </c>
      <c r="K841" s="599"/>
    </row>
    <row r="842" spans="1:12" ht="0.95" customHeight="1" thickTop="1">
      <c r="A842" s="217"/>
      <c r="B842" s="217"/>
      <c r="C842" s="217"/>
      <c r="D842" s="217"/>
      <c r="E842" s="217"/>
      <c r="F842" s="217"/>
      <c r="G842" s="217"/>
      <c r="H842" s="217"/>
      <c r="I842" s="217"/>
      <c r="J842" s="217"/>
      <c r="K842" s="217"/>
    </row>
    <row r="843" spans="1:12" ht="18" customHeight="1">
      <c r="A843" s="243"/>
      <c r="B843" s="243" t="s">
        <v>840</v>
      </c>
      <c r="C843" s="207" t="s">
        <v>841</v>
      </c>
      <c r="D843" s="243" t="s">
        <v>842</v>
      </c>
      <c r="E843" s="243" t="s">
        <v>843</v>
      </c>
      <c r="F843" s="600" t="s">
        <v>844</v>
      </c>
      <c r="G843" s="600"/>
      <c r="H843" s="208" t="s">
        <v>845</v>
      </c>
      <c r="I843" s="207" t="s">
        <v>846</v>
      </c>
      <c r="J843" s="207" t="s">
        <v>847</v>
      </c>
      <c r="K843" s="207" t="s">
        <v>742</v>
      </c>
    </row>
    <row r="844" spans="1:12" ht="33" customHeight="1">
      <c r="A844" s="317" t="s">
        <v>848</v>
      </c>
      <c r="B844" s="317" t="s">
        <v>1796</v>
      </c>
      <c r="C844" s="318" t="s">
        <v>1797</v>
      </c>
      <c r="D844" s="317" t="s">
        <v>14</v>
      </c>
      <c r="E844" s="317" t="s">
        <v>1798</v>
      </c>
      <c r="F844" s="592" t="s">
        <v>960</v>
      </c>
      <c r="G844" s="592"/>
      <c r="H844" s="319" t="s">
        <v>16</v>
      </c>
      <c r="I844" s="318">
        <v>1</v>
      </c>
      <c r="J844" s="318" t="s">
        <v>4697</v>
      </c>
      <c r="K844" s="318" t="s">
        <v>4697</v>
      </c>
      <c r="L844" s="325">
        <f>'Med escola 220V'!I131</f>
        <v>28.156400000000001</v>
      </c>
    </row>
    <row r="845" spans="1:12" ht="21.95" customHeight="1">
      <c r="A845" s="244" t="s">
        <v>853</v>
      </c>
      <c r="B845" s="244"/>
      <c r="C845" s="211" t="s">
        <v>859</v>
      </c>
      <c r="D845" s="244" t="s">
        <v>14</v>
      </c>
      <c r="E845" s="244" t="s">
        <v>860</v>
      </c>
      <c r="F845" s="597" t="s">
        <v>861</v>
      </c>
      <c r="G845" s="597"/>
      <c r="H845" s="212" t="s">
        <v>862</v>
      </c>
      <c r="I845" s="211" t="s">
        <v>4698</v>
      </c>
      <c r="J845" s="211" t="s">
        <v>864</v>
      </c>
      <c r="K845" s="213">
        <v>0.78</v>
      </c>
    </row>
    <row r="846" spans="1:12" ht="21.95" customHeight="1">
      <c r="A846" s="244" t="s">
        <v>853</v>
      </c>
      <c r="B846" s="244"/>
      <c r="C846" s="211" t="s">
        <v>1746</v>
      </c>
      <c r="D846" s="244" t="s">
        <v>14</v>
      </c>
      <c r="E846" s="244" t="s">
        <v>1747</v>
      </c>
      <c r="F846" s="597" t="s">
        <v>861</v>
      </c>
      <c r="G846" s="597"/>
      <c r="H846" s="212" t="s">
        <v>862</v>
      </c>
      <c r="I846" s="211" t="s">
        <v>4699</v>
      </c>
      <c r="J846" s="211" t="s">
        <v>1748</v>
      </c>
      <c r="K846" s="213">
        <v>2.0299999999999998</v>
      </c>
    </row>
    <row r="847" spans="1:12" ht="21.95" customHeight="1">
      <c r="A847" s="247" t="s">
        <v>869</v>
      </c>
      <c r="B847" s="247"/>
      <c r="C847" s="214" t="s">
        <v>1749</v>
      </c>
      <c r="D847" s="247" t="s">
        <v>14</v>
      </c>
      <c r="E847" s="247" t="s">
        <v>1750</v>
      </c>
      <c r="F847" s="598" t="s">
        <v>872</v>
      </c>
      <c r="G847" s="598"/>
      <c r="H847" s="215" t="s">
        <v>880</v>
      </c>
      <c r="I847" s="214" t="s">
        <v>1751</v>
      </c>
      <c r="J847" s="214" t="s">
        <v>1752</v>
      </c>
      <c r="K847" s="216">
        <v>3.56</v>
      </c>
    </row>
    <row r="848" spans="1:12" ht="21.95" customHeight="1">
      <c r="A848" s="247" t="s">
        <v>869</v>
      </c>
      <c r="B848" s="247"/>
      <c r="C848" s="214" t="s">
        <v>1800</v>
      </c>
      <c r="D848" s="247" t="s">
        <v>14</v>
      </c>
      <c r="E848" s="247" t="s">
        <v>1801</v>
      </c>
      <c r="F848" s="598" t="s">
        <v>872</v>
      </c>
      <c r="G848" s="598"/>
      <c r="H848" s="215" t="s">
        <v>16</v>
      </c>
      <c r="I848" s="214" t="s">
        <v>1766</v>
      </c>
      <c r="J848" s="214" t="s">
        <v>1802</v>
      </c>
      <c r="K848" s="216">
        <v>21.09</v>
      </c>
    </row>
    <row r="849" spans="1:12" ht="21.95" customHeight="1">
      <c r="A849" s="247" t="s">
        <v>869</v>
      </c>
      <c r="B849" s="247"/>
      <c r="C849" s="214" t="s">
        <v>1753</v>
      </c>
      <c r="D849" s="247" t="s">
        <v>14</v>
      </c>
      <c r="E849" s="247" t="s">
        <v>1754</v>
      </c>
      <c r="F849" s="598" t="s">
        <v>872</v>
      </c>
      <c r="G849" s="598"/>
      <c r="H849" s="215" t="s">
        <v>880</v>
      </c>
      <c r="I849" s="214" t="s">
        <v>1803</v>
      </c>
      <c r="J849" s="214" t="s">
        <v>1756</v>
      </c>
      <c r="K849" s="216">
        <v>0.7</v>
      </c>
    </row>
    <row r="850" spans="1:12">
      <c r="A850" s="245"/>
      <c r="B850" s="245"/>
      <c r="C850" s="245"/>
      <c r="D850" s="245"/>
      <c r="E850" s="245"/>
      <c r="F850" s="245" t="s">
        <v>886</v>
      </c>
      <c r="G850" s="245" t="s">
        <v>1766</v>
      </c>
      <c r="H850" s="245" t="s">
        <v>888</v>
      </c>
      <c r="I850" s="245" t="s">
        <v>3212</v>
      </c>
      <c r="J850" s="245" t="s">
        <v>890</v>
      </c>
      <c r="K850" s="245" t="s">
        <v>2352</v>
      </c>
    </row>
    <row r="851" spans="1:12" ht="15" thickBot="1">
      <c r="A851" s="245"/>
      <c r="B851" s="245"/>
      <c r="C851" s="245"/>
      <c r="D851" s="245"/>
      <c r="E851" s="245"/>
      <c r="F851" s="245" t="s">
        <v>891</v>
      </c>
      <c r="G851" s="245" t="s">
        <v>4700</v>
      </c>
      <c r="H851" s="599" t="s">
        <v>892</v>
      </c>
      <c r="I851" s="599"/>
      <c r="J851" s="599" t="s">
        <v>4701</v>
      </c>
      <c r="K851" s="599"/>
    </row>
    <row r="852" spans="1:12" ht="0.95" customHeight="1" thickTop="1">
      <c r="A852" s="217"/>
      <c r="B852" s="217"/>
      <c r="C852" s="217"/>
      <c r="D852" s="217"/>
      <c r="E852" s="217"/>
      <c r="F852" s="217"/>
      <c r="G852" s="217"/>
      <c r="H852" s="217"/>
      <c r="I852" s="217"/>
      <c r="J852" s="217"/>
      <c r="K852" s="217"/>
    </row>
    <row r="853" spans="1:12" ht="18" customHeight="1">
      <c r="A853" s="243"/>
      <c r="B853" s="243" t="s">
        <v>840</v>
      </c>
      <c r="C853" s="207" t="s">
        <v>841</v>
      </c>
      <c r="D853" s="243" t="s">
        <v>842</v>
      </c>
      <c r="E853" s="243" t="s">
        <v>843</v>
      </c>
      <c r="F853" s="600" t="s">
        <v>844</v>
      </c>
      <c r="G853" s="600"/>
      <c r="H853" s="208" t="s">
        <v>845</v>
      </c>
      <c r="I853" s="207" t="s">
        <v>846</v>
      </c>
      <c r="J853" s="207" t="s">
        <v>847</v>
      </c>
      <c r="K853" s="207" t="s">
        <v>742</v>
      </c>
    </row>
    <row r="854" spans="1:12" ht="33" customHeight="1">
      <c r="A854" s="317" t="s">
        <v>848</v>
      </c>
      <c r="B854" s="317" t="s">
        <v>1805</v>
      </c>
      <c r="C854" s="318" t="s">
        <v>1797</v>
      </c>
      <c r="D854" s="317" t="s">
        <v>14</v>
      </c>
      <c r="E854" s="317" t="s">
        <v>1798</v>
      </c>
      <c r="F854" s="592" t="s">
        <v>960</v>
      </c>
      <c r="G854" s="592"/>
      <c r="H854" s="319" t="s">
        <v>16</v>
      </c>
      <c r="I854" s="318">
        <v>1</v>
      </c>
      <c r="J854" s="318" t="s">
        <v>4697</v>
      </c>
      <c r="K854" s="318" t="s">
        <v>4697</v>
      </c>
      <c r="L854" s="325">
        <f>'Med escola 220V'!I132</f>
        <v>28.156400000000001</v>
      </c>
    </row>
    <row r="855" spans="1:12" ht="21.95" customHeight="1">
      <c r="A855" s="244" t="s">
        <v>853</v>
      </c>
      <c r="B855" s="244"/>
      <c r="C855" s="211" t="s">
        <v>859</v>
      </c>
      <c r="D855" s="244" t="s">
        <v>14</v>
      </c>
      <c r="E855" s="244" t="s">
        <v>860</v>
      </c>
      <c r="F855" s="597" t="s">
        <v>861</v>
      </c>
      <c r="G855" s="597"/>
      <c r="H855" s="212" t="s">
        <v>862</v>
      </c>
      <c r="I855" s="211" t="s">
        <v>4698</v>
      </c>
      <c r="J855" s="211" t="s">
        <v>864</v>
      </c>
      <c r="K855" s="213">
        <v>0.78</v>
      </c>
    </row>
    <row r="856" spans="1:12" ht="21.95" customHeight="1">
      <c r="A856" s="244" t="s">
        <v>853</v>
      </c>
      <c r="B856" s="244"/>
      <c r="C856" s="211" t="s">
        <v>1746</v>
      </c>
      <c r="D856" s="244" t="s">
        <v>14</v>
      </c>
      <c r="E856" s="244" t="s">
        <v>1747</v>
      </c>
      <c r="F856" s="597" t="s">
        <v>861</v>
      </c>
      <c r="G856" s="597"/>
      <c r="H856" s="212" t="s">
        <v>862</v>
      </c>
      <c r="I856" s="211" t="s">
        <v>4699</v>
      </c>
      <c r="J856" s="211" t="s">
        <v>1748</v>
      </c>
      <c r="K856" s="213">
        <v>2.0299999999999998</v>
      </c>
    </row>
    <row r="857" spans="1:12" ht="21.95" customHeight="1">
      <c r="A857" s="247" t="s">
        <v>869</v>
      </c>
      <c r="B857" s="247"/>
      <c r="C857" s="214" t="s">
        <v>1749</v>
      </c>
      <c r="D857" s="247" t="s">
        <v>14</v>
      </c>
      <c r="E857" s="247" t="s">
        <v>1750</v>
      </c>
      <c r="F857" s="598" t="s">
        <v>872</v>
      </c>
      <c r="G857" s="598"/>
      <c r="H857" s="215" t="s">
        <v>880</v>
      </c>
      <c r="I857" s="214" t="s">
        <v>1751</v>
      </c>
      <c r="J857" s="214" t="s">
        <v>1752</v>
      </c>
      <c r="K857" s="216">
        <v>3.56</v>
      </c>
    </row>
    <row r="858" spans="1:12" ht="21.95" customHeight="1">
      <c r="A858" s="247" t="s">
        <v>869</v>
      </c>
      <c r="B858" s="247"/>
      <c r="C858" s="214" t="s">
        <v>1800</v>
      </c>
      <c r="D858" s="247" t="s">
        <v>14</v>
      </c>
      <c r="E858" s="247" t="s">
        <v>1801</v>
      </c>
      <c r="F858" s="598" t="s">
        <v>872</v>
      </c>
      <c r="G858" s="598"/>
      <c r="H858" s="215" t="s">
        <v>16</v>
      </c>
      <c r="I858" s="214" t="s">
        <v>1766</v>
      </c>
      <c r="J858" s="214" t="s">
        <v>1802</v>
      </c>
      <c r="K858" s="216">
        <v>21.09</v>
      </c>
    </row>
    <row r="859" spans="1:12" ht="21.95" customHeight="1">
      <c r="A859" s="247" t="s">
        <v>869</v>
      </c>
      <c r="B859" s="247"/>
      <c r="C859" s="214" t="s">
        <v>1753</v>
      </c>
      <c r="D859" s="247" t="s">
        <v>14</v>
      </c>
      <c r="E859" s="247" t="s">
        <v>1754</v>
      </c>
      <c r="F859" s="598" t="s">
        <v>872</v>
      </c>
      <c r="G859" s="598"/>
      <c r="H859" s="215" t="s">
        <v>880</v>
      </c>
      <c r="I859" s="214" t="s">
        <v>1803</v>
      </c>
      <c r="J859" s="214" t="s">
        <v>1756</v>
      </c>
      <c r="K859" s="216">
        <v>0.7</v>
      </c>
    </row>
    <row r="860" spans="1:12">
      <c r="A860" s="245"/>
      <c r="B860" s="245"/>
      <c r="C860" s="245"/>
      <c r="D860" s="245"/>
      <c r="E860" s="245"/>
      <c r="F860" s="245" t="s">
        <v>886</v>
      </c>
      <c r="G860" s="245" t="s">
        <v>1766</v>
      </c>
      <c r="H860" s="245" t="s">
        <v>888</v>
      </c>
      <c r="I860" s="245" t="s">
        <v>3212</v>
      </c>
      <c r="J860" s="245" t="s">
        <v>890</v>
      </c>
      <c r="K860" s="245" t="s">
        <v>2352</v>
      </c>
    </row>
    <row r="861" spans="1:12">
      <c r="A861" s="245"/>
      <c r="B861" s="245"/>
      <c r="C861" s="245"/>
      <c r="D861" s="245"/>
      <c r="E861" s="245"/>
      <c r="F861" s="245" t="s">
        <v>891</v>
      </c>
      <c r="G861" s="245" t="s">
        <v>4700</v>
      </c>
      <c r="H861" s="599" t="s">
        <v>892</v>
      </c>
      <c r="I861" s="599"/>
      <c r="J861" s="599" t="s">
        <v>4701</v>
      </c>
      <c r="K861" s="599"/>
    </row>
    <row r="862" spans="1:12" ht="15">
      <c r="A862" s="243"/>
      <c r="B862" s="243" t="s">
        <v>840</v>
      </c>
      <c r="C862" s="207" t="s">
        <v>841</v>
      </c>
      <c r="D862" s="243" t="s">
        <v>842</v>
      </c>
      <c r="E862" s="243" t="s">
        <v>843</v>
      </c>
      <c r="F862" s="600" t="s">
        <v>844</v>
      </c>
      <c r="G862" s="600"/>
      <c r="H862" s="208" t="s">
        <v>845</v>
      </c>
      <c r="I862" s="207" t="s">
        <v>846</v>
      </c>
      <c r="J862" s="207" t="s">
        <v>847</v>
      </c>
      <c r="K862" s="207" t="s">
        <v>742</v>
      </c>
    </row>
    <row r="863" spans="1:12" ht="22.5">
      <c r="A863" s="317" t="s">
        <v>848</v>
      </c>
      <c r="B863" s="317" t="s">
        <v>201</v>
      </c>
      <c r="C863" s="318"/>
      <c r="D863" s="317"/>
      <c r="E863" s="317" t="s">
        <v>203</v>
      </c>
      <c r="F863" s="592" t="s">
        <v>910</v>
      </c>
      <c r="G863" s="592"/>
      <c r="H863" s="319" t="s">
        <v>16</v>
      </c>
      <c r="I863" s="318">
        <v>1</v>
      </c>
      <c r="J863" s="318">
        <f>K863</f>
        <v>96.328600000000009</v>
      </c>
      <c r="K863" s="320">
        <f>K864</f>
        <v>96.328600000000009</v>
      </c>
    </row>
    <row r="864" spans="1:12" ht="22.5">
      <c r="A864" s="244" t="s">
        <v>853</v>
      </c>
      <c r="B864" s="244"/>
      <c r="C864" s="211"/>
      <c r="D864" s="244"/>
      <c r="E864" s="244" t="str">
        <f>E863</f>
        <v>Piso podotátil interno em borracha 30x30cm, assentamento com cola vinil (fornecimento e assentamento)</v>
      </c>
      <c r="F864" s="597"/>
      <c r="G864" s="597"/>
      <c r="H864" s="212" t="s">
        <v>4344</v>
      </c>
      <c r="I864" s="211">
        <v>1</v>
      </c>
      <c r="J864" s="211">
        <f>'Med escola 220V'!I133</f>
        <v>96.328600000000009</v>
      </c>
      <c r="K864" s="213">
        <f>I864*J864</f>
        <v>96.328600000000009</v>
      </c>
    </row>
    <row r="865" spans="1:12">
      <c r="A865" s="245"/>
      <c r="B865" s="245"/>
      <c r="C865" s="245"/>
      <c r="D865" s="245"/>
      <c r="E865" s="245"/>
      <c r="F865" s="245" t="s">
        <v>891</v>
      </c>
      <c r="G865" s="249">
        <f>H2*K863</f>
        <v>19.728097280000004</v>
      </c>
      <c r="H865" s="599" t="s">
        <v>892</v>
      </c>
      <c r="I865" s="599"/>
      <c r="J865" s="601">
        <f>G865+K863</f>
        <v>116.05669728000001</v>
      </c>
      <c r="K865" s="599"/>
    </row>
    <row r="866" spans="1:12" ht="15">
      <c r="A866" s="243"/>
      <c r="B866" s="243" t="s">
        <v>840</v>
      </c>
      <c r="C866" s="207" t="s">
        <v>841</v>
      </c>
      <c r="D866" s="243" t="s">
        <v>842</v>
      </c>
      <c r="E866" s="243" t="s">
        <v>843</v>
      </c>
      <c r="F866" s="600" t="s">
        <v>844</v>
      </c>
      <c r="G866" s="600"/>
      <c r="H866" s="208" t="s">
        <v>845</v>
      </c>
      <c r="I866" s="207" t="s">
        <v>846</v>
      </c>
      <c r="J866" s="207" t="s">
        <v>847</v>
      </c>
      <c r="K866" s="207" t="s">
        <v>742</v>
      </c>
    </row>
    <row r="867" spans="1:12">
      <c r="A867" s="317" t="s">
        <v>848</v>
      </c>
      <c r="B867" s="317" t="s">
        <v>204</v>
      </c>
      <c r="C867" s="318"/>
      <c r="D867" s="317"/>
      <c r="E867" s="317" t="s">
        <v>206</v>
      </c>
      <c r="F867" s="592" t="s">
        <v>910</v>
      </c>
      <c r="G867" s="592"/>
      <c r="H867" s="319" t="s">
        <v>16</v>
      </c>
      <c r="I867" s="318">
        <v>1</v>
      </c>
      <c r="J867" s="318">
        <f>K867</f>
        <v>55.942999999999998</v>
      </c>
      <c r="K867" s="320">
        <f>K868</f>
        <v>55.942999999999998</v>
      </c>
    </row>
    <row r="868" spans="1:12" ht="22.5">
      <c r="A868" s="244" t="s">
        <v>853</v>
      </c>
      <c r="B868" s="244"/>
      <c r="C868" s="211"/>
      <c r="D868" s="244"/>
      <c r="E868" s="244" t="str">
        <f>E867</f>
        <v>Piso tátil de alerta/direcional em placas pré-moldadas - 5MPa</v>
      </c>
      <c r="F868" s="597"/>
      <c r="G868" s="597"/>
      <c r="H868" s="212" t="s">
        <v>4344</v>
      </c>
      <c r="I868" s="211">
        <v>1</v>
      </c>
      <c r="J868" s="211">
        <f>'Med escola 220V'!I134</f>
        <v>55.942999999999998</v>
      </c>
      <c r="K868" s="213">
        <f>I868*J868</f>
        <v>55.942999999999998</v>
      </c>
    </row>
    <row r="869" spans="1:12">
      <c r="A869" s="245"/>
      <c r="B869" s="245"/>
      <c r="C869" s="245"/>
      <c r="D869" s="245"/>
      <c r="E869" s="245"/>
      <c r="F869" s="245" t="s">
        <v>891</v>
      </c>
      <c r="G869" s="249">
        <f>H2*J867</f>
        <v>11.4571264</v>
      </c>
      <c r="H869" s="599" t="s">
        <v>892</v>
      </c>
      <c r="I869" s="599"/>
      <c r="J869" s="601">
        <f>G869+K867</f>
        <v>67.400126400000005</v>
      </c>
      <c r="K869" s="599"/>
    </row>
    <row r="870" spans="1:12" ht="18" customHeight="1">
      <c r="A870" s="243"/>
      <c r="B870" s="243" t="s">
        <v>840</v>
      </c>
      <c r="C870" s="207" t="s">
        <v>841</v>
      </c>
      <c r="D870" s="243" t="s">
        <v>842</v>
      </c>
      <c r="E870" s="243" t="s">
        <v>843</v>
      </c>
      <c r="F870" s="600" t="s">
        <v>844</v>
      </c>
      <c r="G870" s="600"/>
      <c r="H870" s="208" t="s">
        <v>845</v>
      </c>
      <c r="I870" s="207" t="s">
        <v>846</v>
      </c>
      <c r="J870" s="207" t="s">
        <v>847</v>
      </c>
      <c r="K870" s="207" t="s">
        <v>742</v>
      </c>
    </row>
    <row r="871" spans="1:12" ht="33" customHeight="1">
      <c r="A871" s="317" t="s">
        <v>848</v>
      </c>
      <c r="B871" s="317" t="s">
        <v>1806</v>
      </c>
      <c r="C871" s="318" t="s">
        <v>1807</v>
      </c>
      <c r="D871" s="317" t="s">
        <v>14</v>
      </c>
      <c r="E871" s="317" t="s">
        <v>209</v>
      </c>
      <c r="F871" s="592" t="s">
        <v>960</v>
      </c>
      <c r="G871" s="592"/>
      <c r="H871" s="319" t="s">
        <v>873</v>
      </c>
      <c r="I871" s="318">
        <v>1</v>
      </c>
      <c r="J871" s="320">
        <f>K871</f>
        <v>60.081409999999998</v>
      </c>
      <c r="K871" s="320">
        <f>SUM(K872:K875)</f>
        <v>60.081409999999998</v>
      </c>
      <c r="L871" s="325">
        <f>'Med escola 220V'!I135</f>
        <v>60.079599999999999</v>
      </c>
    </row>
    <row r="872" spans="1:12" ht="21.95" customHeight="1">
      <c r="A872" s="244" t="s">
        <v>853</v>
      </c>
      <c r="B872" s="244"/>
      <c r="C872" s="211" t="s">
        <v>859</v>
      </c>
      <c r="D872" s="244" t="s">
        <v>14</v>
      </c>
      <c r="E872" s="244" t="s">
        <v>860</v>
      </c>
      <c r="F872" s="597" t="s">
        <v>861</v>
      </c>
      <c r="G872" s="597"/>
      <c r="H872" s="212" t="s">
        <v>862</v>
      </c>
      <c r="I872" s="211" t="s">
        <v>1808</v>
      </c>
      <c r="J872" s="211" t="s">
        <v>864</v>
      </c>
      <c r="K872" s="213">
        <f>I872*J872</f>
        <v>2.74</v>
      </c>
    </row>
    <row r="873" spans="1:12" ht="21.95" customHeight="1">
      <c r="A873" s="244" t="s">
        <v>853</v>
      </c>
      <c r="B873" s="244"/>
      <c r="C873" s="211" t="s">
        <v>1541</v>
      </c>
      <c r="D873" s="244" t="s">
        <v>14</v>
      </c>
      <c r="E873" s="244" t="s">
        <v>1542</v>
      </c>
      <c r="F873" s="597" t="s">
        <v>861</v>
      </c>
      <c r="G873" s="597"/>
      <c r="H873" s="212" t="s">
        <v>862</v>
      </c>
      <c r="I873" s="211" t="s">
        <v>1664</v>
      </c>
      <c r="J873" s="211" t="s">
        <v>1543</v>
      </c>
      <c r="K873" s="213">
        <f>I873*J873</f>
        <v>7.82</v>
      </c>
    </row>
    <row r="874" spans="1:12" ht="21.95" customHeight="1">
      <c r="A874" s="244" t="s">
        <v>853</v>
      </c>
      <c r="B874" s="244"/>
      <c r="C874" s="211" t="s">
        <v>1809</v>
      </c>
      <c r="D874" s="244" t="s">
        <v>14</v>
      </c>
      <c r="E874" s="244" t="s">
        <v>1810</v>
      </c>
      <c r="F874" s="597" t="s">
        <v>861</v>
      </c>
      <c r="G874" s="597"/>
      <c r="H874" s="212" t="s">
        <v>40</v>
      </c>
      <c r="I874" s="211" t="s">
        <v>1262</v>
      </c>
      <c r="J874" s="211" t="s">
        <v>1811</v>
      </c>
      <c r="K874" s="213">
        <f t="shared" ref="K874:K875" si="10">I874*J874</f>
        <v>1.4714100000000001</v>
      </c>
    </row>
    <row r="875" spans="1:12" ht="21.95" customHeight="1">
      <c r="A875" s="247" t="s">
        <v>869</v>
      </c>
      <c r="B875" s="247"/>
      <c r="C875" s="214" t="s">
        <v>1812</v>
      </c>
      <c r="D875" s="247" t="s">
        <v>14</v>
      </c>
      <c r="E875" s="247" t="str">
        <f>E871</f>
        <v xml:space="preserve">Soleira em granito cinza andorinha, L=15cm, E=2cm </v>
      </c>
      <c r="F875" s="598" t="s">
        <v>872</v>
      </c>
      <c r="G875" s="598"/>
      <c r="H875" s="215" t="s">
        <v>873</v>
      </c>
      <c r="I875" s="214" t="s">
        <v>867</v>
      </c>
      <c r="J875" s="214">
        <v>48.05</v>
      </c>
      <c r="K875" s="216">
        <f t="shared" si="10"/>
        <v>48.05</v>
      </c>
      <c r="L875" s="325">
        <f>L871-K871</f>
        <v>-1.8099999999989791E-3</v>
      </c>
    </row>
    <row r="876" spans="1:12">
      <c r="A876" s="245"/>
      <c r="B876" s="245"/>
      <c r="C876" s="245"/>
      <c r="D876" s="245"/>
      <c r="E876" s="245"/>
      <c r="F876" s="245" t="s">
        <v>886</v>
      </c>
      <c r="G876" s="245" t="s">
        <v>4194</v>
      </c>
      <c r="H876" s="245" t="s">
        <v>888</v>
      </c>
      <c r="I876" s="245" t="s">
        <v>4195</v>
      </c>
      <c r="J876" s="245" t="s">
        <v>890</v>
      </c>
      <c r="K876" s="245" t="s">
        <v>1813</v>
      </c>
    </row>
    <row r="877" spans="1:12" ht="15" thickBot="1">
      <c r="A877" s="245"/>
      <c r="B877" s="245"/>
      <c r="C877" s="245"/>
      <c r="D877" s="245"/>
      <c r="E877" s="245"/>
      <c r="F877" s="245" t="s">
        <v>891</v>
      </c>
      <c r="G877" s="245">
        <f>H2*K871</f>
        <v>12.304672768</v>
      </c>
      <c r="H877" s="599" t="s">
        <v>892</v>
      </c>
      <c r="I877" s="599"/>
      <c r="J877" s="601">
        <f>G877+K871</f>
        <v>72.386082767999994</v>
      </c>
      <c r="K877" s="599"/>
    </row>
    <row r="878" spans="1:12" ht="0.95" customHeight="1" thickTop="1">
      <c r="A878" s="217"/>
      <c r="B878" s="217"/>
      <c r="C878" s="217"/>
      <c r="D878" s="217"/>
      <c r="E878" s="217"/>
      <c r="F878" s="217"/>
      <c r="G878" s="217"/>
      <c r="H878" s="217"/>
      <c r="I878" s="217"/>
      <c r="J878" s="217"/>
      <c r="K878" s="217"/>
    </row>
    <row r="879" spans="1:12" ht="18" customHeight="1">
      <c r="A879" s="243"/>
      <c r="B879" s="243" t="s">
        <v>840</v>
      </c>
      <c r="C879" s="207" t="s">
        <v>841</v>
      </c>
      <c r="D879" s="243" t="s">
        <v>842</v>
      </c>
      <c r="E879" s="243" t="s">
        <v>843</v>
      </c>
      <c r="F879" s="600" t="s">
        <v>844</v>
      </c>
      <c r="G879" s="600"/>
      <c r="H879" s="208" t="s">
        <v>845</v>
      </c>
      <c r="I879" s="207" t="s">
        <v>846</v>
      </c>
      <c r="J879" s="207" t="s">
        <v>847</v>
      </c>
      <c r="K879" s="207" t="s">
        <v>742</v>
      </c>
    </row>
    <row r="880" spans="1:12" ht="44.1" customHeight="1">
      <c r="A880" s="317" t="s">
        <v>848</v>
      </c>
      <c r="B880" s="317" t="s">
        <v>1814</v>
      </c>
      <c r="C880" s="318" t="s">
        <v>1815</v>
      </c>
      <c r="D880" s="317" t="s">
        <v>14</v>
      </c>
      <c r="E880" s="317" t="s">
        <v>1816</v>
      </c>
      <c r="F880" s="592" t="s">
        <v>960</v>
      </c>
      <c r="G880" s="592"/>
      <c r="H880" s="319" t="s">
        <v>16</v>
      </c>
      <c r="I880" s="318">
        <v>1</v>
      </c>
      <c r="J880" s="318" t="s">
        <v>4702</v>
      </c>
      <c r="K880" s="318" t="s">
        <v>4702</v>
      </c>
      <c r="L880" s="325">
        <f>'Med escola 220V'!I137</f>
        <v>57.447999999999993</v>
      </c>
    </row>
    <row r="881" spans="1:12" ht="21.95" customHeight="1">
      <c r="A881" s="244" t="s">
        <v>853</v>
      </c>
      <c r="B881" s="244"/>
      <c r="C881" s="211" t="s">
        <v>859</v>
      </c>
      <c r="D881" s="244" t="s">
        <v>14</v>
      </c>
      <c r="E881" s="244" t="s">
        <v>860</v>
      </c>
      <c r="F881" s="597" t="s">
        <v>861</v>
      </c>
      <c r="G881" s="597"/>
      <c r="H881" s="212" t="s">
        <v>862</v>
      </c>
      <c r="I881" s="211" t="s">
        <v>4703</v>
      </c>
      <c r="J881" s="211" t="s">
        <v>864</v>
      </c>
      <c r="K881" s="213">
        <v>4.5999999999999996</v>
      </c>
    </row>
    <row r="882" spans="1:12" ht="21.95" customHeight="1">
      <c r="A882" s="244" t="s">
        <v>853</v>
      </c>
      <c r="B882" s="244"/>
      <c r="C882" s="211" t="s">
        <v>1303</v>
      </c>
      <c r="D882" s="244" t="s">
        <v>14</v>
      </c>
      <c r="E882" s="244" t="s">
        <v>1304</v>
      </c>
      <c r="F882" s="597" t="s">
        <v>861</v>
      </c>
      <c r="G882" s="597"/>
      <c r="H882" s="212" t="s">
        <v>862</v>
      </c>
      <c r="I882" s="211" t="s">
        <v>4704</v>
      </c>
      <c r="J882" s="211" t="s">
        <v>1305</v>
      </c>
      <c r="K882" s="213">
        <v>3.91</v>
      </c>
    </row>
    <row r="883" spans="1:12" ht="21.95" customHeight="1">
      <c r="A883" s="244" t="s">
        <v>853</v>
      </c>
      <c r="B883" s="244"/>
      <c r="C883" s="211" t="s">
        <v>865</v>
      </c>
      <c r="D883" s="244" t="s">
        <v>14</v>
      </c>
      <c r="E883" s="244" t="s">
        <v>866</v>
      </c>
      <c r="F883" s="597" t="s">
        <v>861</v>
      </c>
      <c r="G883" s="597"/>
      <c r="H883" s="212" t="s">
        <v>862</v>
      </c>
      <c r="I883" s="211" t="s">
        <v>4705</v>
      </c>
      <c r="J883" s="211" t="s">
        <v>868</v>
      </c>
      <c r="K883" s="213">
        <v>2.64</v>
      </c>
    </row>
    <row r="884" spans="1:12" ht="33" customHeight="1">
      <c r="A884" s="244" t="s">
        <v>853</v>
      </c>
      <c r="B884" s="244"/>
      <c r="C884" s="211" t="s">
        <v>1817</v>
      </c>
      <c r="D884" s="244" t="s">
        <v>14</v>
      </c>
      <c r="E884" s="244" t="s">
        <v>1818</v>
      </c>
      <c r="F884" s="597" t="s">
        <v>856</v>
      </c>
      <c r="G884" s="597"/>
      <c r="H884" s="212" t="s">
        <v>40</v>
      </c>
      <c r="I884" s="211" t="s">
        <v>4706</v>
      </c>
      <c r="J884" s="211" t="s">
        <v>1819</v>
      </c>
      <c r="K884" s="213">
        <v>23.72</v>
      </c>
    </row>
    <row r="885" spans="1:12" ht="21.95" customHeight="1">
      <c r="A885" s="247" t="s">
        <v>869</v>
      </c>
      <c r="B885" s="247"/>
      <c r="C885" s="214" t="s">
        <v>1820</v>
      </c>
      <c r="D885" s="247" t="s">
        <v>14</v>
      </c>
      <c r="E885" s="247" t="s">
        <v>1821</v>
      </c>
      <c r="F885" s="598" t="s">
        <v>872</v>
      </c>
      <c r="G885" s="598"/>
      <c r="H885" s="215" t="s">
        <v>16</v>
      </c>
      <c r="I885" s="214" t="s">
        <v>1822</v>
      </c>
      <c r="J885" s="214" t="s">
        <v>1118</v>
      </c>
      <c r="K885" s="216">
        <v>1.3</v>
      </c>
    </row>
    <row r="886" spans="1:12" ht="21.95" customHeight="1">
      <c r="A886" s="247" t="s">
        <v>869</v>
      </c>
      <c r="B886" s="247"/>
      <c r="C886" s="214" t="s">
        <v>1332</v>
      </c>
      <c r="D886" s="247" t="s">
        <v>14</v>
      </c>
      <c r="E886" s="247" t="s">
        <v>1333</v>
      </c>
      <c r="F886" s="598" t="s">
        <v>872</v>
      </c>
      <c r="G886" s="598"/>
      <c r="H886" s="215" t="s">
        <v>873</v>
      </c>
      <c r="I886" s="214" t="s">
        <v>1808</v>
      </c>
      <c r="J886" s="214" t="s">
        <v>1335</v>
      </c>
      <c r="K886" s="216">
        <v>0.17</v>
      </c>
    </row>
    <row r="887" spans="1:12" ht="21.95" customHeight="1">
      <c r="A887" s="247" t="s">
        <v>869</v>
      </c>
      <c r="B887" s="247"/>
      <c r="C887" s="214" t="s">
        <v>1823</v>
      </c>
      <c r="D887" s="247" t="s">
        <v>14</v>
      </c>
      <c r="E887" s="247" t="s">
        <v>1824</v>
      </c>
      <c r="F887" s="598" t="s">
        <v>872</v>
      </c>
      <c r="G887" s="598"/>
      <c r="H887" s="215" t="s">
        <v>873</v>
      </c>
      <c r="I887" s="214" t="s">
        <v>1825</v>
      </c>
      <c r="J887" s="214" t="s">
        <v>1826</v>
      </c>
      <c r="K887" s="216">
        <v>2.37</v>
      </c>
    </row>
    <row r="888" spans="1:12" ht="33" customHeight="1">
      <c r="A888" s="247" t="s">
        <v>869</v>
      </c>
      <c r="B888" s="247"/>
      <c r="C888" s="214" t="s">
        <v>1827</v>
      </c>
      <c r="D888" s="247" t="s">
        <v>14</v>
      </c>
      <c r="E888" s="247" t="s">
        <v>1828</v>
      </c>
      <c r="F888" s="598" t="s">
        <v>872</v>
      </c>
      <c r="G888" s="598"/>
      <c r="H888" s="215" t="s">
        <v>16</v>
      </c>
      <c r="I888" s="214" t="s">
        <v>1829</v>
      </c>
      <c r="J888" s="214" t="s">
        <v>1830</v>
      </c>
      <c r="K888" s="216">
        <v>18.739999999999998</v>
      </c>
    </row>
    <row r="889" spans="1:12">
      <c r="A889" s="245"/>
      <c r="B889" s="245"/>
      <c r="C889" s="245"/>
      <c r="D889" s="245"/>
      <c r="E889" s="245"/>
      <c r="F889" s="245" t="s">
        <v>886</v>
      </c>
      <c r="G889" s="245" t="s">
        <v>4700</v>
      </c>
      <c r="H889" s="245" t="s">
        <v>888</v>
      </c>
      <c r="I889" s="245" t="s">
        <v>2968</v>
      </c>
      <c r="J889" s="245" t="s">
        <v>890</v>
      </c>
      <c r="K889" s="245" t="s">
        <v>4707</v>
      </c>
    </row>
    <row r="890" spans="1:12" ht="15" thickBot="1">
      <c r="A890" s="245"/>
      <c r="B890" s="245"/>
      <c r="C890" s="245"/>
      <c r="D890" s="245"/>
      <c r="E890" s="245"/>
      <c r="F890" s="245" t="s">
        <v>891</v>
      </c>
      <c r="G890" s="245" t="s">
        <v>4708</v>
      </c>
      <c r="H890" s="599" t="s">
        <v>892</v>
      </c>
      <c r="I890" s="599"/>
      <c r="J890" s="599" t="s">
        <v>4709</v>
      </c>
      <c r="K890" s="599"/>
    </row>
    <row r="891" spans="1:12" ht="0.95" customHeight="1" thickTop="1">
      <c r="A891" s="217"/>
      <c r="B891" s="217"/>
      <c r="C891" s="217"/>
      <c r="D891" s="217"/>
      <c r="E891" s="217"/>
      <c r="F891" s="217"/>
      <c r="G891" s="217"/>
      <c r="H891" s="217"/>
      <c r="I891" s="217"/>
      <c r="J891" s="217"/>
      <c r="K891" s="217"/>
    </row>
    <row r="892" spans="1:12" ht="18" customHeight="1">
      <c r="A892" s="243"/>
      <c r="B892" s="243" t="s">
        <v>840</v>
      </c>
      <c r="C892" s="207" t="s">
        <v>841</v>
      </c>
      <c r="D892" s="243" t="s">
        <v>842</v>
      </c>
      <c r="E892" s="243" t="s">
        <v>843</v>
      </c>
      <c r="F892" s="600" t="s">
        <v>844</v>
      </c>
      <c r="G892" s="600"/>
      <c r="H892" s="208" t="s">
        <v>845</v>
      </c>
      <c r="I892" s="207" t="s">
        <v>846</v>
      </c>
      <c r="J892" s="207" t="s">
        <v>847</v>
      </c>
      <c r="K892" s="207" t="s">
        <v>742</v>
      </c>
    </row>
    <row r="893" spans="1:12" ht="33" customHeight="1">
      <c r="A893" s="317" t="s">
        <v>848</v>
      </c>
      <c r="B893" s="317" t="s">
        <v>1831</v>
      </c>
      <c r="C893" s="318" t="s">
        <v>1832</v>
      </c>
      <c r="D893" s="317" t="s">
        <v>14</v>
      </c>
      <c r="E893" s="317" t="s">
        <v>1833</v>
      </c>
      <c r="F893" s="592" t="s">
        <v>856</v>
      </c>
      <c r="G893" s="592"/>
      <c r="H893" s="319" t="s">
        <v>40</v>
      </c>
      <c r="I893" s="318">
        <v>1</v>
      </c>
      <c r="J893" s="318" t="s">
        <v>4710</v>
      </c>
      <c r="K893" s="318" t="s">
        <v>4710</v>
      </c>
      <c r="L893" s="325">
        <f>'Med escola 220V'!I138</f>
        <v>253.52800000000002</v>
      </c>
    </row>
    <row r="894" spans="1:12" ht="21.95" customHeight="1">
      <c r="A894" s="244" t="s">
        <v>853</v>
      </c>
      <c r="B894" s="244"/>
      <c r="C894" s="211" t="s">
        <v>859</v>
      </c>
      <c r="D894" s="244" t="s">
        <v>14</v>
      </c>
      <c r="E894" s="244" t="s">
        <v>860</v>
      </c>
      <c r="F894" s="597" t="s">
        <v>861</v>
      </c>
      <c r="G894" s="597"/>
      <c r="H894" s="212" t="s">
        <v>862</v>
      </c>
      <c r="I894" s="211" t="s">
        <v>4711</v>
      </c>
      <c r="J894" s="211" t="s">
        <v>864</v>
      </c>
      <c r="K894" s="213">
        <v>9.9700000000000006</v>
      </c>
    </row>
    <row r="895" spans="1:12" ht="21.95" customHeight="1">
      <c r="A895" s="244" t="s">
        <v>853</v>
      </c>
      <c r="B895" s="244"/>
      <c r="C895" s="211" t="s">
        <v>1380</v>
      </c>
      <c r="D895" s="244" t="s">
        <v>14</v>
      </c>
      <c r="E895" s="244" t="s">
        <v>1381</v>
      </c>
      <c r="F895" s="597" t="s">
        <v>861</v>
      </c>
      <c r="G895" s="597"/>
      <c r="H895" s="212" t="s">
        <v>862</v>
      </c>
      <c r="I895" s="211" t="s">
        <v>4712</v>
      </c>
      <c r="J895" s="211" t="s">
        <v>1382</v>
      </c>
      <c r="K895" s="213">
        <v>8.7799999999999994</v>
      </c>
    </row>
    <row r="896" spans="1:12" ht="44.1" customHeight="1">
      <c r="A896" s="244" t="s">
        <v>853</v>
      </c>
      <c r="B896" s="244"/>
      <c r="C896" s="211" t="s">
        <v>1836</v>
      </c>
      <c r="D896" s="244" t="s">
        <v>14</v>
      </c>
      <c r="E896" s="244" t="s">
        <v>1837</v>
      </c>
      <c r="F896" s="597" t="s">
        <v>1183</v>
      </c>
      <c r="G896" s="597"/>
      <c r="H896" s="212" t="s">
        <v>1184</v>
      </c>
      <c r="I896" s="211" t="s">
        <v>1838</v>
      </c>
      <c r="J896" s="211" t="s">
        <v>1839</v>
      </c>
      <c r="K896" s="213">
        <v>0.76</v>
      </c>
    </row>
    <row r="897" spans="1:12" ht="44.1" customHeight="1">
      <c r="A897" s="244" t="s">
        <v>853</v>
      </c>
      <c r="B897" s="244"/>
      <c r="C897" s="211" t="s">
        <v>1840</v>
      </c>
      <c r="D897" s="244" t="s">
        <v>14</v>
      </c>
      <c r="E897" s="244" t="s">
        <v>1841</v>
      </c>
      <c r="F897" s="597" t="s">
        <v>1183</v>
      </c>
      <c r="G897" s="597"/>
      <c r="H897" s="212" t="s">
        <v>1189</v>
      </c>
      <c r="I897" s="211" t="s">
        <v>1842</v>
      </c>
      <c r="J897" s="211" t="s">
        <v>1843</v>
      </c>
      <c r="K897" s="213">
        <v>0.17</v>
      </c>
    </row>
    <row r="898" spans="1:12" ht="21.95" customHeight="1">
      <c r="A898" s="247" t="s">
        <v>869</v>
      </c>
      <c r="B898" s="247"/>
      <c r="C898" s="214" t="s">
        <v>1391</v>
      </c>
      <c r="D898" s="247" t="s">
        <v>14</v>
      </c>
      <c r="E898" s="247" t="s">
        <v>1392</v>
      </c>
      <c r="F898" s="598" t="s">
        <v>872</v>
      </c>
      <c r="G898" s="598"/>
      <c r="H898" s="215" t="s">
        <v>40</v>
      </c>
      <c r="I898" s="214" t="s">
        <v>1844</v>
      </c>
      <c r="J898" s="214" t="s">
        <v>1394</v>
      </c>
      <c r="K898" s="216">
        <v>54.34</v>
      </c>
    </row>
    <row r="899" spans="1:12" ht="21.95" customHeight="1">
      <c r="A899" s="247" t="s">
        <v>869</v>
      </c>
      <c r="B899" s="247"/>
      <c r="C899" s="214" t="s">
        <v>1245</v>
      </c>
      <c r="D899" s="247" t="s">
        <v>14</v>
      </c>
      <c r="E899" s="247" t="s">
        <v>1246</v>
      </c>
      <c r="F899" s="598" t="s">
        <v>872</v>
      </c>
      <c r="G899" s="598"/>
      <c r="H899" s="215" t="s">
        <v>880</v>
      </c>
      <c r="I899" s="214" t="s">
        <v>1845</v>
      </c>
      <c r="J899" s="214" t="s">
        <v>1248</v>
      </c>
      <c r="K899" s="216">
        <v>147.44999999999999</v>
      </c>
    </row>
    <row r="900" spans="1:12" ht="21.95" customHeight="1">
      <c r="A900" s="247" t="s">
        <v>869</v>
      </c>
      <c r="B900" s="247"/>
      <c r="C900" s="214" t="s">
        <v>1396</v>
      </c>
      <c r="D900" s="247" t="s">
        <v>14</v>
      </c>
      <c r="E900" s="247" t="s">
        <v>1397</v>
      </c>
      <c r="F900" s="598" t="s">
        <v>872</v>
      </c>
      <c r="G900" s="598"/>
      <c r="H900" s="215" t="s">
        <v>40</v>
      </c>
      <c r="I900" s="214" t="s">
        <v>1846</v>
      </c>
      <c r="J900" s="214" t="s">
        <v>1251</v>
      </c>
      <c r="K900" s="216">
        <v>32.06</v>
      </c>
    </row>
    <row r="901" spans="1:12">
      <c r="A901" s="245"/>
      <c r="B901" s="245"/>
      <c r="C901" s="245"/>
      <c r="D901" s="245"/>
      <c r="E901" s="245"/>
      <c r="F901" s="245" t="s">
        <v>886</v>
      </c>
      <c r="G901" s="245" t="s">
        <v>4713</v>
      </c>
      <c r="H901" s="245" t="s">
        <v>888</v>
      </c>
      <c r="I901" s="245" t="s">
        <v>4714</v>
      </c>
      <c r="J901" s="245" t="s">
        <v>890</v>
      </c>
      <c r="K901" s="245" t="s">
        <v>2568</v>
      </c>
    </row>
    <row r="902" spans="1:12" ht="15" thickBot="1">
      <c r="A902" s="245"/>
      <c r="B902" s="245"/>
      <c r="C902" s="245"/>
      <c r="D902" s="245"/>
      <c r="E902" s="245"/>
      <c r="F902" s="245" t="s">
        <v>891</v>
      </c>
      <c r="G902" s="245" t="s">
        <v>4715</v>
      </c>
      <c r="H902" s="599" t="s">
        <v>892</v>
      </c>
      <c r="I902" s="599"/>
      <c r="J902" s="599" t="s">
        <v>4716</v>
      </c>
      <c r="K902" s="599"/>
    </row>
    <row r="903" spans="1:12" ht="0.95" customHeight="1" thickTop="1">
      <c r="A903" s="217"/>
      <c r="B903" s="217"/>
      <c r="C903" s="217"/>
      <c r="D903" s="217"/>
      <c r="E903" s="217"/>
      <c r="F903" s="217"/>
      <c r="G903" s="217"/>
      <c r="H903" s="217"/>
      <c r="I903" s="217"/>
      <c r="J903" s="217"/>
      <c r="K903" s="217"/>
    </row>
    <row r="904" spans="1:12" ht="18" customHeight="1">
      <c r="A904" s="243"/>
      <c r="B904" s="243" t="s">
        <v>840</v>
      </c>
      <c r="C904" s="207" t="s">
        <v>841</v>
      </c>
      <c r="D904" s="243" t="s">
        <v>842</v>
      </c>
      <c r="E904" s="243" t="s">
        <v>843</v>
      </c>
      <c r="F904" s="600" t="s">
        <v>844</v>
      </c>
      <c r="G904" s="600"/>
      <c r="H904" s="208" t="s">
        <v>845</v>
      </c>
      <c r="I904" s="207" t="s">
        <v>846</v>
      </c>
      <c r="J904" s="207" t="s">
        <v>847</v>
      </c>
      <c r="K904" s="207" t="s">
        <v>742</v>
      </c>
    </row>
    <row r="905" spans="1:12" ht="33" customHeight="1">
      <c r="A905" s="317" t="s">
        <v>848</v>
      </c>
      <c r="B905" s="317" t="s">
        <v>1847</v>
      </c>
      <c r="C905" s="318" t="s">
        <v>1848</v>
      </c>
      <c r="D905" s="317" t="s">
        <v>14</v>
      </c>
      <c r="E905" s="317" t="s">
        <v>1849</v>
      </c>
      <c r="F905" s="592" t="s">
        <v>1850</v>
      </c>
      <c r="G905" s="592"/>
      <c r="H905" s="319" t="s">
        <v>873</v>
      </c>
      <c r="I905" s="318">
        <v>1</v>
      </c>
      <c r="J905" s="318" t="s">
        <v>4717</v>
      </c>
      <c r="K905" s="318" t="s">
        <v>4717</v>
      </c>
      <c r="L905" s="325">
        <f>'Med escola 220V'!I139</f>
        <v>18.661999999999999</v>
      </c>
    </row>
    <row r="906" spans="1:12" ht="21.95" customHeight="1">
      <c r="A906" s="244" t="s">
        <v>853</v>
      </c>
      <c r="B906" s="244"/>
      <c r="C906" s="211" t="s">
        <v>859</v>
      </c>
      <c r="D906" s="244" t="s">
        <v>14</v>
      </c>
      <c r="E906" s="244" t="s">
        <v>860</v>
      </c>
      <c r="F906" s="597" t="s">
        <v>861</v>
      </c>
      <c r="G906" s="597"/>
      <c r="H906" s="212" t="s">
        <v>862</v>
      </c>
      <c r="I906" s="211" t="s">
        <v>4718</v>
      </c>
      <c r="J906" s="211" t="s">
        <v>864</v>
      </c>
      <c r="K906" s="213">
        <v>4.28</v>
      </c>
    </row>
    <row r="907" spans="1:12" ht="21.95" customHeight="1">
      <c r="A907" s="244" t="s">
        <v>853</v>
      </c>
      <c r="B907" s="244"/>
      <c r="C907" s="211" t="s">
        <v>1303</v>
      </c>
      <c r="D907" s="244" t="s">
        <v>14</v>
      </c>
      <c r="E907" s="244" t="s">
        <v>1304</v>
      </c>
      <c r="F907" s="597" t="s">
        <v>861</v>
      </c>
      <c r="G907" s="597"/>
      <c r="H907" s="212" t="s">
        <v>862</v>
      </c>
      <c r="I907" s="211" t="s">
        <v>4719</v>
      </c>
      <c r="J907" s="211" t="s">
        <v>1305</v>
      </c>
      <c r="K907" s="213">
        <v>3.05</v>
      </c>
    </row>
    <row r="908" spans="1:12" ht="21.95" customHeight="1">
      <c r="A908" s="244" t="s">
        <v>853</v>
      </c>
      <c r="B908" s="244"/>
      <c r="C908" s="211" t="s">
        <v>1537</v>
      </c>
      <c r="D908" s="244" t="s">
        <v>14</v>
      </c>
      <c r="E908" s="244" t="s">
        <v>1538</v>
      </c>
      <c r="F908" s="597" t="s">
        <v>861</v>
      </c>
      <c r="G908" s="597"/>
      <c r="H908" s="212" t="s">
        <v>40</v>
      </c>
      <c r="I908" s="211" t="s">
        <v>1851</v>
      </c>
      <c r="J908" s="211" t="s">
        <v>1540</v>
      </c>
      <c r="K908" s="213">
        <v>0.77</v>
      </c>
    </row>
    <row r="909" spans="1:12" ht="33" customHeight="1">
      <c r="A909" s="244" t="s">
        <v>853</v>
      </c>
      <c r="B909" s="244"/>
      <c r="C909" s="211" t="s">
        <v>1852</v>
      </c>
      <c r="D909" s="244" t="s">
        <v>14</v>
      </c>
      <c r="E909" s="244" t="s">
        <v>1853</v>
      </c>
      <c r="F909" s="597" t="s">
        <v>1183</v>
      </c>
      <c r="G909" s="597"/>
      <c r="H909" s="212" t="s">
        <v>1184</v>
      </c>
      <c r="I909" s="211" t="s">
        <v>1854</v>
      </c>
      <c r="J909" s="211" t="s">
        <v>1855</v>
      </c>
      <c r="K909" s="213">
        <v>0.2</v>
      </c>
    </row>
    <row r="910" spans="1:12" ht="33" customHeight="1">
      <c r="A910" s="244" t="s">
        <v>853</v>
      </c>
      <c r="B910" s="244"/>
      <c r="C910" s="211" t="s">
        <v>1856</v>
      </c>
      <c r="D910" s="244" t="s">
        <v>14</v>
      </c>
      <c r="E910" s="244" t="s">
        <v>1857</v>
      </c>
      <c r="F910" s="597" t="s">
        <v>1183</v>
      </c>
      <c r="G910" s="597"/>
      <c r="H910" s="212" t="s">
        <v>1189</v>
      </c>
      <c r="I910" s="211" t="s">
        <v>1858</v>
      </c>
      <c r="J910" s="211" t="s">
        <v>1859</v>
      </c>
      <c r="K910" s="213">
        <v>0.32</v>
      </c>
    </row>
    <row r="911" spans="1:12" ht="21.95" customHeight="1">
      <c r="A911" s="244" t="s">
        <v>853</v>
      </c>
      <c r="B911" s="244"/>
      <c r="C911" s="211" t="s">
        <v>1860</v>
      </c>
      <c r="D911" s="244" t="s">
        <v>14</v>
      </c>
      <c r="E911" s="244" t="s">
        <v>1861</v>
      </c>
      <c r="F911" s="597" t="s">
        <v>861</v>
      </c>
      <c r="G911" s="597"/>
      <c r="H911" s="212" t="s">
        <v>862</v>
      </c>
      <c r="I911" s="211" t="s">
        <v>1862</v>
      </c>
      <c r="J911" s="211" t="s">
        <v>1863</v>
      </c>
      <c r="K911" s="213">
        <v>2.0499999999999998</v>
      </c>
    </row>
    <row r="912" spans="1:12" ht="21.95" customHeight="1">
      <c r="A912" s="247" t="s">
        <v>869</v>
      </c>
      <c r="B912" s="247"/>
      <c r="C912" s="214" t="s">
        <v>1391</v>
      </c>
      <c r="D912" s="247" t="s">
        <v>14</v>
      </c>
      <c r="E912" s="247" t="s">
        <v>1392</v>
      </c>
      <c r="F912" s="598" t="s">
        <v>872</v>
      </c>
      <c r="G912" s="598"/>
      <c r="H912" s="215" t="s">
        <v>40</v>
      </c>
      <c r="I912" s="214" t="s">
        <v>1533</v>
      </c>
      <c r="J912" s="214" t="s">
        <v>1394</v>
      </c>
      <c r="K912" s="216">
        <v>0.45</v>
      </c>
    </row>
    <row r="913" spans="1:12" ht="33" customHeight="1">
      <c r="A913" s="247" t="s">
        <v>869</v>
      </c>
      <c r="B913" s="247"/>
      <c r="C913" s="214" t="s">
        <v>1864</v>
      </c>
      <c r="D913" s="247" t="s">
        <v>14</v>
      </c>
      <c r="E913" s="247" t="s">
        <v>1865</v>
      </c>
      <c r="F913" s="598" t="s">
        <v>872</v>
      </c>
      <c r="G913" s="598"/>
      <c r="H913" s="215" t="s">
        <v>40</v>
      </c>
      <c r="I913" s="214" t="s">
        <v>1267</v>
      </c>
      <c r="J913" s="214" t="s">
        <v>1866</v>
      </c>
      <c r="K913" s="216">
        <v>7.54</v>
      </c>
    </row>
    <row r="914" spans="1:12">
      <c r="A914" s="245"/>
      <c r="B914" s="245"/>
      <c r="C914" s="245"/>
      <c r="D914" s="245"/>
      <c r="E914" s="245"/>
      <c r="F914" s="245" t="s">
        <v>886</v>
      </c>
      <c r="G914" s="245" t="s">
        <v>4720</v>
      </c>
      <c r="H914" s="245" t="s">
        <v>888</v>
      </c>
      <c r="I914" s="245" t="s">
        <v>2925</v>
      </c>
      <c r="J914" s="245" t="s">
        <v>890</v>
      </c>
      <c r="K914" s="245" t="s">
        <v>4721</v>
      </c>
    </row>
    <row r="915" spans="1:12" ht="15" thickBot="1">
      <c r="A915" s="245"/>
      <c r="B915" s="245"/>
      <c r="C915" s="245"/>
      <c r="D915" s="245"/>
      <c r="E915" s="245"/>
      <c r="F915" s="245" t="s">
        <v>891</v>
      </c>
      <c r="G915" s="245" t="s">
        <v>2801</v>
      </c>
      <c r="H915" s="599" t="s">
        <v>892</v>
      </c>
      <c r="I915" s="599"/>
      <c r="J915" s="599" t="s">
        <v>4722</v>
      </c>
      <c r="K915" s="599"/>
    </row>
    <row r="916" spans="1:12" ht="0.95" customHeight="1" thickTop="1">
      <c r="A916" s="217"/>
      <c r="B916" s="217"/>
      <c r="C916" s="217"/>
      <c r="D916" s="217"/>
      <c r="E916" s="217"/>
      <c r="F916" s="217"/>
      <c r="G916" s="217"/>
      <c r="H916" s="217"/>
      <c r="I916" s="217"/>
      <c r="J916" s="217"/>
      <c r="K916" s="217"/>
    </row>
    <row r="917" spans="1:12" ht="18" customHeight="1">
      <c r="A917" s="243"/>
      <c r="B917" s="243" t="s">
        <v>840</v>
      </c>
      <c r="C917" s="207" t="s">
        <v>841</v>
      </c>
      <c r="D917" s="243" t="s">
        <v>842</v>
      </c>
      <c r="E917" s="243" t="s">
        <v>843</v>
      </c>
      <c r="F917" s="600" t="s">
        <v>844</v>
      </c>
      <c r="G917" s="600"/>
      <c r="H917" s="208" t="s">
        <v>845</v>
      </c>
      <c r="I917" s="207" t="s">
        <v>846</v>
      </c>
      <c r="J917" s="207" t="s">
        <v>847</v>
      </c>
      <c r="K917" s="207" t="s">
        <v>742</v>
      </c>
    </row>
    <row r="918" spans="1:12" ht="44.1" customHeight="1">
      <c r="A918" s="317" t="s">
        <v>848</v>
      </c>
      <c r="B918" s="317" t="s">
        <v>1868</v>
      </c>
      <c r="C918" s="318" t="s">
        <v>1869</v>
      </c>
      <c r="D918" s="317" t="s">
        <v>14</v>
      </c>
      <c r="E918" s="317" t="str">
        <f>'Med escola 220V'!D140</f>
        <v>Lastro de brita para o estacionamento</v>
      </c>
      <c r="F918" s="592" t="s">
        <v>1044</v>
      </c>
      <c r="G918" s="592"/>
      <c r="H918" s="319" t="s">
        <v>40</v>
      </c>
      <c r="I918" s="318">
        <v>1</v>
      </c>
      <c r="J918" s="320">
        <f>K918</f>
        <v>78.115568812000006</v>
      </c>
      <c r="K918" s="320">
        <f>SUM(K919:K925)</f>
        <v>78.115568812000006</v>
      </c>
      <c r="L918" s="325">
        <f>'Med escola 220V'!I140</f>
        <v>78.122399999999999</v>
      </c>
    </row>
    <row r="919" spans="1:12" ht="21.95" customHeight="1">
      <c r="A919" s="244" t="s">
        <v>853</v>
      </c>
      <c r="B919" s="244"/>
      <c r="C919" s="211" t="s">
        <v>859</v>
      </c>
      <c r="D919" s="244" t="s">
        <v>14</v>
      </c>
      <c r="E919" s="244" t="s">
        <v>860</v>
      </c>
      <c r="F919" s="597" t="s">
        <v>861</v>
      </c>
      <c r="G919" s="597"/>
      <c r="H919" s="212" t="s">
        <v>862</v>
      </c>
      <c r="I919" s="211" t="s">
        <v>1870</v>
      </c>
      <c r="J919" s="211" t="s">
        <v>864</v>
      </c>
      <c r="K919" s="213">
        <f t="shared" ref="K919:K925" si="11">I919*J919</f>
        <v>3.1577609499999997</v>
      </c>
    </row>
    <row r="920" spans="1:12" ht="21.95" customHeight="1">
      <c r="A920" s="244" t="s">
        <v>853</v>
      </c>
      <c r="B920" s="244"/>
      <c r="C920" s="211" t="s">
        <v>1303</v>
      </c>
      <c r="D920" s="244" t="s">
        <v>14</v>
      </c>
      <c r="E920" s="244" t="s">
        <v>1304</v>
      </c>
      <c r="F920" s="597" t="s">
        <v>861</v>
      </c>
      <c r="G920" s="597"/>
      <c r="H920" s="212" t="s">
        <v>862</v>
      </c>
      <c r="I920" s="211" t="s">
        <v>1871</v>
      </c>
      <c r="J920" s="211" t="s">
        <v>1305</v>
      </c>
      <c r="K920" s="213">
        <f t="shared" si="11"/>
        <v>3.0056365439999997</v>
      </c>
    </row>
    <row r="921" spans="1:12" ht="33" customHeight="1">
      <c r="A921" s="244" t="s">
        <v>853</v>
      </c>
      <c r="B921" s="244"/>
      <c r="C921" s="211" t="s">
        <v>1272</v>
      </c>
      <c r="D921" s="244" t="s">
        <v>14</v>
      </c>
      <c r="E921" s="244" t="s">
        <v>1273</v>
      </c>
      <c r="F921" s="597" t="s">
        <v>1183</v>
      </c>
      <c r="G921" s="597"/>
      <c r="H921" s="212" t="s">
        <v>1184</v>
      </c>
      <c r="I921" s="211" t="s">
        <v>1872</v>
      </c>
      <c r="J921" s="211" t="s">
        <v>1275</v>
      </c>
      <c r="K921" s="213">
        <f t="shared" si="11"/>
        <v>0.22969487199999999</v>
      </c>
    </row>
    <row r="922" spans="1:12" ht="33" customHeight="1">
      <c r="A922" s="244" t="s">
        <v>853</v>
      </c>
      <c r="B922" s="244"/>
      <c r="C922" s="211" t="s">
        <v>1276</v>
      </c>
      <c r="D922" s="244" t="s">
        <v>14</v>
      </c>
      <c r="E922" s="244" t="s">
        <v>1277</v>
      </c>
      <c r="F922" s="597" t="s">
        <v>1183</v>
      </c>
      <c r="G922" s="597"/>
      <c r="H922" s="212" t="s">
        <v>1189</v>
      </c>
      <c r="I922" s="211" t="s">
        <v>1873</v>
      </c>
      <c r="J922" s="211" t="s">
        <v>1279</v>
      </c>
      <c r="K922" s="213">
        <f t="shared" si="11"/>
        <v>0.18928852800000001</v>
      </c>
    </row>
    <row r="923" spans="1:12" ht="54.95" customHeight="1">
      <c r="A923" s="244" t="s">
        <v>853</v>
      </c>
      <c r="B923" s="244"/>
      <c r="C923" s="211" t="s">
        <v>1874</v>
      </c>
      <c r="D923" s="244" t="s">
        <v>14</v>
      </c>
      <c r="E923" s="244" t="s">
        <v>1875</v>
      </c>
      <c r="F923" s="597" t="s">
        <v>1183</v>
      </c>
      <c r="G923" s="597"/>
      <c r="H923" s="212" t="s">
        <v>1184</v>
      </c>
      <c r="I923" s="211" t="s">
        <v>1876</v>
      </c>
      <c r="J923" s="211" t="s">
        <v>1877</v>
      </c>
      <c r="K923" s="213">
        <f t="shared" si="11"/>
        <v>2.1165741680000001</v>
      </c>
    </row>
    <row r="924" spans="1:12" ht="54.95" customHeight="1">
      <c r="A924" s="244" t="s">
        <v>853</v>
      </c>
      <c r="B924" s="244"/>
      <c r="C924" s="211" t="s">
        <v>1878</v>
      </c>
      <c r="D924" s="244" t="s">
        <v>14</v>
      </c>
      <c r="E924" s="244" t="s">
        <v>1879</v>
      </c>
      <c r="F924" s="597" t="s">
        <v>1183</v>
      </c>
      <c r="G924" s="597"/>
      <c r="H924" s="212" t="s">
        <v>1189</v>
      </c>
      <c r="I924" s="211" t="s">
        <v>1880</v>
      </c>
      <c r="J924" s="211" t="s">
        <v>1881</v>
      </c>
      <c r="K924" s="213">
        <f t="shared" si="11"/>
        <v>4.40661375</v>
      </c>
    </row>
    <row r="925" spans="1:12" ht="21.95" customHeight="1">
      <c r="A925" s="247" t="s">
        <v>869</v>
      </c>
      <c r="B925" s="247"/>
      <c r="C925" s="214">
        <v>4720</v>
      </c>
      <c r="D925" s="247" t="s">
        <v>14</v>
      </c>
      <c r="E925" s="247" t="s">
        <v>1882</v>
      </c>
      <c r="F925" s="598" t="s">
        <v>872</v>
      </c>
      <c r="G925" s="598"/>
      <c r="H925" s="215" t="s">
        <v>40</v>
      </c>
      <c r="I925" s="214">
        <v>1</v>
      </c>
      <c r="J925" s="214">
        <v>65.010000000000005</v>
      </c>
      <c r="K925" s="213">
        <f t="shared" si="11"/>
        <v>65.010000000000005</v>
      </c>
      <c r="L925" s="325">
        <f>L918-K918</f>
        <v>6.831187999992494E-3</v>
      </c>
    </row>
    <row r="926" spans="1:12">
      <c r="A926" s="245"/>
      <c r="B926" s="245"/>
      <c r="C926" s="245"/>
      <c r="D926" s="245"/>
      <c r="E926" s="245"/>
      <c r="F926" s="245" t="s">
        <v>886</v>
      </c>
      <c r="G926" s="245" t="s">
        <v>4196</v>
      </c>
      <c r="H926" s="245" t="s">
        <v>888</v>
      </c>
      <c r="I926" s="245" t="s">
        <v>1716</v>
      </c>
      <c r="J926" s="245" t="s">
        <v>890</v>
      </c>
      <c r="K926" s="245" t="s">
        <v>1884</v>
      </c>
    </row>
    <row r="927" spans="1:12" ht="15" thickBot="1">
      <c r="A927" s="245"/>
      <c r="B927" s="245"/>
      <c r="C927" s="245"/>
      <c r="D927" s="245"/>
      <c r="E927" s="245"/>
      <c r="F927" s="245" t="s">
        <v>891</v>
      </c>
      <c r="G927" s="245">
        <f>H2*K918</f>
        <v>15.998068492697602</v>
      </c>
      <c r="H927" s="599" t="s">
        <v>892</v>
      </c>
      <c r="I927" s="599"/>
      <c r="J927" s="601">
        <f>G927+K918</f>
        <v>94.113637304697605</v>
      </c>
      <c r="K927" s="599"/>
    </row>
    <row r="928" spans="1:12" ht="0.95" customHeight="1" thickTop="1">
      <c r="A928" s="217"/>
      <c r="B928" s="217"/>
      <c r="C928" s="217"/>
      <c r="D928" s="217"/>
      <c r="E928" s="217"/>
      <c r="F928" s="217"/>
      <c r="G928" s="217"/>
      <c r="H928" s="217"/>
      <c r="I928" s="217"/>
      <c r="J928" s="217"/>
      <c r="K928" s="217"/>
    </row>
    <row r="929" spans="1:12" ht="18" customHeight="1">
      <c r="A929" s="243"/>
      <c r="B929" s="243" t="s">
        <v>840</v>
      </c>
      <c r="C929" s="207" t="s">
        <v>841</v>
      </c>
      <c r="D929" s="243" t="s">
        <v>842</v>
      </c>
      <c r="E929" s="243" t="s">
        <v>843</v>
      </c>
      <c r="F929" s="600" t="s">
        <v>844</v>
      </c>
      <c r="G929" s="600"/>
      <c r="H929" s="208" t="s">
        <v>845</v>
      </c>
      <c r="I929" s="207" t="s">
        <v>846</v>
      </c>
      <c r="J929" s="207" t="s">
        <v>847</v>
      </c>
      <c r="K929" s="207" t="s">
        <v>742</v>
      </c>
    </row>
    <row r="930" spans="1:12" ht="21.95" customHeight="1">
      <c r="A930" s="317" t="s">
        <v>848</v>
      </c>
      <c r="B930" s="317" t="s">
        <v>1885</v>
      </c>
      <c r="C930" s="318" t="s">
        <v>1886</v>
      </c>
      <c r="D930" s="317" t="s">
        <v>14</v>
      </c>
      <c r="E930" s="317" t="s">
        <v>1887</v>
      </c>
      <c r="F930" s="592" t="s">
        <v>952</v>
      </c>
      <c r="G930" s="592"/>
      <c r="H930" s="319" t="s">
        <v>16</v>
      </c>
      <c r="I930" s="318">
        <v>1</v>
      </c>
      <c r="J930" s="320" t="s">
        <v>1867</v>
      </c>
      <c r="K930" s="320" t="s">
        <v>1867</v>
      </c>
      <c r="L930" s="325">
        <f>'Med escola 220V'!I144</f>
        <v>8.6343999999999994</v>
      </c>
    </row>
    <row r="931" spans="1:12" ht="21.95" customHeight="1">
      <c r="A931" s="244" t="s">
        <v>853</v>
      </c>
      <c r="B931" s="244"/>
      <c r="C931" s="211" t="s">
        <v>859</v>
      </c>
      <c r="D931" s="244" t="s">
        <v>14</v>
      </c>
      <c r="E931" s="244" t="s">
        <v>860</v>
      </c>
      <c r="F931" s="597" t="s">
        <v>861</v>
      </c>
      <c r="G931" s="597"/>
      <c r="H931" s="212" t="s">
        <v>862</v>
      </c>
      <c r="I931" s="211" t="s">
        <v>4723</v>
      </c>
      <c r="J931" s="211" t="s">
        <v>864</v>
      </c>
      <c r="K931" s="213">
        <v>1.1200000000000001</v>
      </c>
    </row>
    <row r="932" spans="1:12" ht="21.95" customHeight="1">
      <c r="A932" s="244" t="s">
        <v>853</v>
      </c>
      <c r="B932" s="244"/>
      <c r="C932" s="211" t="s">
        <v>1889</v>
      </c>
      <c r="D932" s="244" t="s">
        <v>14</v>
      </c>
      <c r="E932" s="244" t="s">
        <v>1890</v>
      </c>
      <c r="F932" s="597" t="s">
        <v>861</v>
      </c>
      <c r="G932" s="597"/>
      <c r="H932" s="212" t="s">
        <v>862</v>
      </c>
      <c r="I932" s="211" t="s">
        <v>4724</v>
      </c>
      <c r="J932" s="211" t="s">
        <v>1173</v>
      </c>
      <c r="K932" s="213">
        <v>2.39</v>
      </c>
    </row>
    <row r="933" spans="1:12" ht="21.95" customHeight="1">
      <c r="A933" s="247" t="s">
        <v>869</v>
      </c>
      <c r="B933" s="247"/>
      <c r="C933" s="214" t="s">
        <v>1891</v>
      </c>
      <c r="D933" s="247" t="s">
        <v>14</v>
      </c>
      <c r="E933" s="247" t="s">
        <v>1892</v>
      </c>
      <c r="F933" s="598" t="s">
        <v>872</v>
      </c>
      <c r="G933" s="598"/>
      <c r="H933" s="215" t="s">
        <v>914</v>
      </c>
      <c r="I933" s="214" t="s">
        <v>1664</v>
      </c>
      <c r="J933" s="214" t="s">
        <v>1893</v>
      </c>
      <c r="K933" s="216">
        <v>0.18</v>
      </c>
    </row>
    <row r="934" spans="1:12" ht="21.95" customHeight="1">
      <c r="A934" s="247" t="s">
        <v>869</v>
      </c>
      <c r="B934" s="247"/>
      <c r="C934" s="214" t="s">
        <v>1894</v>
      </c>
      <c r="D934" s="247" t="s">
        <v>14</v>
      </c>
      <c r="E934" s="247" t="s">
        <v>1895</v>
      </c>
      <c r="F934" s="598" t="s">
        <v>872</v>
      </c>
      <c r="G934" s="598"/>
      <c r="H934" s="215" t="s">
        <v>1896</v>
      </c>
      <c r="I934" s="214" t="s">
        <v>1110</v>
      </c>
      <c r="J934" s="214" t="s">
        <v>1897</v>
      </c>
      <c r="K934" s="216">
        <v>4.9400000000000004</v>
      </c>
    </row>
    <row r="935" spans="1:12">
      <c r="A935" s="245"/>
      <c r="B935" s="245"/>
      <c r="C935" s="245"/>
      <c r="D935" s="245"/>
      <c r="E935" s="245"/>
      <c r="F935" s="245" t="s">
        <v>886</v>
      </c>
      <c r="G935" s="245" t="s">
        <v>3061</v>
      </c>
      <c r="H935" s="245" t="s">
        <v>888</v>
      </c>
      <c r="I935" s="245" t="s">
        <v>2001</v>
      </c>
      <c r="J935" s="245" t="s">
        <v>890</v>
      </c>
      <c r="K935" s="245" t="s">
        <v>2201</v>
      </c>
    </row>
    <row r="936" spans="1:12" ht="15" thickBot="1">
      <c r="A936" s="245"/>
      <c r="B936" s="245"/>
      <c r="C936" s="245"/>
      <c r="D936" s="245"/>
      <c r="E936" s="245"/>
      <c r="F936" s="245" t="s">
        <v>891</v>
      </c>
      <c r="G936" s="245" t="s">
        <v>4725</v>
      </c>
      <c r="H936" s="599" t="s">
        <v>892</v>
      </c>
      <c r="I936" s="599"/>
      <c r="J936" s="599" t="s">
        <v>4726</v>
      </c>
      <c r="K936" s="599"/>
    </row>
    <row r="937" spans="1:12" ht="0.95" customHeight="1" thickTop="1">
      <c r="A937" s="217"/>
      <c r="B937" s="217"/>
      <c r="C937" s="217"/>
      <c r="D937" s="217"/>
      <c r="E937" s="217"/>
      <c r="F937" s="217"/>
      <c r="G937" s="217"/>
      <c r="H937" s="217"/>
      <c r="I937" s="217"/>
      <c r="J937" s="217"/>
      <c r="K937" s="217"/>
    </row>
    <row r="938" spans="1:12" ht="18" customHeight="1">
      <c r="A938" s="243"/>
      <c r="B938" s="243" t="s">
        <v>840</v>
      </c>
      <c r="C938" s="207" t="s">
        <v>841</v>
      </c>
      <c r="D938" s="243" t="s">
        <v>842</v>
      </c>
      <c r="E938" s="243" t="s">
        <v>843</v>
      </c>
      <c r="F938" s="600" t="s">
        <v>844</v>
      </c>
      <c r="G938" s="600"/>
      <c r="H938" s="208" t="s">
        <v>845</v>
      </c>
      <c r="I938" s="207" t="s">
        <v>846</v>
      </c>
      <c r="J938" s="207" t="s">
        <v>847</v>
      </c>
      <c r="K938" s="207" t="s">
        <v>742</v>
      </c>
    </row>
    <row r="939" spans="1:12" ht="21.95" customHeight="1">
      <c r="A939" s="317" t="s">
        <v>848</v>
      </c>
      <c r="B939" s="317" t="s">
        <v>1899</v>
      </c>
      <c r="C939" s="318" t="s">
        <v>1886</v>
      </c>
      <c r="D939" s="317" t="s">
        <v>14</v>
      </c>
      <c r="E939" s="317" t="s">
        <v>1887</v>
      </c>
      <c r="F939" s="592" t="s">
        <v>952</v>
      </c>
      <c r="G939" s="592"/>
      <c r="H939" s="319" t="s">
        <v>16</v>
      </c>
      <c r="I939" s="318">
        <v>1</v>
      </c>
      <c r="J939" s="320" t="s">
        <v>1867</v>
      </c>
      <c r="K939" s="320" t="s">
        <v>1867</v>
      </c>
      <c r="L939" s="325">
        <f>'Med escola 220V'!I145</f>
        <v>8.6343999999999994</v>
      </c>
    </row>
    <row r="940" spans="1:12" ht="21.95" customHeight="1">
      <c r="A940" s="244" t="s">
        <v>853</v>
      </c>
      <c r="B940" s="244"/>
      <c r="C940" s="211" t="s">
        <v>859</v>
      </c>
      <c r="D940" s="244" t="s">
        <v>14</v>
      </c>
      <c r="E940" s="244" t="s">
        <v>860</v>
      </c>
      <c r="F940" s="597" t="s">
        <v>861</v>
      </c>
      <c r="G940" s="597"/>
      <c r="H940" s="212" t="s">
        <v>862</v>
      </c>
      <c r="I940" s="211" t="s">
        <v>4723</v>
      </c>
      <c r="J940" s="211" t="s">
        <v>864</v>
      </c>
      <c r="K940" s="213">
        <v>1.1200000000000001</v>
      </c>
    </row>
    <row r="941" spans="1:12" ht="21.95" customHeight="1">
      <c r="A941" s="244" t="s">
        <v>853</v>
      </c>
      <c r="B941" s="244"/>
      <c r="C941" s="211" t="s">
        <v>1889</v>
      </c>
      <c r="D941" s="244" t="s">
        <v>14</v>
      </c>
      <c r="E941" s="244" t="s">
        <v>1890</v>
      </c>
      <c r="F941" s="597" t="s">
        <v>861</v>
      </c>
      <c r="G941" s="597"/>
      <c r="H941" s="212" t="s">
        <v>862</v>
      </c>
      <c r="I941" s="211" t="s">
        <v>4724</v>
      </c>
      <c r="J941" s="211" t="s">
        <v>1173</v>
      </c>
      <c r="K941" s="213">
        <v>2.39</v>
      </c>
    </row>
    <row r="942" spans="1:12" ht="21.95" customHeight="1">
      <c r="A942" s="247" t="s">
        <v>869</v>
      </c>
      <c r="B942" s="247"/>
      <c r="C942" s="214" t="s">
        <v>1891</v>
      </c>
      <c r="D942" s="247" t="s">
        <v>14</v>
      </c>
      <c r="E942" s="247" t="s">
        <v>1892</v>
      </c>
      <c r="F942" s="598" t="s">
        <v>872</v>
      </c>
      <c r="G942" s="598"/>
      <c r="H942" s="215" t="s">
        <v>914</v>
      </c>
      <c r="I942" s="214" t="s">
        <v>1664</v>
      </c>
      <c r="J942" s="214" t="s">
        <v>1893</v>
      </c>
      <c r="K942" s="216">
        <v>0.18</v>
      </c>
    </row>
    <row r="943" spans="1:12" ht="21.95" customHeight="1">
      <c r="A943" s="247" t="s">
        <v>869</v>
      </c>
      <c r="B943" s="247"/>
      <c r="C943" s="214" t="s">
        <v>1894</v>
      </c>
      <c r="D943" s="247" t="s">
        <v>14</v>
      </c>
      <c r="E943" s="247" t="s">
        <v>1895</v>
      </c>
      <c r="F943" s="598" t="s">
        <v>872</v>
      </c>
      <c r="G943" s="598"/>
      <c r="H943" s="215" t="s">
        <v>1896</v>
      </c>
      <c r="I943" s="214" t="s">
        <v>1110</v>
      </c>
      <c r="J943" s="214" t="s">
        <v>1897</v>
      </c>
      <c r="K943" s="216">
        <v>4.9400000000000004</v>
      </c>
    </row>
    <row r="944" spans="1:12">
      <c r="A944" s="245"/>
      <c r="B944" s="245"/>
      <c r="C944" s="245"/>
      <c r="D944" s="245"/>
      <c r="E944" s="245"/>
      <c r="F944" s="245" t="s">
        <v>886</v>
      </c>
      <c r="G944" s="245" t="s">
        <v>3061</v>
      </c>
      <c r="H944" s="245" t="s">
        <v>888</v>
      </c>
      <c r="I944" s="245" t="s">
        <v>2001</v>
      </c>
      <c r="J944" s="245" t="s">
        <v>890</v>
      </c>
      <c r="K944" s="245" t="s">
        <v>2201</v>
      </c>
    </row>
    <row r="945" spans="1:12" ht="15" thickBot="1">
      <c r="A945" s="245"/>
      <c r="B945" s="245"/>
      <c r="C945" s="245"/>
      <c r="D945" s="245"/>
      <c r="E945" s="245"/>
      <c r="F945" s="245" t="s">
        <v>891</v>
      </c>
      <c r="G945" s="245" t="s">
        <v>4725</v>
      </c>
      <c r="H945" s="599" t="s">
        <v>892</v>
      </c>
      <c r="I945" s="599"/>
      <c r="J945" s="599" t="s">
        <v>4726</v>
      </c>
      <c r="K945" s="599"/>
    </row>
    <row r="946" spans="1:12" ht="0.95" customHeight="1" thickTop="1">
      <c r="A946" s="217"/>
      <c r="B946" s="217"/>
      <c r="C946" s="217"/>
      <c r="D946" s="217"/>
      <c r="E946" s="217"/>
      <c r="F946" s="217"/>
      <c r="G946" s="217"/>
      <c r="H946" s="217"/>
      <c r="I946" s="217"/>
      <c r="J946" s="217"/>
      <c r="K946" s="217"/>
    </row>
    <row r="947" spans="1:12" ht="18" customHeight="1">
      <c r="A947" s="243"/>
      <c r="B947" s="243" t="s">
        <v>840</v>
      </c>
      <c r="C947" s="207" t="s">
        <v>841</v>
      </c>
      <c r="D947" s="243" t="s">
        <v>842</v>
      </c>
      <c r="E947" s="243" t="s">
        <v>843</v>
      </c>
      <c r="F947" s="600" t="s">
        <v>844</v>
      </c>
      <c r="G947" s="600"/>
      <c r="H947" s="208" t="s">
        <v>845</v>
      </c>
      <c r="I947" s="207" t="s">
        <v>846</v>
      </c>
      <c r="J947" s="207" t="s">
        <v>847</v>
      </c>
      <c r="K947" s="207" t="s">
        <v>742</v>
      </c>
    </row>
    <row r="948" spans="1:12" ht="21.95" customHeight="1">
      <c r="A948" s="317" t="s">
        <v>848</v>
      </c>
      <c r="B948" s="317" t="s">
        <v>1900</v>
      </c>
      <c r="C948" s="318" t="s">
        <v>1901</v>
      </c>
      <c r="D948" s="317" t="s">
        <v>14</v>
      </c>
      <c r="E948" s="317" t="s">
        <v>1902</v>
      </c>
      <c r="F948" s="592" t="s">
        <v>952</v>
      </c>
      <c r="G948" s="592"/>
      <c r="H948" s="319" t="s">
        <v>16</v>
      </c>
      <c r="I948" s="318">
        <v>1</v>
      </c>
      <c r="J948" s="320" t="s">
        <v>4727</v>
      </c>
      <c r="K948" s="320" t="s">
        <v>4727</v>
      </c>
      <c r="L948" s="325">
        <f>'Med escola 220V'!I146</f>
        <v>8.0237999999999996</v>
      </c>
    </row>
    <row r="949" spans="1:12" ht="21.95" customHeight="1">
      <c r="A949" s="244" t="s">
        <v>853</v>
      </c>
      <c r="B949" s="244"/>
      <c r="C949" s="211" t="s">
        <v>859</v>
      </c>
      <c r="D949" s="244" t="s">
        <v>14</v>
      </c>
      <c r="E949" s="244" t="s">
        <v>860</v>
      </c>
      <c r="F949" s="597" t="s">
        <v>861</v>
      </c>
      <c r="G949" s="597"/>
      <c r="H949" s="212" t="s">
        <v>862</v>
      </c>
      <c r="I949" s="211" t="s">
        <v>4728</v>
      </c>
      <c r="J949" s="211" t="s">
        <v>864</v>
      </c>
      <c r="K949" s="213">
        <v>0.67</v>
      </c>
    </row>
    <row r="950" spans="1:12" ht="21.95" customHeight="1">
      <c r="A950" s="244" t="s">
        <v>853</v>
      </c>
      <c r="B950" s="244"/>
      <c r="C950" s="211" t="s">
        <v>1889</v>
      </c>
      <c r="D950" s="244" t="s">
        <v>14</v>
      </c>
      <c r="E950" s="244" t="s">
        <v>1890</v>
      </c>
      <c r="F950" s="597" t="s">
        <v>861</v>
      </c>
      <c r="G950" s="597"/>
      <c r="H950" s="212" t="s">
        <v>862</v>
      </c>
      <c r="I950" s="211" t="s">
        <v>4729</v>
      </c>
      <c r="J950" s="211" t="s">
        <v>1173</v>
      </c>
      <c r="K950" s="213">
        <v>2.6</v>
      </c>
    </row>
    <row r="951" spans="1:12" ht="21.95" customHeight="1">
      <c r="A951" s="247" t="s">
        <v>869</v>
      </c>
      <c r="B951" s="247"/>
      <c r="C951" s="214" t="s">
        <v>1904</v>
      </c>
      <c r="D951" s="247" t="s">
        <v>14</v>
      </c>
      <c r="E951" s="247" t="s">
        <v>1905</v>
      </c>
      <c r="F951" s="598" t="s">
        <v>872</v>
      </c>
      <c r="G951" s="598"/>
      <c r="H951" s="215" t="s">
        <v>794</v>
      </c>
      <c r="I951" s="214" t="s">
        <v>1790</v>
      </c>
      <c r="J951" s="214" t="s">
        <v>1906</v>
      </c>
      <c r="K951" s="216">
        <v>4.75</v>
      </c>
    </row>
    <row r="952" spans="1:12">
      <c r="A952" s="245"/>
      <c r="B952" s="245"/>
      <c r="C952" s="245"/>
      <c r="D952" s="245"/>
      <c r="E952" s="245"/>
      <c r="F952" s="245" t="s">
        <v>886</v>
      </c>
      <c r="G952" s="245" t="s">
        <v>3118</v>
      </c>
      <c r="H952" s="245" t="s">
        <v>888</v>
      </c>
      <c r="I952" s="245" t="s">
        <v>1070</v>
      </c>
      <c r="J952" s="245" t="s">
        <v>890</v>
      </c>
      <c r="K952" s="245" t="s">
        <v>4179</v>
      </c>
    </row>
    <row r="953" spans="1:12" ht="15" thickBot="1">
      <c r="A953" s="245"/>
      <c r="B953" s="245"/>
      <c r="C953" s="245"/>
      <c r="D953" s="245"/>
      <c r="E953" s="245"/>
      <c r="F953" s="245" t="s">
        <v>891</v>
      </c>
      <c r="G953" s="245" t="s">
        <v>3984</v>
      </c>
      <c r="H953" s="599" t="s">
        <v>892</v>
      </c>
      <c r="I953" s="599"/>
      <c r="J953" s="599" t="s">
        <v>3883</v>
      </c>
      <c r="K953" s="599"/>
    </row>
    <row r="954" spans="1:12" ht="0.95" customHeight="1" thickTop="1">
      <c r="A954" s="217"/>
      <c r="B954" s="217"/>
      <c r="C954" s="217"/>
      <c r="D954" s="217"/>
      <c r="E954" s="217"/>
      <c r="F954" s="217"/>
      <c r="G954" s="217"/>
      <c r="H954" s="217"/>
      <c r="I954" s="217"/>
      <c r="J954" s="217"/>
      <c r="K954" s="217"/>
    </row>
    <row r="955" spans="1:12" ht="18" customHeight="1">
      <c r="A955" s="243"/>
      <c r="B955" s="243" t="s">
        <v>840</v>
      </c>
      <c r="C955" s="207" t="s">
        <v>841</v>
      </c>
      <c r="D955" s="243" t="s">
        <v>842</v>
      </c>
      <c r="E955" s="243" t="s">
        <v>843</v>
      </c>
      <c r="F955" s="600" t="s">
        <v>844</v>
      </c>
      <c r="G955" s="600"/>
      <c r="H955" s="208" t="s">
        <v>845</v>
      </c>
      <c r="I955" s="207" t="s">
        <v>846</v>
      </c>
      <c r="J955" s="207" t="s">
        <v>847</v>
      </c>
      <c r="K955" s="207" t="s">
        <v>742</v>
      </c>
    </row>
    <row r="956" spans="1:12" ht="21.95" customHeight="1">
      <c r="A956" s="317" t="s">
        <v>848</v>
      </c>
      <c r="B956" s="317" t="s">
        <v>1910</v>
      </c>
      <c r="C956" s="318" t="s">
        <v>1911</v>
      </c>
      <c r="D956" s="317" t="s">
        <v>14</v>
      </c>
      <c r="E956" s="317" t="s">
        <v>1912</v>
      </c>
      <c r="F956" s="592" t="s">
        <v>952</v>
      </c>
      <c r="G956" s="592"/>
      <c r="H956" s="319" t="s">
        <v>16</v>
      </c>
      <c r="I956" s="318">
        <v>1</v>
      </c>
      <c r="J956" s="320">
        <f>K956</f>
        <v>8.2569741900000011</v>
      </c>
      <c r="K956" s="320">
        <f>SUM(K957:K959)</f>
        <v>8.2569741900000011</v>
      </c>
      <c r="L956" s="325">
        <f>'Med escola 220V'!N147</f>
        <v>8.2583479999996641</v>
      </c>
    </row>
    <row r="957" spans="1:12" ht="21.95" customHeight="1">
      <c r="A957" s="244" t="s">
        <v>853</v>
      </c>
      <c r="B957" s="244"/>
      <c r="C957" s="211" t="s">
        <v>859</v>
      </c>
      <c r="D957" s="244" t="s">
        <v>14</v>
      </c>
      <c r="E957" s="244" t="s">
        <v>860</v>
      </c>
      <c r="F957" s="597" t="s">
        <v>861</v>
      </c>
      <c r="G957" s="597"/>
      <c r="H957" s="212" t="s">
        <v>862</v>
      </c>
      <c r="I957" s="211" t="s">
        <v>4730</v>
      </c>
      <c r="J957" s="211" t="s">
        <v>864</v>
      </c>
      <c r="K957" s="213">
        <f>I957*J957</f>
        <v>0.61209818999999999</v>
      </c>
      <c r="L957" s="325">
        <f>L956-K956</f>
        <v>1.3738099996629671E-3</v>
      </c>
    </row>
    <row r="958" spans="1:12" ht="21.95" customHeight="1">
      <c r="A958" s="244" t="s">
        <v>853</v>
      </c>
      <c r="B958" s="244"/>
      <c r="C958" s="211" t="s">
        <v>1889</v>
      </c>
      <c r="D958" s="244" t="s">
        <v>14</v>
      </c>
      <c r="E958" s="244" t="s">
        <v>1890</v>
      </c>
      <c r="F958" s="597" t="s">
        <v>861</v>
      </c>
      <c r="G958" s="597"/>
      <c r="H958" s="212" t="s">
        <v>862</v>
      </c>
      <c r="I958" s="211">
        <v>0.1812</v>
      </c>
      <c r="J958" s="211" t="s">
        <v>1173</v>
      </c>
      <c r="K958" s="213">
        <f t="shared" ref="K958:K959" si="12">I958*J958</f>
        <v>3.529776</v>
      </c>
      <c r="L958" s="325">
        <f>L957/J958</f>
        <v>7.0524127292760118E-5</v>
      </c>
    </row>
    <row r="959" spans="1:12" ht="21.95" customHeight="1">
      <c r="A959" s="247" t="s">
        <v>869</v>
      </c>
      <c r="B959" s="247"/>
      <c r="C959" s="214" t="s">
        <v>1914</v>
      </c>
      <c r="D959" s="247" t="s">
        <v>14</v>
      </c>
      <c r="E959" s="247" t="s">
        <v>1915</v>
      </c>
      <c r="F959" s="598" t="s">
        <v>872</v>
      </c>
      <c r="G959" s="598"/>
      <c r="H959" s="215" t="s">
        <v>794</v>
      </c>
      <c r="I959" s="214" t="s">
        <v>1790</v>
      </c>
      <c r="J959" s="214" t="s">
        <v>1916</v>
      </c>
      <c r="K959" s="216">
        <f t="shared" si="12"/>
        <v>4.1151</v>
      </c>
    </row>
    <row r="960" spans="1:12">
      <c r="A960" s="245"/>
      <c r="B960" s="245"/>
      <c r="C960" s="245"/>
      <c r="D960" s="245"/>
      <c r="E960" s="245"/>
      <c r="F960" s="245" t="s">
        <v>886</v>
      </c>
      <c r="G960" s="245" t="s">
        <v>1499</v>
      </c>
      <c r="H960" s="245" t="s">
        <v>888</v>
      </c>
      <c r="I960" s="245" t="s">
        <v>2989</v>
      </c>
      <c r="J960" s="245" t="s">
        <v>890</v>
      </c>
      <c r="K960" s="245" t="s">
        <v>1152</v>
      </c>
    </row>
    <row r="961" spans="1:12" ht="15" thickBot="1">
      <c r="A961" s="245"/>
      <c r="B961" s="245"/>
      <c r="C961" s="245"/>
      <c r="D961" s="245"/>
      <c r="E961" s="245"/>
      <c r="F961" s="245" t="s">
        <v>891</v>
      </c>
      <c r="G961" s="249">
        <f>H2*K956</f>
        <v>1.6910283141120004</v>
      </c>
      <c r="H961" s="599" t="s">
        <v>892</v>
      </c>
      <c r="I961" s="599"/>
      <c r="J961" s="601">
        <f>G961+K956</f>
        <v>9.9480025041120008</v>
      </c>
      <c r="K961" s="599"/>
    </row>
    <row r="962" spans="1:12" ht="0.95" customHeight="1" thickTop="1">
      <c r="A962" s="217"/>
      <c r="B962" s="217"/>
      <c r="C962" s="217"/>
      <c r="D962" s="217"/>
      <c r="E962" s="217"/>
      <c r="F962" s="217"/>
      <c r="G962" s="217"/>
      <c r="H962" s="217"/>
      <c r="I962" s="217"/>
      <c r="J962" s="217"/>
      <c r="K962" s="217"/>
    </row>
    <row r="963" spans="1:12" ht="18" customHeight="1">
      <c r="A963" s="243"/>
      <c r="B963" s="243" t="s">
        <v>840</v>
      </c>
      <c r="C963" s="207" t="s">
        <v>841</v>
      </c>
      <c r="D963" s="243" t="s">
        <v>842</v>
      </c>
      <c r="E963" s="243" t="s">
        <v>843</v>
      </c>
      <c r="F963" s="600" t="s">
        <v>844</v>
      </c>
      <c r="G963" s="600"/>
      <c r="H963" s="208" t="s">
        <v>845</v>
      </c>
      <c r="I963" s="207" t="s">
        <v>846</v>
      </c>
      <c r="J963" s="207" t="s">
        <v>847</v>
      </c>
      <c r="K963" s="207" t="s">
        <v>742</v>
      </c>
    </row>
    <row r="964" spans="1:12" ht="21.95" customHeight="1">
      <c r="A964" s="317" t="s">
        <v>848</v>
      </c>
      <c r="B964" s="317" t="s">
        <v>1918</v>
      </c>
      <c r="C964" s="318" t="s">
        <v>1919</v>
      </c>
      <c r="D964" s="317" t="s">
        <v>14</v>
      </c>
      <c r="E964" s="317" t="s">
        <v>1920</v>
      </c>
      <c r="F964" s="592" t="s">
        <v>952</v>
      </c>
      <c r="G964" s="592"/>
      <c r="H964" s="319" t="s">
        <v>16</v>
      </c>
      <c r="I964" s="318">
        <v>1</v>
      </c>
      <c r="J964" s="320" t="s">
        <v>4731</v>
      </c>
      <c r="K964" s="320" t="s">
        <v>4731</v>
      </c>
      <c r="L964" s="325">
        <f>'Med escola 220V'!I148</f>
        <v>17.320399999999999</v>
      </c>
    </row>
    <row r="965" spans="1:12" ht="21.95" customHeight="1">
      <c r="A965" s="244" t="s">
        <v>853</v>
      </c>
      <c r="B965" s="244"/>
      <c r="C965" s="211" t="s">
        <v>859</v>
      </c>
      <c r="D965" s="244" t="s">
        <v>14</v>
      </c>
      <c r="E965" s="244" t="s">
        <v>860</v>
      </c>
      <c r="F965" s="597" t="s">
        <v>861</v>
      </c>
      <c r="G965" s="597"/>
      <c r="H965" s="212" t="s">
        <v>862</v>
      </c>
      <c r="I965" s="211" t="s">
        <v>4732</v>
      </c>
      <c r="J965" s="211" t="s">
        <v>864</v>
      </c>
      <c r="K965" s="213">
        <v>3.72</v>
      </c>
    </row>
    <row r="966" spans="1:12" ht="21.95" customHeight="1">
      <c r="A966" s="244" t="s">
        <v>853</v>
      </c>
      <c r="B966" s="244"/>
      <c r="C966" s="211" t="s">
        <v>1889</v>
      </c>
      <c r="D966" s="244" t="s">
        <v>14</v>
      </c>
      <c r="E966" s="244" t="s">
        <v>1890</v>
      </c>
      <c r="F966" s="597" t="s">
        <v>861</v>
      </c>
      <c r="G966" s="597"/>
      <c r="H966" s="212" t="s">
        <v>862</v>
      </c>
      <c r="I966" s="211" t="s">
        <v>4733</v>
      </c>
      <c r="J966" s="211" t="s">
        <v>1173</v>
      </c>
      <c r="K966" s="213">
        <v>6.04</v>
      </c>
    </row>
    <row r="967" spans="1:12" ht="21.95" customHeight="1">
      <c r="A967" s="247" t="s">
        <v>869</v>
      </c>
      <c r="B967" s="247"/>
      <c r="C967" s="214" t="s">
        <v>1922</v>
      </c>
      <c r="D967" s="247" t="s">
        <v>14</v>
      </c>
      <c r="E967" s="247" t="s">
        <v>1923</v>
      </c>
      <c r="F967" s="598" t="s">
        <v>872</v>
      </c>
      <c r="G967" s="598"/>
      <c r="H967" s="215" t="s">
        <v>1896</v>
      </c>
      <c r="I967" s="214" t="s">
        <v>1924</v>
      </c>
      <c r="J967" s="214" t="s">
        <v>1925</v>
      </c>
      <c r="K967" s="216">
        <v>2.99</v>
      </c>
    </row>
    <row r="968" spans="1:12" ht="21.95" customHeight="1">
      <c r="A968" s="247" t="s">
        <v>869</v>
      </c>
      <c r="B968" s="247"/>
      <c r="C968" s="214" t="s">
        <v>1891</v>
      </c>
      <c r="D968" s="247" t="s">
        <v>14</v>
      </c>
      <c r="E968" s="247" t="s">
        <v>1892</v>
      </c>
      <c r="F968" s="598" t="s">
        <v>872</v>
      </c>
      <c r="G968" s="598"/>
      <c r="H968" s="215" t="s">
        <v>914</v>
      </c>
      <c r="I968" s="214" t="s">
        <v>1664</v>
      </c>
      <c r="J968" s="214" t="s">
        <v>1893</v>
      </c>
      <c r="K968" s="216">
        <v>0.18</v>
      </c>
    </row>
    <row r="969" spans="1:12" ht="21.95" customHeight="1">
      <c r="A969" s="247" t="s">
        <v>869</v>
      </c>
      <c r="B969" s="247"/>
      <c r="C969" s="214" t="s">
        <v>1926</v>
      </c>
      <c r="D969" s="247" t="s">
        <v>14</v>
      </c>
      <c r="E969" s="247" t="s">
        <v>1927</v>
      </c>
      <c r="F969" s="598" t="s">
        <v>872</v>
      </c>
      <c r="G969" s="598"/>
      <c r="H969" s="215" t="s">
        <v>794</v>
      </c>
      <c r="I969" s="214" t="s">
        <v>1928</v>
      </c>
      <c r="J969" s="214" t="s">
        <v>1929</v>
      </c>
      <c r="K969" s="216">
        <v>0.37</v>
      </c>
    </row>
    <row r="970" spans="1:12" ht="21.95" customHeight="1">
      <c r="A970" s="247" t="s">
        <v>869</v>
      </c>
      <c r="B970" s="247"/>
      <c r="C970" s="214" t="s">
        <v>1930</v>
      </c>
      <c r="D970" s="247" t="s">
        <v>14</v>
      </c>
      <c r="E970" s="247" t="s">
        <v>1931</v>
      </c>
      <c r="F970" s="598" t="s">
        <v>872</v>
      </c>
      <c r="G970" s="598"/>
      <c r="H970" s="215" t="s">
        <v>794</v>
      </c>
      <c r="I970" s="214" t="s">
        <v>1476</v>
      </c>
      <c r="J970" s="214" t="s">
        <v>1932</v>
      </c>
      <c r="K970" s="216">
        <v>4.0199999999999996</v>
      </c>
    </row>
    <row r="971" spans="1:12">
      <c r="A971" s="245"/>
      <c r="B971" s="245"/>
      <c r="C971" s="245"/>
      <c r="D971" s="245"/>
      <c r="E971" s="245"/>
      <c r="F971" s="245" t="s">
        <v>886</v>
      </c>
      <c r="G971" s="245" t="s">
        <v>2230</v>
      </c>
      <c r="H971" s="245" t="s">
        <v>888</v>
      </c>
      <c r="I971" s="245" t="s">
        <v>3142</v>
      </c>
      <c r="J971" s="245" t="s">
        <v>890</v>
      </c>
      <c r="K971" s="245" t="s">
        <v>1804</v>
      </c>
    </row>
    <row r="972" spans="1:12" ht="15" thickBot="1">
      <c r="A972" s="245"/>
      <c r="B972" s="245"/>
      <c r="C972" s="245"/>
      <c r="D972" s="245"/>
      <c r="E972" s="245"/>
      <c r="F972" s="245" t="s">
        <v>891</v>
      </c>
      <c r="G972" s="245" t="s">
        <v>1520</v>
      </c>
      <c r="H972" s="599" t="s">
        <v>892</v>
      </c>
      <c r="I972" s="599"/>
      <c r="J972" s="599" t="s">
        <v>4734</v>
      </c>
      <c r="K972" s="599"/>
    </row>
    <row r="973" spans="1:12" ht="0.95" customHeight="1" thickTop="1">
      <c r="A973" s="217"/>
      <c r="B973" s="217"/>
      <c r="C973" s="217"/>
      <c r="D973" s="217"/>
      <c r="E973" s="217"/>
      <c r="F973" s="217"/>
      <c r="G973" s="217"/>
      <c r="H973" s="217"/>
      <c r="I973" s="217"/>
      <c r="J973" s="217"/>
      <c r="K973" s="217"/>
    </row>
    <row r="974" spans="1:12" ht="18" customHeight="1">
      <c r="A974" s="243"/>
      <c r="B974" s="243" t="s">
        <v>840</v>
      </c>
      <c r="C974" s="207" t="s">
        <v>841</v>
      </c>
      <c r="D974" s="243" t="s">
        <v>842</v>
      </c>
      <c r="E974" s="243" t="s">
        <v>843</v>
      </c>
      <c r="F974" s="600" t="s">
        <v>844</v>
      </c>
      <c r="G974" s="600"/>
      <c r="H974" s="208" t="s">
        <v>845</v>
      </c>
      <c r="I974" s="207" t="s">
        <v>846</v>
      </c>
      <c r="J974" s="207" t="s">
        <v>847</v>
      </c>
      <c r="K974" s="207" t="s">
        <v>742</v>
      </c>
    </row>
    <row r="975" spans="1:12" ht="21.95" customHeight="1">
      <c r="A975" s="317" t="s">
        <v>848</v>
      </c>
      <c r="B975" s="317" t="s">
        <v>1933</v>
      </c>
      <c r="C975" s="318" t="s">
        <v>1934</v>
      </c>
      <c r="D975" s="317" t="s">
        <v>14</v>
      </c>
      <c r="E975" s="317" t="s">
        <v>1935</v>
      </c>
      <c r="F975" s="592" t="s">
        <v>952</v>
      </c>
      <c r="G975" s="592"/>
      <c r="H975" s="319" t="s">
        <v>16</v>
      </c>
      <c r="I975" s="318">
        <v>1</v>
      </c>
      <c r="J975" s="320" t="s">
        <v>4735</v>
      </c>
      <c r="K975" s="320" t="s">
        <v>4735</v>
      </c>
      <c r="L975" s="325">
        <f>'Med escola 220V'!I149</f>
        <v>18.988799999999998</v>
      </c>
    </row>
    <row r="976" spans="1:12" ht="21.95" customHeight="1">
      <c r="A976" s="244" t="s">
        <v>853</v>
      </c>
      <c r="B976" s="244"/>
      <c r="C976" s="211" t="s">
        <v>859</v>
      </c>
      <c r="D976" s="244" t="s">
        <v>14</v>
      </c>
      <c r="E976" s="244" t="s">
        <v>860</v>
      </c>
      <c r="F976" s="597" t="s">
        <v>861</v>
      </c>
      <c r="G976" s="597"/>
      <c r="H976" s="212" t="s">
        <v>862</v>
      </c>
      <c r="I976" s="211" t="s">
        <v>4736</v>
      </c>
      <c r="J976" s="211" t="s">
        <v>864</v>
      </c>
      <c r="K976" s="213">
        <v>5.57</v>
      </c>
    </row>
    <row r="977" spans="1:12" ht="21.95" customHeight="1">
      <c r="A977" s="244" t="s">
        <v>853</v>
      </c>
      <c r="B977" s="244"/>
      <c r="C977" s="211" t="s">
        <v>1889</v>
      </c>
      <c r="D977" s="244" t="s">
        <v>14</v>
      </c>
      <c r="E977" s="244" t="s">
        <v>1890</v>
      </c>
      <c r="F977" s="597" t="s">
        <v>861</v>
      </c>
      <c r="G977" s="597"/>
      <c r="H977" s="212" t="s">
        <v>862</v>
      </c>
      <c r="I977" s="211" t="s">
        <v>4736</v>
      </c>
      <c r="J977" s="211" t="s">
        <v>1173</v>
      </c>
      <c r="K977" s="213">
        <v>7.93</v>
      </c>
    </row>
    <row r="978" spans="1:12" ht="21.95" customHeight="1">
      <c r="A978" s="247" t="s">
        <v>869</v>
      </c>
      <c r="B978" s="247"/>
      <c r="C978" s="214" t="s">
        <v>1936</v>
      </c>
      <c r="D978" s="247" t="s">
        <v>14</v>
      </c>
      <c r="E978" s="247" t="s">
        <v>1937</v>
      </c>
      <c r="F978" s="598" t="s">
        <v>872</v>
      </c>
      <c r="G978" s="598"/>
      <c r="H978" s="215" t="s">
        <v>914</v>
      </c>
      <c r="I978" s="214" t="s">
        <v>1938</v>
      </c>
      <c r="J978" s="214" t="s">
        <v>1379</v>
      </c>
      <c r="K978" s="216">
        <v>1.18</v>
      </c>
    </row>
    <row r="979" spans="1:12" ht="21.95" customHeight="1">
      <c r="A979" s="247" t="s">
        <v>869</v>
      </c>
      <c r="B979" s="247"/>
      <c r="C979" s="214" t="s">
        <v>1926</v>
      </c>
      <c r="D979" s="247" t="s">
        <v>14</v>
      </c>
      <c r="E979" s="247" t="s">
        <v>1927</v>
      </c>
      <c r="F979" s="598" t="s">
        <v>872</v>
      </c>
      <c r="G979" s="598"/>
      <c r="H979" s="215" t="s">
        <v>794</v>
      </c>
      <c r="I979" s="214" t="s">
        <v>1717</v>
      </c>
      <c r="J979" s="214" t="s">
        <v>1929</v>
      </c>
      <c r="K979" s="216">
        <v>0.66</v>
      </c>
    </row>
    <row r="980" spans="1:12" ht="21.95" customHeight="1">
      <c r="A980" s="247" t="s">
        <v>869</v>
      </c>
      <c r="B980" s="247"/>
      <c r="C980" s="214" t="s">
        <v>1939</v>
      </c>
      <c r="D980" s="247" t="s">
        <v>14</v>
      </c>
      <c r="E980" s="247" t="s">
        <v>1940</v>
      </c>
      <c r="F980" s="598" t="s">
        <v>872</v>
      </c>
      <c r="G980" s="598"/>
      <c r="H980" s="215" t="s">
        <v>794</v>
      </c>
      <c r="I980" s="214" t="s">
        <v>1476</v>
      </c>
      <c r="J980" s="214" t="s">
        <v>1941</v>
      </c>
      <c r="K980" s="216">
        <v>3.65</v>
      </c>
    </row>
    <row r="981" spans="1:12">
      <c r="A981" s="245"/>
      <c r="B981" s="245"/>
      <c r="C981" s="245"/>
      <c r="D981" s="245"/>
      <c r="E981" s="245"/>
      <c r="F981" s="245" t="s">
        <v>886</v>
      </c>
      <c r="G981" s="245" t="s">
        <v>3851</v>
      </c>
      <c r="H981" s="245" t="s">
        <v>888</v>
      </c>
      <c r="I981" s="245" t="s">
        <v>4663</v>
      </c>
      <c r="J981" s="245" t="s">
        <v>890</v>
      </c>
      <c r="K981" s="245" t="s">
        <v>4737</v>
      </c>
    </row>
    <row r="982" spans="1:12" ht="15" thickBot="1">
      <c r="A982" s="245"/>
      <c r="B982" s="245"/>
      <c r="C982" s="245"/>
      <c r="D982" s="245"/>
      <c r="E982" s="245"/>
      <c r="F982" s="245" t="s">
        <v>891</v>
      </c>
      <c r="G982" s="245" t="s">
        <v>4208</v>
      </c>
      <c r="H982" s="599" t="s">
        <v>892</v>
      </c>
      <c r="I982" s="599"/>
      <c r="J982" s="599" t="s">
        <v>4738</v>
      </c>
      <c r="K982" s="599"/>
    </row>
    <row r="983" spans="1:12" ht="0.95" customHeight="1" thickTop="1">
      <c r="A983" s="217"/>
      <c r="B983" s="217"/>
      <c r="C983" s="217"/>
      <c r="D983" s="217"/>
      <c r="E983" s="217"/>
      <c r="F983" s="217"/>
      <c r="G983" s="217"/>
      <c r="H983" s="217"/>
      <c r="I983" s="217"/>
      <c r="J983" s="217"/>
      <c r="K983" s="217"/>
    </row>
    <row r="984" spans="1:12" ht="18" customHeight="1">
      <c r="A984" s="243"/>
      <c r="B984" s="243" t="s">
        <v>840</v>
      </c>
      <c r="C984" s="207" t="s">
        <v>841</v>
      </c>
      <c r="D984" s="243" t="s">
        <v>842</v>
      </c>
      <c r="E984" s="243" t="s">
        <v>843</v>
      </c>
      <c r="F984" s="600" t="s">
        <v>844</v>
      </c>
      <c r="G984" s="600"/>
      <c r="H984" s="208" t="s">
        <v>845</v>
      </c>
      <c r="I984" s="207" t="s">
        <v>846</v>
      </c>
      <c r="J984" s="207" t="s">
        <v>847</v>
      </c>
      <c r="K984" s="207" t="s">
        <v>742</v>
      </c>
    </row>
    <row r="985" spans="1:12" ht="21.95" customHeight="1">
      <c r="A985" s="317" t="s">
        <v>848</v>
      </c>
      <c r="B985" s="317" t="s">
        <v>1943</v>
      </c>
      <c r="C985" s="318" t="s">
        <v>1919</v>
      </c>
      <c r="D985" s="317" t="s">
        <v>14</v>
      </c>
      <c r="E985" s="317" t="s">
        <v>1920</v>
      </c>
      <c r="F985" s="592" t="s">
        <v>952</v>
      </c>
      <c r="G985" s="592"/>
      <c r="H985" s="319" t="s">
        <v>16</v>
      </c>
      <c r="I985" s="318">
        <v>1</v>
      </c>
      <c r="J985" s="320" t="s">
        <v>4731</v>
      </c>
      <c r="K985" s="320" t="s">
        <v>4731</v>
      </c>
      <c r="L985" s="325">
        <f>'Med escola 220V'!I150</f>
        <v>17.320399999999999</v>
      </c>
    </row>
    <row r="986" spans="1:12" ht="21.95" customHeight="1">
      <c r="A986" s="244" t="s">
        <v>853</v>
      </c>
      <c r="B986" s="244"/>
      <c r="C986" s="211" t="s">
        <v>859</v>
      </c>
      <c r="D986" s="244" t="s">
        <v>14</v>
      </c>
      <c r="E986" s="244" t="s">
        <v>860</v>
      </c>
      <c r="F986" s="597" t="s">
        <v>861</v>
      </c>
      <c r="G986" s="597"/>
      <c r="H986" s="212" t="s">
        <v>862</v>
      </c>
      <c r="I986" s="211" t="s">
        <v>4732</v>
      </c>
      <c r="J986" s="211" t="s">
        <v>864</v>
      </c>
      <c r="K986" s="213">
        <v>3.72</v>
      </c>
    </row>
    <row r="987" spans="1:12" ht="21.95" customHeight="1">
      <c r="A987" s="244" t="s">
        <v>853</v>
      </c>
      <c r="B987" s="244"/>
      <c r="C987" s="211" t="s">
        <v>1889</v>
      </c>
      <c r="D987" s="244" t="s">
        <v>14</v>
      </c>
      <c r="E987" s="244" t="s">
        <v>1890</v>
      </c>
      <c r="F987" s="597" t="s">
        <v>861</v>
      </c>
      <c r="G987" s="597"/>
      <c r="H987" s="212" t="s">
        <v>862</v>
      </c>
      <c r="I987" s="211" t="s">
        <v>4733</v>
      </c>
      <c r="J987" s="211" t="s">
        <v>1173</v>
      </c>
      <c r="K987" s="213">
        <v>6.04</v>
      </c>
    </row>
    <row r="988" spans="1:12" ht="21.95" customHeight="1">
      <c r="A988" s="247" t="s">
        <v>869</v>
      </c>
      <c r="B988" s="247"/>
      <c r="C988" s="214" t="s">
        <v>1922</v>
      </c>
      <c r="D988" s="247" t="s">
        <v>14</v>
      </c>
      <c r="E988" s="247" t="s">
        <v>1923</v>
      </c>
      <c r="F988" s="598" t="s">
        <v>872</v>
      </c>
      <c r="G988" s="598"/>
      <c r="H988" s="215" t="s">
        <v>1896</v>
      </c>
      <c r="I988" s="214" t="s">
        <v>1924</v>
      </c>
      <c r="J988" s="214" t="s">
        <v>1925</v>
      </c>
      <c r="K988" s="216">
        <v>2.99</v>
      </c>
    </row>
    <row r="989" spans="1:12" ht="21.95" customHeight="1">
      <c r="A989" s="247" t="s">
        <v>869</v>
      </c>
      <c r="B989" s="247"/>
      <c r="C989" s="214" t="s">
        <v>1891</v>
      </c>
      <c r="D989" s="247" t="s">
        <v>14</v>
      </c>
      <c r="E989" s="247" t="s">
        <v>1892</v>
      </c>
      <c r="F989" s="598" t="s">
        <v>872</v>
      </c>
      <c r="G989" s="598"/>
      <c r="H989" s="215" t="s">
        <v>914</v>
      </c>
      <c r="I989" s="214" t="s">
        <v>1664</v>
      </c>
      <c r="J989" s="214" t="s">
        <v>1893</v>
      </c>
      <c r="K989" s="216">
        <v>0.18</v>
      </c>
    </row>
    <row r="990" spans="1:12" ht="21.95" customHeight="1">
      <c r="A990" s="247" t="s">
        <v>869</v>
      </c>
      <c r="B990" s="247"/>
      <c r="C990" s="214" t="s">
        <v>1926</v>
      </c>
      <c r="D990" s="247" t="s">
        <v>14</v>
      </c>
      <c r="E990" s="247" t="s">
        <v>1927</v>
      </c>
      <c r="F990" s="598" t="s">
        <v>872</v>
      </c>
      <c r="G990" s="598"/>
      <c r="H990" s="215" t="s">
        <v>794</v>
      </c>
      <c r="I990" s="214" t="s">
        <v>1928</v>
      </c>
      <c r="J990" s="214" t="s">
        <v>1929</v>
      </c>
      <c r="K990" s="216">
        <v>0.37</v>
      </c>
    </row>
    <row r="991" spans="1:12" ht="21.95" customHeight="1">
      <c r="A991" s="247" t="s">
        <v>869</v>
      </c>
      <c r="B991" s="247"/>
      <c r="C991" s="214" t="s">
        <v>1930</v>
      </c>
      <c r="D991" s="247" t="s">
        <v>14</v>
      </c>
      <c r="E991" s="247" t="s">
        <v>1931</v>
      </c>
      <c r="F991" s="598" t="s">
        <v>872</v>
      </c>
      <c r="G991" s="598"/>
      <c r="H991" s="215" t="s">
        <v>794</v>
      </c>
      <c r="I991" s="214" t="s">
        <v>1476</v>
      </c>
      <c r="J991" s="214" t="s">
        <v>1932</v>
      </c>
      <c r="K991" s="216">
        <v>4.0199999999999996</v>
      </c>
    </row>
    <row r="992" spans="1:12">
      <c r="A992" s="245"/>
      <c r="B992" s="245"/>
      <c r="C992" s="245"/>
      <c r="D992" s="245"/>
      <c r="E992" s="245"/>
      <c r="F992" s="245" t="s">
        <v>886</v>
      </c>
      <c r="G992" s="245" t="s">
        <v>2230</v>
      </c>
      <c r="H992" s="245" t="s">
        <v>888</v>
      </c>
      <c r="I992" s="245" t="s">
        <v>3142</v>
      </c>
      <c r="J992" s="245" t="s">
        <v>890</v>
      </c>
      <c r="K992" s="245" t="s">
        <v>1804</v>
      </c>
    </row>
    <row r="993" spans="1:12" ht="15" thickBot="1">
      <c r="A993" s="245"/>
      <c r="B993" s="245"/>
      <c r="C993" s="245"/>
      <c r="D993" s="245"/>
      <c r="E993" s="245"/>
      <c r="F993" s="245" t="s">
        <v>891</v>
      </c>
      <c r="G993" s="245" t="s">
        <v>1520</v>
      </c>
      <c r="H993" s="599" t="s">
        <v>892</v>
      </c>
      <c r="I993" s="599"/>
      <c r="J993" s="599" t="s">
        <v>4734</v>
      </c>
      <c r="K993" s="599"/>
    </row>
    <row r="994" spans="1:12" ht="0.95" customHeight="1" thickTop="1">
      <c r="A994" s="217"/>
      <c r="B994" s="217"/>
      <c r="C994" s="217"/>
      <c r="D994" s="217"/>
      <c r="E994" s="217"/>
      <c r="F994" s="217"/>
      <c r="G994" s="217"/>
      <c r="H994" s="217"/>
      <c r="I994" s="217"/>
      <c r="J994" s="217"/>
      <c r="K994" s="217"/>
    </row>
    <row r="995" spans="1:12" ht="18" customHeight="1">
      <c r="A995" s="243"/>
      <c r="B995" s="243" t="s">
        <v>840</v>
      </c>
      <c r="C995" s="207" t="s">
        <v>841</v>
      </c>
      <c r="D995" s="243" t="s">
        <v>842</v>
      </c>
      <c r="E995" s="243" t="s">
        <v>843</v>
      </c>
      <c r="F995" s="600" t="s">
        <v>844</v>
      </c>
      <c r="G995" s="600"/>
      <c r="H995" s="208" t="s">
        <v>845</v>
      </c>
      <c r="I995" s="207" t="s">
        <v>846</v>
      </c>
      <c r="J995" s="207" t="s">
        <v>847</v>
      </c>
      <c r="K995" s="207" t="s">
        <v>742</v>
      </c>
    </row>
    <row r="996" spans="1:12" ht="44.1" customHeight="1">
      <c r="A996" s="317" t="s">
        <v>848</v>
      </c>
      <c r="B996" s="317" t="s">
        <v>1944</v>
      </c>
      <c r="C996" s="318" t="s">
        <v>1945</v>
      </c>
      <c r="D996" s="317" t="s">
        <v>14</v>
      </c>
      <c r="E996" s="317" t="s">
        <v>1946</v>
      </c>
      <c r="F996" s="592" t="s">
        <v>917</v>
      </c>
      <c r="G996" s="592"/>
      <c r="H996" s="319" t="s">
        <v>914</v>
      </c>
      <c r="I996" s="318">
        <v>1</v>
      </c>
      <c r="J996" s="320" t="s">
        <v>4739</v>
      </c>
      <c r="K996" s="320" t="s">
        <v>4739</v>
      </c>
      <c r="L996" s="325">
        <f>'Med escola 220V'!I154</f>
        <v>57.654400000000003</v>
      </c>
    </row>
    <row r="997" spans="1:12" ht="21.95" customHeight="1">
      <c r="A997" s="244" t="s">
        <v>853</v>
      </c>
      <c r="B997" s="244"/>
      <c r="C997" s="211" t="s">
        <v>1947</v>
      </c>
      <c r="D997" s="244" t="s">
        <v>14</v>
      </c>
      <c r="E997" s="244" t="s">
        <v>1948</v>
      </c>
      <c r="F997" s="597" t="s">
        <v>861</v>
      </c>
      <c r="G997" s="597"/>
      <c r="H997" s="212" t="s">
        <v>862</v>
      </c>
      <c r="I997" s="211" t="s">
        <v>4740</v>
      </c>
      <c r="J997" s="211" t="s">
        <v>1950</v>
      </c>
      <c r="K997" s="213">
        <v>7.76</v>
      </c>
    </row>
    <row r="998" spans="1:12" ht="21.95" customHeight="1">
      <c r="A998" s="244" t="s">
        <v>853</v>
      </c>
      <c r="B998" s="244"/>
      <c r="C998" s="211" t="s">
        <v>1229</v>
      </c>
      <c r="D998" s="244" t="s">
        <v>14</v>
      </c>
      <c r="E998" s="244" t="s">
        <v>1230</v>
      </c>
      <c r="F998" s="597" t="s">
        <v>861</v>
      </c>
      <c r="G998" s="597"/>
      <c r="H998" s="212" t="s">
        <v>862</v>
      </c>
      <c r="I998" s="211" t="s">
        <v>4741</v>
      </c>
      <c r="J998" s="211" t="s">
        <v>1231</v>
      </c>
      <c r="K998" s="213">
        <v>9.85</v>
      </c>
    </row>
    <row r="999" spans="1:12" ht="21.95" customHeight="1">
      <c r="A999" s="247" t="s">
        <v>869</v>
      </c>
      <c r="B999" s="247"/>
      <c r="C999" s="214" t="s">
        <v>1951</v>
      </c>
      <c r="D999" s="247" t="s">
        <v>14</v>
      </c>
      <c r="E999" s="247" t="s">
        <v>1952</v>
      </c>
      <c r="F999" s="598" t="s">
        <v>872</v>
      </c>
      <c r="G999" s="598"/>
      <c r="H999" s="215" t="s">
        <v>914</v>
      </c>
      <c r="I999" s="214" t="s">
        <v>1953</v>
      </c>
      <c r="J999" s="214" t="s">
        <v>1954</v>
      </c>
      <c r="K999" s="216">
        <v>0.09</v>
      </c>
    </row>
    <row r="1000" spans="1:12" ht="21.95" customHeight="1">
      <c r="A1000" s="247" t="s">
        <v>869</v>
      </c>
      <c r="B1000" s="247"/>
      <c r="C1000" s="214" t="s">
        <v>1955</v>
      </c>
      <c r="D1000" s="247" t="s">
        <v>14</v>
      </c>
      <c r="E1000" s="247" t="s">
        <v>1956</v>
      </c>
      <c r="F1000" s="598" t="s">
        <v>872</v>
      </c>
      <c r="G1000" s="598"/>
      <c r="H1000" s="215" t="s">
        <v>914</v>
      </c>
      <c r="I1000" s="214" t="s">
        <v>867</v>
      </c>
      <c r="J1000" s="214" t="s">
        <v>1957</v>
      </c>
      <c r="K1000" s="216">
        <v>39.950000000000003</v>
      </c>
    </row>
    <row r="1001" spans="1:12">
      <c r="A1001" s="245"/>
      <c r="B1001" s="245"/>
      <c r="C1001" s="245"/>
      <c r="D1001" s="245"/>
      <c r="E1001" s="245"/>
      <c r="F1001" s="245" t="s">
        <v>886</v>
      </c>
      <c r="G1001" s="245" t="s">
        <v>1795</v>
      </c>
      <c r="H1001" s="245" t="s">
        <v>888</v>
      </c>
      <c r="I1001" s="245" t="s">
        <v>4742</v>
      </c>
      <c r="J1001" s="245" t="s">
        <v>890</v>
      </c>
      <c r="K1001" s="245" t="s">
        <v>4743</v>
      </c>
    </row>
    <row r="1002" spans="1:12" ht="15" thickBot="1">
      <c r="A1002" s="245"/>
      <c r="B1002" s="245"/>
      <c r="C1002" s="245"/>
      <c r="D1002" s="245"/>
      <c r="E1002" s="245"/>
      <c r="F1002" s="245" t="s">
        <v>891</v>
      </c>
      <c r="G1002" s="245" t="s">
        <v>4744</v>
      </c>
      <c r="H1002" s="599" t="s">
        <v>892</v>
      </c>
      <c r="I1002" s="599"/>
      <c r="J1002" s="599" t="s">
        <v>4745</v>
      </c>
      <c r="K1002" s="599"/>
    </row>
    <row r="1003" spans="1:12" ht="0.95" customHeight="1" thickTop="1">
      <c r="A1003" s="217"/>
      <c r="B1003" s="217"/>
      <c r="C1003" s="217"/>
      <c r="D1003" s="217"/>
      <c r="E1003" s="217"/>
      <c r="F1003" s="217"/>
      <c r="G1003" s="217"/>
      <c r="H1003" s="217"/>
      <c r="I1003" s="217"/>
      <c r="J1003" s="217"/>
      <c r="K1003" s="217"/>
    </row>
    <row r="1004" spans="1:12" ht="18" customHeight="1">
      <c r="A1004" s="243"/>
      <c r="B1004" s="243" t="s">
        <v>840</v>
      </c>
      <c r="C1004" s="207" t="s">
        <v>841</v>
      </c>
      <c r="D1004" s="243" t="s">
        <v>842</v>
      </c>
      <c r="E1004" s="243" t="s">
        <v>843</v>
      </c>
      <c r="F1004" s="600" t="s">
        <v>844</v>
      </c>
      <c r="G1004" s="600"/>
      <c r="H1004" s="208" t="s">
        <v>845</v>
      </c>
      <c r="I1004" s="207" t="s">
        <v>846</v>
      </c>
      <c r="J1004" s="207" t="s">
        <v>847</v>
      </c>
      <c r="K1004" s="207" t="s">
        <v>742</v>
      </c>
    </row>
    <row r="1005" spans="1:12" ht="44.1" customHeight="1">
      <c r="A1005" s="317" t="s">
        <v>848</v>
      </c>
      <c r="B1005" s="317" t="s">
        <v>1959</v>
      </c>
      <c r="C1005" s="318" t="s">
        <v>1960</v>
      </c>
      <c r="D1005" s="317" t="s">
        <v>14</v>
      </c>
      <c r="E1005" s="317" t="s">
        <v>1961</v>
      </c>
      <c r="F1005" s="592" t="s">
        <v>917</v>
      </c>
      <c r="G1005" s="592"/>
      <c r="H1005" s="319" t="s">
        <v>914</v>
      </c>
      <c r="I1005" s="318">
        <v>1</v>
      </c>
      <c r="J1005" s="320" t="s">
        <v>4746</v>
      </c>
      <c r="K1005" s="320" t="s">
        <v>4746</v>
      </c>
      <c r="L1005" s="325">
        <f>'Med escola 220V'!I155</f>
        <v>70.649000000000001</v>
      </c>
    </row>
    <row r="1006" spans="1:12" ht="21.95" customHeight="1">
      <c r="A1006" s="244" t="s">
        <v>853</v>
      </c>
      <c r="B1006" s="244"/>
      <c r="C1006" s="211" t="s">
        <v>1947</v>
      </c>
      <c r="D1006" s="244" t="s">
        <v>14</v>
      </c>
      <c r="E1006" s="244" t="s">
        <v>1948</v>
      </c>
      <c r="F1006" s="597" t="s">
        <v>861</v>
      </c>
      <c r="G1006" s="597"/>
      <c r="H1006" s="212" t="s">
        <v>862</v>
      </c>
      <c r="I1006" s="211" t="s">
        <v>4747</v>
      </c>
      <c r="J1006" s="211" t="s">
        <v>1950</v>
      </c>
      <c r="K1006" s="213">
        <v>7.05</v>
      </c>
    </row>
    <row r="1007" spans="1:12" ht="21.95" customHeight="1">
      <c r="A1007" s="244" t="s">
        <v>853</v>
      </c>
      <c r="B1007" s="244"/>
      <c r="C1007" s="211" t="s">
        <v>1229</v>
      </c>
      <c r="D1007" s="244" t="s">
        <v>14</v>
      </c>
      <c r="E1007" s="244" t="s">
        <v>1230</v>
      </c>
      <c r="F1007" s="597" t="s">
        <v>861</v>
      </c>
      <c r="G1007" s="597"/>
      <c r="H1007" s="212" t="s">
        <v>862</v>
      </c>
      <c r="I1007" s="211" t="s">
        <v>4747</v>
      </c>
      <c r="J1007" s="211" t="s">
        <v>1231</v>
      </c>
      <c r="K1007" s="213">
        <v>8.9600000000000009</v>
      </c>
    </row>
    <row r="1008" spans="1:12" ht="21.95" customHeight="1">
      <c r="A1008" s="247" t="s">
        <v>869</v>
      </c>
      <c r="B1008" s="247"/>
      <c r="C1008" s="214" t="s">
        <v>1951</v>
      </c>
      <c r="D1008" s="247" t="s">
        <v>14</v>
      </c>
      <c r="E1008" s="247" t="s">
        <v>1952</v>
      </c>
      <c r="F1008" s="598" t="s">
        <v>872</v>
      </c>
      <c r="G1008" s="598"/>
      <c r="H1008" s="215" t="s">
        <v>914</v>
      </c>
      <c r="I1008" s="214" t="s">
        <v>1962</v>
      </c>
      <c r="J1008" s="214" t="s">
        <v>1954</v>
      </c>
      <c r="K1008" s="216">
        <v>0.19</v>
      </c>
    </row>
    <row r="1009" spans="1:12" ht="21.95" customHeight="1">
      <c r="A1009" s="247" t="s">
        <v>869</v>
      </c>
      <c r="B1009" s="247"/>
      <c r="C1009" s="214" t="s">
        <v>1963</v>
      </c>
      <c r="D1009" s="247" t="s">
        <v>14</v>
      </c>
      <c r="E1009" s="247" t="s">
        <v>1964</v>
      </c>
      <c r="F1009" s="598" t="s">
        <v>872</v>
      </c>
      <c r="G1009" s="598"/>
      <c r="H1009" s="215" t="s">
        <v>914</v>
      </c>
      <c r="I1009" s="214" t="s">
        <v>867</v>
      </c>
      <c r="J1009" s="214" t="s">
        <v>1965</v>
      </c>
      <c r="K1009" s="216">
        <v>54.45</v>
      </c>
    </row>
    <row r="1010" spans="1:12">
      <c r="A1010" s="245"/>
      <c r="B1010" s="245"/>
      <c r="C1010" s="245"/>
      <c r="D1010" s="245"/>
      <c r="E1010" s="245"/>
      <c r="F1010" s="245" t="s">
        <v>886</v>
      </c>
      <c r="G1010" s="245" t="s">
        <v>3497</v>
      </c>
      <c r="H1010" s="245" t="s">
        <v>888</v>
      </c>
      <c r="I1010" s="245" t="s">
        <v>4748</v>
      </c>
      <c r="J1010" s="245" t="s">
        <v>890</v>
      </c>
      <c r="K1010" s="245" t="s">
        <v>4336</v>
      </c>
    </row>
    <row r="1011" spans="1:12" ht="15" thickBot="1">
      <c r="A1011" s="245"/>
      <c r="B1011" s="245"/>
      <c r="C1011" s="245"/>
      <c r="D1011" s="245"/>
      <c r="E1011" s="245"/>
      <c r="F1011" s="245" t="s">
        <v>891</v>
      </c>
      <c r="G1011" s="245" t="s">
        <v>4749</v>
      </c>
      <c r="H1011" s="599" t="s">
        <v>892</v>
      </c>
      <c r="I1011" s="599"/>
      <c r="J1011" s="599" t="s">
        <v>4750</v>
      </c>
      <c r="K1011" s="599"/>
    </row>
    <row r="1012" spans="1:12" ht="0.95" customHeight="1" thickTop="1">
      <c r="A1012" s="217"/>
      <c r="B1012" s="217"/>
      <c r="C1012" s="217"/>
      <c r="D1012" s="217"/>
      <c r="E1012" s="217"/>
      <c r="F1012" s="217"/>
      <c r="G1012" s="217"/>
      <c r="H1012" s="217"/>
      <c r="I1012" s="217"/>
      <c r="J1012" s="217"/>
      <c r="K1012" s="217"/>
    </row>
    <row r="1013" spans="1:12" ht="18" customHeight="1">
      <c r="A1013" s="243"/>
      <c r="B1013" s="243" t="s">
        <v>840</v>
      </c>
      <c r="C1013" s="207" t="s">
        <v>841</v>
      </c>
      <c r="D1013" s="243" t="s">
        <v>842</v>
      </c>
      <c r="E1013" s="243" t="s">
        <v>843</v>
      </c>
      <c r="F1013" s="600" t="s">
        <v>844</v>
      </c>
      <c r="G1013" s="600"/>
      <c r="H1013" s="208" t="s">
        <v>845</v>
      </c>
      <c r="I1013" s="207" t="s">
        <v>846</v>
      </c>
      <c r="J1013" s="207" t="s">
        <v>847</v>
      </c>
      <c r="K1013" s="207" t="s">
        <v>742</v>
      </c>
    </row>
    <row r="1014" spans="1:12" ht="44.1" customHeight="1">
      <c r="A1014" s="317" t="s">
        <v>848</v>
      </c>
      <c r="B1014" s="317" t="s">
        <v>1967</v>
      </c>
      <c r="C1014" s="318" t="s">
        <v>1968</v>
      </c>
      <c r="D1014" s="317" t="s">
        <v>14</v>
      </c>
      <c r="E1014" s="317" t="s">
        <v>1969</v>
      </c>
      <c r="F1014" s="592" t="s">
        <v>917</v>
      </c>
      <c r="G1014" s="592"/>
      <c r="H1014" s="319" t="s">
        <v>914</v>
      </c>
      <c r="I1014" s="318">
        <v>1</v>
      </c>
      <c r="J1014" s="320" t="s">
        <v>4751</v>
      </c>
      <c r="K1014" s="320" t="s">
        <v>4751</v>
      </c>
      <c r="L1014" s="325">
        <f>'Med escola 220V'!I156</f>
        <v>82.938400000000001</v>
      </c>
    </row>
    <row r="1015" spans="1:12" ht="21.95" customHeight="1">
      <c r="A1015" s="244" t="s">
        <v>853</v>
      </c>
      <c r="B1015" s="244"/>
      <c r="C1015" s="211" t="s">
        <v>1947</v>
      </c>
      <c r="D1015" s="244" t="s">
        <v>14</v>
      </c>
      <c r="E1015" s="244" t="s">
        <v>1948</v>
      </c>
      <c r="F1015" s="597" t="s">
        <v>861</v>
      </c>
      <c r="G1015" s="597"/>
      <c r="H1015" s="212" t="s">
        <v>862</v>
      </c>
      <c r="I1015" s="211" t="s">
        <v>4752</v>
      </c>
      <c r="J1015" s="211" t="s">
        <v>1950</v>
      </c>
      <c r="K1015" s="213">
        <v>6.17</v>
      </c>
    </row>
    <row r="1016" spans="1:12" ht="21.95" customHeight="1">
      <c r="A1016" s="244" t="s">
        <v>853</v>
      </c>
      <c r="B1016" s="244"/>
      <c r="C1016" s="211" t="s">
        <v>1229</v>
      </c>
      <c r="D1016" s="244" t="s">
        <v>14</v>
      </c>
      <c r="E1016" s="244" t="s">
        <v>1230</v>
      </c>
      <c r="F1016" s="597" t="s">
        <v>861</v>
      </c>
      <c r="G1016" s="597"/>
      <c r="H1016" s="212" t="s">
        <v>862</v>
      </c>
      <c r="I1016" s="211" t="s">
        <v>4752</v>
      </c>
      <c r="J1016" s="211" t="s">
        <v>1231</v>
      </c>
      <c r="K1016" s="213">
        <v>7.84</v>
      </c>
    </row>
    <row r="1017" spans="1:12" ht="21.95" customHeight="1">
      <c r="A1017" s="247" t="s">
        <v>869</v>
      </c>
      <c r="B1017" s="247"/>
      <c r="C1017" s="214" t="s">
        <v>1951</v>
      </c>
      <c r="D1017" s="247" t="s">
        <v>14</v>
      </c>
      <c r="E1017" s="247" t="s">
        <v>1952</v>
      </c>
      <c r="F1017" s="598" t="s">
        <v>872</v>
      </c>
      <c r="G1017" s="598"/>
      <c r="H1017" s="215" t="s">
        <v>914</v>
      </c>
      <c r="I1017" s="214" t="s">
        <v>1962</v>
      </c>
      <c r="J1017" s="214" t="s">
        <v>1954</v>
      </c>
      <c r="K1017" s="216">
        <v>0.19</v>
      </c>
    </row>
    <row r="1018" spans="1:12" ht="21.95" customHeight="1">
      <c r="A1018" s="247" t="s">
        <v>869</v>
      </c>
      <c r="B1018" s="247"/>
      <c r="C1018" s="214" t="s">
        <v>1970</v>
      </c>
      <c r="D1018" s="247" t="s">
        <v>14</v>
      </c>
      <c r="E1018" s="247" t="s">
        <v>1971</v>
      </c>
      <c r="F1018" s="598" t="s">
        <v>872</v>
      </c>
      <c r="G1018" s="598"/>
      <c r="H1018" s="215" t="s">
        <v>914</v>
      </c>
      <c r="I1018" s="214" t="s">
        <v>867</v>
      </c>
      <c r="J1018" s="214" t="s">
        <v>1972</v>
      </c>
      <c r="K1018" s="216">
        <v>68.739999999999995</v>
      </c>
    </row>
    <row r="1019" spans="1:12">
      <c r="A1019" s="245"/>
      <c r="B1019" s="245"/>
      <c r="C1019" s="245"/>
      <c r="D1019" s="245"/>
      <c r="E1019" s="245"/>
      <c r="F1019" s="245" t="s">
        <v>886</v>
      </c>
      <c r="G1019" s="245" t="s">
        <v>3368</v>
      </c>
      <c r="H1019" s="245" t="s">
        <v>888</v>
      </c>
      <c r="I1019" s="245" t="s">
        <v>4753</v>
      </c>
      <c r="J1019" s="245" t="s">
        <v>890</v>
      </c>
      <c r="K1019" s="245" t="s">
        <v>4754</v>
      </c>
    </row>
    <row r="1020" spans="1:12" ht="15" thickBot="1">
      <c r="A1020" s="245"/>
      <c r="B1020" s="245"/>
      <c r="C1020" s="245"/>
      <c r="D1020" s="245"/>
      <c r="E1020" s="245"/>
      <c r="F1020" s="245" t="s">
        <v>891</v>
      </c>
      <c r="G1020" s="245" t="s">
        <v>4755</v>
      </c>
      <c r="H1020" s="599" t="s">
        <v>892</v>
      </c>
      <c r="I1020" s="599"/>
      <c r="J1020" s="599" t="s">
        <v>4756</v>
      </c>
      <c r="K1020" s="599"/>
    </row>
    <row r="1021" spans="1:12" ht="0.95" customHeight="1" thickTop="1">
      <c r="A1021" s="217"/>
      <c r="B1021" s="217"/>
      <c r="C1021" s="217"/>
      <c r="D1021" s="217"/>
      <c r="E1021" s="217"/>
      <c r="F1021" s="217"/>
      <c r="G1021" s="217"/>
      <c r="H1021" s="217"/>
      <c r="I1021" s="217"/>
      <c r="J1021" s="217"/>
      <c r="K1021" s="217"/>
    </row>
    <row r="1022" spans="1:12" ht="18" customHeight="1">
      <c r="A1022" s="243"/>
      <c r="B1022" s="243" t="s">
        <v>840</v>
      </c>
      <c r="C1022" s="207" t="s">
        <v>841</v>
      </c>
      <c r="D1022" s="243" t="s">
        <v>842</v>
      </c>
      <c r="E1022" s="243" t="s">
        <v>843</v>
      </c>
      <c r="F1022" s="600" t="s">
        <v>844</v>
      </c>
      <c r="G1022" s="600"/>
      <c r="H1022" s="208" t="s">
        <v>845</v>
      </c>
      <c r="I1022" s="207" t="s">
        <v>846</v>
      </c>
      <c r="J1022" s="207" t="s">
        <v>847</v>
      </c>
      <c r="K1022" s="207" t="s">
        <v>742</v>
      </c>
    </row>
    <row r="1023" spans="1:12" ht="44.1" customHeight="1">
      <c r="A1023" s="317" t="s">
        <v>848</v>
      </c>
      <c r="B1023" s="317" t="s">
        <v>1973</v>
      </c>
      <c r="C1023" s="318" t="s">
        <v>1974</v>
      </c>
      <c r="D1023" s="317" t="s">
        <v>14</v>
      </c>
      <c r="E1023" s="317" t="s">
        <v>1975</v>
      </c>
      <c r="F1023" s="592" t="s">
        <v>917</v>
      </c>
      <c r="G1023" s="592"/>
      <c r="H1023" s="319" t="s">
        <v>914</v>
      </c>
      <c r="I1023" s="318">
        <v>1</v>
      </c>
      <c r="J1023" s="320" t="s">
        <v>4757</v>
      </c>
      <c r="K1023" s="320" t="s">
        <v>4757</v>
      </c>
      <c r="L1023" s="325">
        <f>'Med escola 220V'!I157</f>
        <v>107.2162</v>
      </c>
    </row>
    <row r="1024" spans="1:12" ht="21.95" customHeight="1">
      <c r="A1024" s="244" t="s">
        <v>853</v>
      </c>
      <c r="B1024" s="244"/>
      <c r="C1024" s="211" t="s">
        <v>1947</v>
      </c>
      <c r="D1024" s="244" t="s">
        <v>14</v>
      </c>
      <c r="E1024" s="244" t="s">
        <v>1948</v>
      </c>
      <c r="F1024" s="597" t="s">
        <v>861</v>
      </c>
      <c r="G1024" s="597"/>
      <c r="H1024" s="212" t="s">
        <v>862</v>
      </c>
      <c r="I1024" s="211" t="s">
        <v>4758</v>
      </c>
      <c r="J1024" s="211" t="s">
        <v>1950</v>
      </c>
      <c r="K1024" s="213">
        <v>4.88</v>
      </c>
    </row>
    <row r="1025" spans="1:12" ht="21.95" customHeight="1">
      <c r="A1025" s="244" t="s">
        <v>853</v>
      </c>
      <c r="B1025" s="244"/>
      <c r="C1025" s="211" t="s">
        <v>1229</v>
      </c>
      <c r="D1025" s="244" t="s">
        <v>14</v>
      </c>
      <c r="E1025" s="244" t="s">
        <v>1230</v>
      </c>
      <c r="F1025" s="597" t="s">
        <v>861</v>
      </c>
      <c r="G1025" s="597"/>
      <c r="H1025" s="212" t="s">
        <v>862</v>
      </c>
      <c r="I1025" s="211" t="s">
        <v>4759</v>
      </c>
      <c r="J1025" s="211" t="s">
        <v>1231</v>
      </c>
      <c r="K1025" s="213">
        <v>6.2</v>
      </c>
    </row>
    <row r="1026" spans="1:12" ht="21.95" customHeight="1">
      <c r="A1026" s="247" t="s">
        <v>869</v>
      </c>
      <c r="B1026" s="247"/>
      <c r="C1026" s="214" t="s">
        <v>1951</v>
      </c>
      <c r="D1026" s="247" t="s">
        <v>14</v>
      </c>
      <c r="E1026" s="247" t="s">
        <v>1952</v>
      </c>
      <c r="F1026" s="598" t="s">
        <v>872</v>
      </c>
      <c r="G1026" s="598"/>
      <c r="H1026" s="215" t="s">
        <v>914</v>
      </c>
      <c r="I1026" s="214" t="s">
        <v>1727</v>
      </c>
      <c r="J1026" s="214" t="s">
        <v>1954</v>
      </c>
      <c r="K1026" s="216">
        <v>0.39</v>
      </c>
    </row>
    <row r="1027" spans="1:12" ht="21.95" customHeight="1">
      <c r="A1027" s="247" t="s">
        <v>869</v>
      </c>
      <c r="B1027" s="247"/>
      <c r="C1027" s="214" t="s">
        <v>1976</v>
      </c>
      <c r="D1027" s="247" t="s">
        <v>14</v>
      </c>
      <c r="E1027" s="247" t="s">
        <v>1977</v>
      </c>
      <c r="F1027" s="598" t="s">
        <v>872</v>
      </c>
      <c r="G1027" s="598"/>
      <c r="H1027" s="215" t="s">
        <v>914</v>
      </c>
      <c r="I1027" s="214" t="s">
        <v>867</v>
      </c>
      <c r="J1027" s="214" t="s">
        <v>1978</v>
      </c>
      <c r="K1027" s="216">
        <v>95.75</v>
      </c>
    </row>
    <row r="1028" spans="1:12">
      <c r="A1028" s="245"/>
      <c r="B1028" s="245"/>
      <c r="C1028" s="245"/>
      <c r="D1028" s="245"/>
      <c r="E1028" s="245"/>
      <c r="F1028" s="245" t="s">
        <v>886</v>
      </c>
      <c r="G1028" s="245" t="s">
        <v>3258</v>
      </c>
      <c r="H1028" s="245" t="s">
        <v>888</v>
      </c>
      <c r="I1028" s="245" t="s">
        <v>4760</v>
      </c>
      <c r="J1028" s="245" t="s">
        <v>890</v>
      </c>
      <c r="K1028" s="245" t="s">
        <v>4761</v>
      </c>
    </row>
    <row r="1029" spans="1:12" ht="15" thickBot="1">
      <c r="A1029" s="245"/>
      <c r="B1029" s="245"/>
      <c r="C1029" s="245"/>
      <c r="D1029" s="245"/>
      <c r="E1029" s="245"/>
      <c r="F1029" s="245" t="s">
        <v>891</v>
      </c>
      <c r="G1029" s="245" t="s">
        <v>1317</v>
      </c>
      <c r="H1029" s="599" t="s">
        <v>892</v>
      </c>
      <c r="I1029" s="599"/>
      <c r="J1029" s="599" t="s">
        <v>4762</v>
      </c>
      <c r="K1029" s="599"/>
    </row>
    <row r="1030" spans="1:12" ht="0.95" customHeight="1" thickTop="1">
      <c r="A1030" s="217"/>
      <c r="B1030" s="217"/>
      <c r="C1030" s="217"/>
      <c r="D1030" s="217"/>
      <c r="E1030" s="217"/>
      <c r="F1030" s="217"/>
      <c r="G1030" s="217"/>
      <c r="H1030" s="217"/>
      <c r="I1030" s="217"/>
      <c r="J1030" s="217"/>
      <c r="K1030" s="217"/>
    </row>
    <row r="1031" spans="1:12" ht="18" customHeight="1">
      <c r="A1031" s="243"/>
      <c r="B1031" s="243" t="s">
        <v>840</v>
      </c>
      <c r="C1031" s="207" t="s">
        <v>841</v>
      </c>
      <c r="D1031" s="243" t="s">
        <v>842</v>
      </c>
      <c r="E1031" s="243" t="s">
        <v>843</v>
      </c>
      <c r="F1031" s="600" t="s">
        <v>844</v>
      </c>
      <c r="G1031" s="600"/>
      <c r="H1031" s="208" t="s">
        <v>845</v>
      </c>
      <c r="I1031" s="207" t="s">
        <v>846</v>
      </c>
      <c r="J1031" s="207" t="s">
        <v>847</v>
      </c>
      <c r="K1031" s="207" t="s">
        <v>742</v>
      </c>
    </row>
    <row r="1032" spans="1:12" ht="44.1" customHeight="1">
      <c r="A1032" s="317" t="s">
        <v>848</v>
      </c>
      <c r="B1032" s="317" t="s">
        <v>1979</v>
      </c>
      <c r="C1032" s="318" t="s">
        <v>1980</v>
      </c>
      <c r="D1032" s="317" t="s">
        <v>14</v>
      </c>
      <c r="E1032" s="317" t="s">
        <v>1981</v>
      </c>
      <c r="F1032" s="592" t="s">
        <v>917</v>
      </c>
      <c r="G1032" s="592"/>
      <c r="H1032" s="319" t="s">
        <v>914</v>
      </c>
      <c r="I1032" s="318">
        <v>1</v>
      </c>
      <c r="J1032" s="320">
        <f>K1032</f>
        <v>195.63738000000001</v>
      </c>
      <c r="K1032" s="320">
        <f>SUM(K1033:K1036)</f>
        <v>195.63738000000001</v>
      </c>
      <c r="L1032" s="325">
        <f>'Med escola 220V'!I158</f>
        <v>195.6414</v>
      </c>
    </row>
    <row r="1033" spans="1:12" ht="21.95" customHeight="1">
      <c r="A1033" s="244" t="s">
        <v>853</v>
      </c>
      <c r="B1033" s="244"/>
      <c r="C1033" s="211" t="s">
        <v>1947</v>
      </c>
      <c r="D1033" s="244" t="s">
        <v>14</v>
      </c>
      <c r="E1033" s="244" t="s">
        <v>1948</v>
      </c>
      <c r="F1033" s="597" t="s">
        <v>861</v>
      </c>
      <c r="G1033" s="597"/>
      <c r="H1033" s="212" t="s">
        <v>862</v>
      </c>
      <c r="I1033" s="211" t="s">
        <v>1808</v>
      </c>
      <c r="J1033" s="211" t="s">
        <v>1950</v>
      </c>
      <c r="K1033" s="213">
        <f>I1033*J1033</f>
        <v>3.0720000000000001</v>
      </c>
    </row>
    <row r="1034" spans="1:12" ht="21.95" customHeight="1">
      <c r="A1034" s="244" t="s">
        <v>853</v>
      </c>
      <c r="B1034" s="244"/>
      <c r="C1034" s="211" t="s">
        <v>1229</v>
      </c>
      <c r="D1034" s="244" t="s">
        <v>14</v>
      </c>
      <c r="E1034" s="244" t="s">
        <v>1230</v>
      </c>
      <c r="F1034" s="597" t="s">
        <v>861</v>
      </c>
      <c r="G1034" s="597"/>
      <c r="H1034" s="212" t="s">
        <v>862</v>
      </c>
      <c r="I1034" s="211" t="s">
        <v>1254</v>
      </c>
      <c r="J1034" s="211" t="s">
        <v>1231</v>
      </c>
      <c r="K1034" s="213">
        <f t="shared" ref="K1034:K1036" si="13">I1034*J1034</f>
        <v>5.8559999999999999</v>
      </c>
    </row>
    <row r="1035" spans="1:12" ht="21.95" customHeight="1">
      <c r="A1035" s="247" t="s">
        <v>869</v>
      </c>
      <c r="B1035" s="247"/>
      <c r="C1035" s="214" t="s">
        <v>1951</v>
      </c>
      <c r="D1035" s="247" t="s">
        <v>14</v>
      </c>
      <c r="E1035" s="247" t="s">
        <v>1952</v>
      </c>
      <c r="F1035" s="598" t="s">
        <v>872</v>
      </c>
      <c r="G1035" s="598"/>
      <c r="H1035" s="215" t="s">
        <v>914</v>
      </c>
      <c r="I1035" s="214" t="s">
        <v>1727</v>
      </c>
      <c r="J1035" s="214" t="s">
        <v>1954</v>
      </c>
      <c r="K1035" s="216">
        <f t="shared" si="13"/>
        <v>0.39937999999999996</v>
      </c>
    </row>
    <row r="1036" spans="1:12" ht="21.95" customHeight="1">
      <c r="A1036" s="247" t="s">
        <v>869</v>
      </c>
      <c r="B1036" s="247"/>
      <c r="C1036" s="214" t="s">
        <v>1982</v>
      </c>
      <c r="D1036" s="247" t="s">
        <v>14</v>
      </c>
      <c r="E1036" s="247" t="s">
        <v>1983</v>
      </c>
      <c r="F1036" s="598" t="s">
        <v>872</v>
      </c>
      <c r="G1036" s="598"/>
      <c r="H1036" s="215" t="s">
        <v>914</v>
      </c>
      <c r="I1036" s="214" t="s">
        <v>867</v>
      </c>
      <c r="J1036" s="214">
        <v>186.31</v>
      </c>
      <c r="K1036" s="216">
        <f t="shared" si="13"/>
        <v>186.31</v>
      </c>
      <c r="L1036" s="325">
        <f>L1032-K1032</f>
        <v>4.019999999997026E-3</v>
      </c>
    </row>
    <row r="1037" spans="1:12">
      <c r="A1037" s="245"/>
      <c r="B1037" s="245"/>
      <c r="C1037" s="245"/>
      <c r="D1037" s="245"/>
      <c r="E1037" s="245"/>
      <c r="F1037" s="245" t="s">
        <v>886</v>
      </c>
      <c r="G1037" s="245" t="s">
        <v>2755</v>
      </c>
      <c r="H1037" s="245" t="s">
        <v>888</v>
      </c>
      <c r="I1037" s="245" t="s">
        <v>4763</v>
      </c>
      <c r="J1037" s="245" t="s">
        <v>890</v>
      </c>
      <c r="K1037" s="245" t="s">
        <v>2072</v>
      </c>
    </row>
    <row r="1038" spans="1:12" ht="15" thickBot="1">
      <c r="A1038" s="245"/>
      <c r="B1038" s="245"/>
      <c r="C1038" s="245"/>
      <c r="D1038" s="245"/>
      <c r="E1038" s="245"/>
      <c r="F1038" s="245" t="s">
        <v>891</v>
      </c>
      <c r="G1038" s="249">
        <f>H2*K1032</f>
        <v>40.066535424000001</v>
      </c>
      <c r="H1038" s="599" t="s">
        <v>892</v>
      </c>
      <c r="I1038" s="599"/>
      <c r="J1038" s="601">
        <f>G1038+K1032</f>
        <v>235.703915424</v>
      </c>
      <c r="K1038" s="599"/>
    </row>
    <row r="1039" spans="1:12" ht="0.95" customHeight="1" thickTop="1">
      <c r="A1039" s="217"/>
      <c r="B1039" s="217"/>
      <c r="C1039" s="217"/>
      <c r="D1039" s="217"/>
      <c r="E1039" s="217"/>
      <c r="F1039" s="217"/>
      <c r="G1039" s="217"/>
      <c r="H1039" s="217"/>
      <c r="I1039" s="217"/>
      <c r="J1039" s="217"/>
      <c r="K1039" s="217"/>
    </row>
    <row r="1040" spans="1:12" ht="18" customHeight="1">
      <c r="A1040" s="243"/>
      <c r="B1040" s="243" t="s">
        <v>840</v>
      </c>
      <c r="C1040" s="207" t="s">
        <v>841</v>
      </c>
      <c r="D1040" s="243" t="s">
        <v>842</v>
      </c>
      <c r="E1040" s="243" t="s">
        <v>843</v>
      </c>
      <c r="F1040" s="600" t="s">
        <v>844</v>
      </c>
      <c r="G1040" s="600"/>
      <c r="H1040" s="208" t="s">
        <v>845</v>
      </c>
      <c r="I1040" s="207" t="s">
        <v>846</v>
      </c>
      <c r="J1040" s="207" t="s">
        <v>847</v>
      </c>
      <c r="K1040" s="207" t="s">
        <v>742</v>
      </c>
    </row>
    <row r="1041" spans="1:12" ht="33" customHeight="1">
      <c r="A1041" s="317" t="s">
        <v>848</v>
      </c>
      <c r="B1041" s="317" t="s">
        <v>1984</v>
      </c>
      <c r="C1041" s="318" t="s">
        <v>1985</v>
      </c>
      <c r="D1041" s="317" t="s">
        <v>14</v>
      </c>
      <c r="E1041" s="317" t="s">
        <v>1986</v>
      </c>
      <c r="F1041" s="592" t="s">
        <v>917</v>
      </c>
      <c r="G1041" s="592"/>
      <c r="H1041" s="319" t="s">
        <v>914</v>
      </c>
      <c r="I1041" s="318">
        <v>1</v>
      </c>
      <c r="J1041" s="320" t="s">
        <v>4764</v>
      </c>
      <c r="K1041" s="320" t="s">
        <v>4764</v>
      </c>
      <c r="L1041" s="325">
        <f>'Med escola 220V'!I159</f>
        <v>58.265000000000001</v>
      </c>
    </row>
    <row r="1042" spans="1:12" ht="21.95" customHeight="1">
      <c r="A1042" s="244" t="s">
        <v>853</v>
      </c>
      <c r="B1042" s="244"/>
      <c r="C1042" s="211" t="s">
        <v>1947</v>
      </c>
      <c r="D1042" s="244" t="s">
        <v>14</v>
      </c>
      <c r="E1042" s="244" t="s">
        <v>1948</v>
      </c>
      <c r="F1042" s="597" t="s">
        <v>861</v>
      </c>
      <c r="G1042" s="597"/>
      <c r="H1042" s="212" t="s">
        <v>862</v>
      </c>
      <c r="I1042" s="211" t="s">
        <v>4765</v>
      </c>
      <c r="J1042" s="211" t="s">
        <v>1950</v>
      </c>
      <c r="K1042" s="213">
        <v>0.01</v>
      </c>
    </row>
    <row r="1043" spans="1:12" ht="21.95" customHeight="1">
      <c r="A1043" s="244" t="s">
        <v>853</v>
      </c>
      <c r="B1043" s="244"/>
      <c r="C1043" s="211" t="s">
        <v>1229</v>
      </c>
      <c r="D1043" s="244" t="s">
        <v>14</v>
      </c>
      <c r="E1043" s="244" t="s">
        <v>1230</v>
      </c>
      <c r="F1043" s="597" t="s">
        <v>861</v>
      </c>
      <c r="G1043" s="597"/>
      <c r="H1043" s="212" t="s">
        <v>862</v>
      </c>
      <c r="I1043" s="211" t="s">
        <v>4766</v>
      </c>
      <c r="J1043" s="211" t="s">
        <v>1231</v>
      </c>
      <c r="K1043" s="213">
        <v>0.02</v>
      </c>
    </row>
    <row r="1044" spans="1:12" ht="21.95" customHeight="1">
      <c r="A1044" s="247" t="s">
        <v>869</v>
      </c>
      <c r="B1044" s="247"/>
      <c r="C1044" s="214" t="s">
        <v>1951</v>
      </c>
      <c r="D1044" s="247" t="s">
        <v>14</v>
      </c>
      <c r="E1044" s="247" t="s">
        <v>1952</v>
      </c>
      <c r="F1044" s="598" t="s">
        <v>872</v>
      </c>
      <c r="G1044" s="598"/>
      <c r="H1044" s="215" t="s">
        <v>914</v>
      </c>
      <c r="I1044" s="214" t="s">
        <v>4767</v>
      </c>
      <c r="J1044" s="214" t="s">
        <v>1954</v>
      </c>
      <c r="K1044" s="216">
        <v>0</v>
      </c>
    </row>
    <row r="1045" spans="1:12" ht="21.95" customHeight="1">
      <c r="A1045" s="247" t="s">
        <v>869</v>
      </c>
      <c r="B1045" s="247"/>
      <c r="C1045" s="214" t="s">
        <v>1989</v>
      </c>
      <c r="D1045" s="247" t="s">
        <v>14</v>
      </c>
      <c r="E1045" s="247" t="s">
        <v>1990</v>
      </c>
      <c r="F1045" s="598" t="s">
        <v>872</v>
      </c>
      <c r="G1045" s="598"/>
      <c r="H1045" s="215" t="s">
        <v>914</v>
      </c>
      <c r="I1045" s="214" t="s">
        <v>867</v>
      </c>
      <c r="J1045" s="214" t="s">
        <v>1991</v>
      </c>
      <c r="K1045" s="216">
        <v>58.24</v>
      </c>
    </row>
    <row r="1046" spans="1:12">
      <c r="A1046" s="245"/>
      <c r="B1046" s="245"/>
      <c r="C1046" s="245"/>
      <c r="D1046" s="245"/>
      <c r="E1046" s="245"/>
      <c r="F1046" s="245" t="s">
        <v>886</v>
      </c>
      <c r="G1046" s="245" t="s">
        <v>857</v>
      </c>
      <c r="H1046" s="245" t="s">
        <v>888</v>
      </c>
      <c r="I1046" s="245" t="s">
        <v>857</v>
      </c>
      <c r="J1046" s="245" t="s">
        <v>890</v>
      </c>
      <c r="K1046" s="245" t="s">
        <v>1108</v>
      </c>
    </row>
    <row r="1047" spans="1:12" ht="15" thickBot="1">
      <c r="A1047" s="245"/>
      <c r="B1047" s="245"/>
      <c r="C1047" s="245"/>
      <c r="D1047" s="245"/>
      <c r="E1047" s="245"/>
      <c r="F1047" s="245" t="s">
        <v>891</v>
      </c>
      <c r="G1047" s="245" t="s">
        <v>4768</v>
      </c>
      <c r="H1047" s="599" t="s">
        <v>892</v>
      </c>
      <c r="I1047" s="599"/>
      <c r="J1047" s="599" t="s">
        <v>4769</v>
      </c>
      <c r="K1047" s="599"/>
    </row>
    <row r="1048" spans="1:12" ht="0.95" customHeight="1" thickTop="1">
      <c r="A1048" s="217"/>
      <c r="B1048" s="217"/>
      <c r="C1048" s="217"/>
      <c r="D1048" s="217"/>
      <c r="E1048" s="217"/>
      <c r="F1048" s="217"/>
      <c r="G1048" s="217"/>
      <c r="H1048" s="217"/>
      <c r="I1048" s="217"/>
      <c r="J1048" s="217"/>
      <c r="K1048" s="217"/>
    </row>
    <row r="1049" spans="1:12" ht="18" customHeight="1">
      <c r="A1049" s="243"/>
      <c r="B1049" s="243" t="s">
        <v>840</v>
      </c>
      <c r="C1049" s="207" t="s">
        <v>841</v>
      </c>
      <c r="D1049" s="243" t="s">
        <v>842</v>
      </c>
      <c r="E1049" s="243" t="s">
        <v>843</v>
      </c>
      <c r="F1049" s="600" t="s">
        <v>844</v>
      </c>
      <c r="G1049" s="600"/>
      <c r="H1049" s="208" t="s">
        <v>845</v>
      </c>
      <c r="I1049" s="207" t="s">
        <v>846</v>
      </c>
      <c r="J1049" s="207" t="s">
        <v>847</v>
      </c>
      <c r="K1049" s="207" t="s">
        <v>742</v>
      </c>
    </row>
    <row r="1050" spans="1:12" ht="33" customHeight="1">
      <c r="A1050" s="317" t="s">
        <v>848</v>
      </c>
      <c r="B1050" s="317" t="s">
        <v>1992</v>
      </c>
      <c r="C1050" s="318" t="s">
        <v>1993</v>
      </c>
      <c r="D1050" s="317" t="s">
        <v>14</v>
      </c>
      <c r="E1050" s="317" t="s">
        <v>1994</v>
      </c>
      <c r="F1050" s="592" t="s">
        <v>917</v>
      </c>
      <c r="G1050" s="592"/>
      <c r="H1050" s="319" t="s">
        <v>873</v>
      </c>
      <c r="I1050" s="318">
        <v>1</v>
      </c>
      <c r="J1050" s="320" t="s">
        <v>4770</v>
      </c>
      <c r="K1050" s="320" t="s">
        <v>4770</v>
      </c>
      <c r="L1050" s="325">
        <f>'Med escola 220V'!I160</f>
        <v>2.8207999999999998</v>
      </c>
    </row>
    <row r="1051" spans="1:12" ht="21.95" customHeight="1">
      <c r="A1051" s="244" t="s">
        <v>853</v>
      </c>
      <c r="B1051" s="244"/>
      <c r="C1051" s="211" t="s">
        <v>1947</v>
      </c>
      <c r="D1051" s="244" t="s">
        <v>14</v>
      </c>
      <c r="E1051" s="244" t="s">
        <v>1948</v>
      </c>
      <c r="F1051" s="597" t="s">
        <v>861</v>
      </c>
      <c r="G1051" s="597"/>
      <c r="H1051" s="212" t="s">
        <v>862</v>
      </c>
      <c r="I1051" s="211" t="s">
        <v>4771</v>
      </c>
      <c r="J1051" s="211" t="s">
        <v>1950</v>
      </c>
      <c r="K1051" s="213">
        <v>0.28000000000000003</v>
      </c>
    </row>
    <row r="1052" spans="1:12" ht="21.95" customHeight="1">
      <c r="A1052" s="244" t="s">
        <v>853</v>
      </c>
      <c r="B1052" s="244"/>
      <c r="C1052" s="211" t="s">
        <v>1229</v>
      </c>
      <c r="D1052" s="244" t="s">
        <v>14</v>
      </c>
      <c r="E1052" s="244" t="s">
        <v>1230</v>
      </c>
      <c r="F1052" s="597" t="s">
        <v>861</v>
      </c>
      <c r="G1052" s="597"/>
      <c r="H1052" s="212" t="s">
        <v>862</v>
      </c>
      <c r="I1052" s="211" t="s">
        <v>4772</v>
      </c>
      <c r="J1052" s="211" t="s">
        <v>1231</v>
      </c>
      <c r="K1052" s="213">
        <v>0.37</v>
      </c>
    </row>
    <row r="1053" spans="1:12" ht="21.95" customHeight="1">
      <c r="A1053" s="247" t="s">
        <v>869</v>
      </c>
      <c r="B1053" s="247"/>
      <c r="C1053" s="214" t="s">
        <v>1996</v>
      </c>
      <c r="D1053" s="247" t="s">
        <v>14</v>
      </c>
      <c r="E1053" s="247" t="s">
        <v>1997</v>
      </c>
      <c r="F1053" s="598" t="s">
        <v>872</v>
      </c>
      <c r="G1053" s="598"/>
      <c r="H1053" s="215" t="s">
        <v>914</v>
      </c>
      <c r="I1053" s="214" t="s">
        <v>4773</v>
      </c>
      <c r="J1053" s="214" t="s">
        <v>1722</v>
      </c>
      <c r="K1053" s="216">
        <v>0</v>
      </c>
    </row>
    <row r="1054" spans="1:12" ht="21.95" customHeight="1">
      <c r="A1054" s="247" t="s">
        <v>869</v>
      </c>
      <c r="B1054" s="247"/>
      <c r="C1054" s="214" t="s">
        <v>1998</v>
      </c>
      <c r="D1054" s="247" t="s">
        <v>14</v>
      </c>
      <c r="E1054" s="247" t="s">
        <v>1999</v>
      </c>
      <c r="F1054" s="598" t="s">
        <v>872</v>
      </c>
      <c r="G1054" s="598"/>
      <c r="H1054" s="215" t="s">
        <v>873</v>
      </c>
      <c r="I1054" s="214" t="s">
        <v>2000</v>
      </c>
      <c r="J1054" s="214" t="s">
        <v>1898</v>
      </c>
      <c r="K1054" s="216">
        <v>2.17</v>
      </c>
    </row>
    <row r="1055" spans="1:12">
      <c r="A1055" s="245"/>
      <c r="B1055" s="245"/>
      <c r="C1055" s="245"/>
      <c r="D1055" s="245"/>
      <c r="E1055" s="245"/>
      <c r="F1055" s="245" t="s">
        <v>886</v>
      </c>
      <c r="G1055" s="245" t="s">
        <v>1843</v>
      </c>
      <c r="H1055" s="245" t="s">
        <v>888</v>
      </c>
      <c r="I1055" s="245" t="s">
        <v>3211</v>
      </c>
      <c r="J1055" s="245" t="s">
        <v>890</v>
      </c>
      <c r="K1055" s="245" t="s">
        <v>2417</v>
      </c>
    </row>
    <row r="1056" spans="1:12" ht="15" thickBot="1">
      <c r="A1056" s="245"/>
      <c r="B1056" s="245"/>
      <c r="C1056" s="245"/>
      <c r="D1056" s="245"/>
      <c r="E1056" s="245"/>
      <c r="F1056" s="245" t="s">
        <v>891</v>
      </c>
      <c r="G1056" s="245" t="s">
        <v>3190</v>
      </c>
      <c r="H1056" s="599" t="s">
        <v>892</v>
      </c>
      <c r="I1056" s="599"/>
      <c r="J1056" s="599" t="s">
        <v>4173</v>
      </c>
      <c r="K1056" s="599"/>
    </row>
    <row r="1057" spans="1:12" ht="0.95" customHeight="1" thickTop="1">
      <c r="A1057" s="217"/>
      <c r="B1057" s="217"/>
      <c r="C1057" s="217"/>
      <c r="D1057" s="217"/>
      <c r="E1057" s="217"/>
      <c r="F1057" s="217"/>
      <c r="G1057" s="217"/>
      <c r="H1057" s="217"/>
      <c r="I1057" s="217"/>
      <c r="J1057" s="217"/>
      <c r="K1057" s="217"/>
    </row>
    <row r="1058" spans="1:12" ht="18" customHeight="1">
      <c r="A1058" s="243"/>
      <c r="B1058" s="243" t="s">
        <v>840</v>
      </c>
      <c r="C1058" s="207" t="s">
        <v>841</v>
      </c>
      <c r="D1058" s="243" t="s">
        <v>842</v>
      </c>
      <c r="E1058" s="243" t="s">
        <v>843</v>
      </c>
      <c r="F1058" s="600" t="s">
        <v>844</v>
      </c>
      <c r="G1058" s="600"/>
      <c r="H1058" s="208" t="s">
        <v>845</v>
      </c>
      <c r="I1058" s="207" t="s">
        <v>846</v>
      </c>
      <c r="J1058" s="207" t="s">
        <v>847</v>
      </c>
      <c r="K1058" s="207" t="s">
        <v>742</v>
      </c>
    </row>
    <row r="1059" spans="1:12" ht="21.95" customHeight="1">
      <c r="A1059" s="317" t="s">
        <v>848</v>
      </c>
      <c r="B1059" s="317" t="s">
        <v>2002</v>
      </c>
      <c r="C1059" s="318" t="s">
        <v>4774</v>
      </c>
      <c r="D1059" s="317" t="s">
        <v>14</v>
      </c>
      <c r="E1059" s="317" t="s">
        <v>4775</v>
      </c>
      <c r="F1059" s="592" t="s">
        <v>917</v>
      </c>
      <c r="G1059" s="592"/>
      <c r="H1059" s="319" t="s">
        <v>873</v>
      </c>
      <c r="I1059" s="318">
        <v>1</v>
      </c>
      <c r="J1059" s="320" t="s">
        <v>4763</v>
      </c>
      <c r="K1059" s="320" t="s">
        <v>4763</v>
      </c>
      <c r="L1059" s="325">
        <f>'Med escola 220V'!I161</f>
        <v>2.9498000000000002</v>
      </c>
    </row>
    <row r="1060" spans="1:12" ht="21.95" customHeight="1">
      <c r="A1060" s="244" t="s">
        <v>853</v>
      </c>
      <c r="B1060" s="244"/>
      <c r="C1060" s="211" t="s">
        <v>1947</v>
      </c>
      <c r="D1060" s="244" t="s">
        <v>14</v>
      </c>
      <c r="E1060" s="244" t="s">
        <v>1948</v>
      </c>
      <c r="F1060" s="597" t="s">
        <v>861</v>
      </c>
      <c r="G1060" s="597"/>
      <c r="H1060" s="212" t="s">
        <v>862</v>
      </c>
      <c r="I1060" s="211" t="s">
        <v>4776</v>
      </c>
      <c r="J1060" s="211" t="s">
        <v>1950</v>
      </c>
      <c r="K1060" s="213">
        <v>0.03</v>
      </c>
    </row>
    <row r="1061" spans="1:12" ht="21.95" customHeight="1">
      <c r="A1061" s="244" t="s">
        <v>853</v>
      </c>
      <c r="B1061" s="244"/>
      <c r="C1061" s="211" t="s">
        <v>1229</v>
      </c>
      <c r="D1061" s="244" t="s">
        <v>14</v>
      </c>
      <c r="E1061" s="244" t="s">
        <v>1230</v>
      </c>
      <c r="F1061" s="597" t="s">
        <v>861</v>
      </c>
      <c r="G1061" s="597"/>
      <c r="H1061" s="212" t="s">
        <v>862</v>
      </c>
      <c r="I1061" s="211" t="s">
        <v>4776</v>
      </c>
      <c r="J1061" s="211" t="s">
        <v>1231</v>
      </c>
      <c r="K1061" s="213">
        <v>0.04</v>
      </c>
    </row>
    <row r="1062" spans="1:12" ht="21.95" customHeight="1">
      <c r="A1062" s="247" t="s">
        <v>869</v>
      </c>
      <c r="B1062" s="247"/>
      <c r="C1062" s="214" t="s">
        <v>4123</v>
      </c>
      <c r="D1062" s="247" t="s">
        <v>14</v>
      </c>
      <c r="E1062" s="247" t="s">
        <v>4124</v>
      </c>
      <c r="F1062" s="598" t="s">
        <v>872</v>
      </c>
      <c r="G1062" s="598"/>
      <c r="H1062" s="215" t="s">
        <v>873</v>
      </c>
      <c r="I1062" s="214" t="s">
        <v>2000</v>
      </c>
      <c r="J1062" s="214" t="s">
        <v>4126</v>
      </c>
      <c r="K1062" s="216">
        <v>2.88</v>
      </c>
    </row>
    <row r="1063" spans="1:12">
      <c r="A1063" s="245"/>
      <c r="B1063" s="245"/>
      <c r="C1063" s="245"/>
      <c r="D1063" s="245"/>
      <c r="E1063" s="245"/>
      <c r="F1063" s="245" t="s">
        <v>886</v>
      </c>
      <c r="G1063" s="245" t="s">
        <v>1267</v>
      </c>
      <c r="H1063" s="245" t="s">
        <v>888</v>
      </c>
      <c r="I1063" s="245" t="s">
        <v>1108</v>
      </c>
      <c r="J1063" s="245" t="s">
        <v>890</v>
      </c>
      <c r="K1063" s="245" t="s">
        <v>1236</v>
      </c>
    </row>
    <row r="1064" spans="1:12" ht="15" thickBot="1">
      <c r="A1064" s="245"/>
      <c r="B1064" s="245"/>
      <c r="C1064" s="245"/>
      <c r="D1064" s="245"/>
      <c r="E1064" s="245"/>
      <c r="F1064" s="245" t="s">
        <v>891</v>
      </c>
      <c r="G1064" s="245" t="s">
        <v>2056</v>
      </c>
      <c r="H1064" s="599" t="s">
        <v>892</v>
      </c>
      <c r="I1064" s="599"/>
      <c r="J1064" s="599" t="s">
        <v>2632</v>
      </c>
      <c r="K1064" s="599"/>
    </row>
    <row r="1065" spans="1:12" ht="0.95" customHeight="1" thickTop="1">
      <c r="A1065" s="217"/>
      <c r="B1065" s="217"/>
      <c r="C1065" s="217"/>
      <c r="D1065" s="217"/>
      <c r="E1065" s="217"/>
      <c r="F1065" s="217"/>
      <c r="G1065" s="217"/>
      <c r="H1065" s="217"/>
      <c r="I1065" s="217"/>
      <c r="J1065" s="217"/>
      <c r="K1065" s="217"/>
    </row>
    <row r="1066" spans="1:12" ht="18" customHeight="1">
      <c r="A1066" s="243"/>
      <c r="B1066" s="243" t="s">
        <v>840</v>
      </c>
      <c r="C1066" s="207" t="s">
        <v>841</v>
      </c>
      <c r="D1066" s="243" t="s">
        <v>842</v>
      </c>
      <c r="E1066" s="243" t="s">
        <v>843</v>
      </c>
      <c r="F1066" s="600" t="s">
        <v>844</v>
      </c>
      <c r="G1066" s="600"/>
      <c r="H1066" s="208" t="s">
        <v>845</v>
      </c>
      <c r="I1066" s="207" t="s">
        <v>846</v>
      </c>
      <c r="J1066" s="207" t="s">
        <v>847</v>
      </c>
      <c r="K1066" s="207" t="s">
        <v>742</v>
      </c>
    </row>
    <row r="1067" spans="1:12" ht="21.95" customHeight="1">
      <c r="A1067" s="317" t="s">
        <v>848</v>
      </c>
      <c r="B1067" s="317" t="s">
        <v>2011</v>
      </c>
      <c r="C1067" s="318" t="s">
        <v>2003</v>
      </c>
      <c r="D1067" s="317" t="s">
        <v>14</v>
      </c>
      <c r="E1067" s="317" t="s">
        <v>2004</v>
      </c>
      <c r="F1067" s="592" t="s">
        <v>917</v>
      </c>
      <c r="G1067" s="592"/>
      <c r="H1067" s="319" t="s">
        <v>873</v>
      </c>
      <c r="I1067" s="318">
        <v>1</v>
      </c>
      <c r="J1067" s="320">
        <f>K1067</f>
        <v>5.9176000000000002</v>
      </c>
      <c r="K1067" s="320">
        <f>SUM(K1068:K1070)</f>
        <v>5.9176000000000002</v>
      </c>
      <c r="L1067" s="325">
        <f>'Med escola 220V'!I162</f>
        <v>5.9168000000000003</v>
      </c>
    </row>
    <row r="1068" spans="1:12" ht="21.95" customHeight="1">
      <c r="A1068" s="244" t="s">
        <v>853</v>
      </c>
      <c r="B1068" s="244"/>
      <c r="C1068" s="211" t="s">
        <v>1947</v>
      </c>
      <c r="D1068" s="244" t="s">
        <v>14</v>
      </c>
      <c r="E1068" s="244" t="s">
        <v>1948</v>
      </c>
      <c r="F1068" s="597" t="s">
        <v>861</v>
      </c>
      <c r="G1068" s="597"/>
      <c r="H1068" s="212" t="s">
        <v>862</v>
      </c>
      <c r="I1068" s="211" t="s">
        <v>1108</v>
      </c>
      <c r="J1068" s="211" t="s">
        <v>1950</v>
      </c>
      <c r="K1068" s="213">
        <f>I1068*J1068</f>
        <v>0.30719999999999997</v>
      </c>
    </row>
    <row r="1069" spans="1:12" ht="21.95" customHeight="1">
      <c r="A1069" s="244" t="s">
        <v>853</v>
      </c>
      <c r="B1069" s="244"/>
      <c r="C1069" s="211" t="s">
        <v>1229</v>
      </c>
      <c r="D1069" s="244" t="s">
        <v>14</v>
      </c>
      <c r="E1069" s="244" t="s">
        <v>1230</v>
      </c>
      <c r="F1069" s="597" t="s">
        <v>861</v>
      </c>
      <c r="G1069" s="597"/>
      <c r="H1069" s="212" t="s">
        <v>862</v>
      </c>
      <c r="I1069" s="211" t="s">
        <v>1108</v>
      </c>
      <c r="J1069" s="211" t="s">
        <v>1231</v>
      </c>
      <c r="K1069" s="213">
        <f>I1069*J1069</f>
        <v>0.39040000000000002</v>
      </c>
    </row>
    <row r="1070" spans="1:12" ht="21.95" customHeight="1">
      <c r="A1070" s="247" t="s">
        <v>869</v>
      </c>
      <c r="B1070" s="247"/>
      <c r="C1070" s="214" t="s">
        <v>2006</v>
      </c>
      <c r="D1070" s="247" t="s">
        <v>14</v>
      </c>
      <c r="E1070" s="247" t="s">
        <v>2007</v>
      </c>
      <c r="F1070" s="598" t="s">
        <v>872</v>
      </c>
      <c r="G1070" s="598"/>
      <c r="H1070" s="215" t="s">
        <v>873</v>
      </c>
      <c r="I1070" s="214">
        <v>1</v>
      </c>
      <c r="J1070" s="214">
        <v>5.22</v>
      </c>
      <c r="K1070" s="213">
        <f>I1070*J1070</f>
        <v>5.22</v>
      </c>
      <c r="L1070" s="325">
        <f>L1067-K1067</f>
        <v>-7.9999999999991189E-4</v>
      </c>
    </row>
    <row r="1071" spans="1:12">
      <c r="A1071" s="245"/>
      <c r="B1071" s="245"/>
      <c r="C1071" s="245"/>
      <c r="D1071" s="245"/>
      <c r="E1071" s="245"/>
      <c r="F1071" s="245" t="s">
        <v>886</v>
      </c>
      <c r="G1071" s="245" t="s">
        <v>1825</v>
      </c>
      <c r="H1071" s="245" t="s">
        <v>888</v>
      </c>
      <c r="I1071" s="245" t="s">
        <v>1987</v>
      </c>
      <c r="J1071" s="245" t="s">
        <v>890</v>
      </c>
      <c r="K1071" s="245" t="s">
        <v>2008</v>
      </c>
    </row>
    <row r="1072" spans="1:12" ht="15" thickBot="1">
      <c r="A1072" s="245"/>
      <c r="B1072" s="245"/>
      <c r="C1072" s="245"/>
      <c r="D1072" s="245"/>
      <c r="E1072" s="245"/>
      <c r="F1072" s="245" t="s">
        <v>891</v>
      </c>
      <c r="G1072" s="245">
        <f>H2*K1067</f>
        <v>1.2119244800000002</v>
      </c>
      <c r="H1072" s="599" t="s">
        <v>892</v>
      </c>
      <c r="I1072" s="599"/>
      <c r="J1072" s="601">
        <f>G1072+K1067</f>
        <v>7.1295244800000006</v>
      </c>
      <c r="K1072" s="599"/>
    </row>
    <row r="1073" spans="1:12" ht="0.95" customHeight="1" thickTop="1">
      <c r="A1073" s="217"/>
      <c r="B1073" s="217"/>
      <c r="C1073" s="217"/>
      <c r="D1073" s="217"/>
      <c r="E1073" s="217"/>
      <c r="F1073" s="217"/>
      <c r="G1073" s="217"/>
      <c r="H1073" s="217"/>
      <c r="I1073" s="217"/>
      <c r="J1073" s="217"/>
      <c r="K1073" s="217"/>
    </row>
    <row r="1074" spans="1:12" ht="18" customHeight="1">
      <c r="A1074" s="243"/>
      <c r="B1074" s="243" t="s">
        <v>840</v>
      </c>
      <c r="C1074" s="207" t="s">
        <v>841</v>
      </c>
      <c r="D1074" s="243" t="s">
        <v>842</v>
      </c>
      <c r="E1074" s="243" t="s">
        <v>843</v>
      </c>
      <c r="F1074" s="600" t="s">
        <v>844</v>
      </c>
      <c r="G1074" s="600"/>
      <c r="H1074" s="208" t="s">
        <v>845</v>
      </c>
      <c r="I1074" s="207" t="s">
        <v>846</v>
      </c>
      <c r="J1074" s="207" t="s">
        <v>847</v>
      </c>
      <c r="K1074" s="207" t="s">
        <v>742</v>
      </c>
    </row>
    <row r="1075" spans="1:12" ht="21.95" customHeight="1">
      <c r="A1075" s="317" t="s">
        <v>848</v>
      </c>
      <c r="B1075" s="317" t="s">
        <v>2012</v>
      </c>
      <c r="C1075" s="318" t="s">
        <v>2013</v>
      </c>
      <c r="D1075" s="317" t="s">
        <v>14</v>
      </c>
      <c r="E1075" s="317" t="s">
        <v>2014</v>
      </c>
      <c r="F1075" s="592" t="s">
        <v>917</v>
      </c>
      <c r="G1075" s="592"/>
      <c r="H1075" s="319" t="s">
        <v>873</v>
      </c>
      <c r="I1075" s="318">
        <v>1</v>
      </c>
      <c r="J1075" s="320">
        <f>K1075</f>
        <v>8.4785599999999999</v>
      </c>
      <c r="K1075" s="320">
        <f>SUM(K1076:K1079)</f>
        <v>8.4785599999999999</v>
      </c>
      <c r="L1075" s="325">
        <f>'Med escola 220V'!I163</f>
        <v>8.4795999999999996</v>
      </c>
    </row>
    <row r="1076" spans="1:12" ht="21.95" customHeight="1">
      <c r="A1076" s="244" t="s">
        <v>853</v>
      </c>
      <c r="B1076" s="244"/>
      <c r="C1076" s="211" t="s">
        <v>1947</v>
      </c>
      <c r="D1076" s="244" t="s">
        <v>14</v>
      </c>
      <c r="E1076" s="244" t="s">
        <v>1948</v>
      </c>
      <c r="F1076" s="597" t="s">
        <v>861</v>
      </c>
      <c r="G1076" s="597"/>
      <c r="H1076" s="212" t="s">
        <v>862</v>
      </c>
      <c r="I1076" s="211" t="s">
        <v>1529</v>
      </c>
      <c r="J1076" s="211" t="s">
        <v>1950</v>
      </c>
      <c r="K1076" s="213">
        <f>I1076*J1076</f>
        <v>0.36863999999999997</v>
      </c>
    </row>
    <row r="1077" spans="1:12" ht="21.95" customHeight="1">
      <c r="A1077" s="244" t="s">
        <v>853</v>
      </c>
      <c r="B1077" s="244"/>
      <c r="C1077" s="211" t="s">
        <v>1229</v>
      </c>
      <c r="D1077" s="244" t="s">
        <v>14</v>
      </c>
      <c r="E1077" s="244" t="s">
        <v>1230</v>
      </c>
      <c r="F1077" s="597" t="s">
        <v>861</v>
      </c>
      <c r="G1077" s="597"/>
      <c r="H1077" s="212" t="s">
        <v>862</v>
      </c>
      <c r="I1077" s="211" t="s">
        <v>1529</v>
      </c>
      <c r="J1077" s="211" t="s">
        <v>1231</v>
      </c>
      <c r="K1077" s="213">
        <f t="shared" ref="K1077:K1079" si="14">I1077*J1077</f>
        <v>0.46848000000000001</v>
      </c>
    </row>
    <row r="1078" spans="1:12" ht="21.95" customHeight="1">
      <c r="A1078" s="247" t="s">
        <v>869</v>
      </c>
      <c r="B1078" s="247"/>
      <c r="C1078" s="214" t="s">
        <v>1996</v>
      </c>
      <c r="D1078" s="247" t="s">
        <v>14</v>
      </c>
      <c r="E1078" s="247" t="s">
        <v>1997</v>
      </c>
      <c r="F1078" s="598" t="s">
        <v>872</v>
      </c>
      <c r="G1078" s="598"/>
      <c r="H1078" s="215" t="s">
        <v>914</v>
      </c>
      <c r="I1078" s="214" t="s">
        <v>1638</v>
      </c>
      <c r="J1078" s="214" t="s">
        <v>1722</v>
      </c>
      <c r="K1078" s="216">
        <f t="shared" si="14"/>
        <v>1.1440000000000001E-2</v>
      </c>
    </row>
    <row r="1079" spans="1:12" ht="21.95" customHeight="1">
      <c r="A1079" s="247" t="s">
        <v>869</v>
      </c>
      <c r="B1079" s="247"/>
      <c r="C1079" s="214" t="s">
        <v>2016</v>
      </c>
      <c r="D1079" s="247" t="s">
        <v>14</v>
      </c>
      <c r="E1079" s="247" t="s">
        <v>2017</v>
      </c>
      <c r="F1079" s="598" t="s">
        <v>872</v>
      </c>
      <c r="G1079" s="598"/>
      <c r="H1079" s="215" t="s">
        <v>873</v>
      </c>
      <c r="I1079" s="214">
        <v>1</v>
      </c>
      <c r="J1079" s="214">
        <v>7.63</v>
      </c>
      <c r="K1079" s="216">
        <f t="shared" si="14"/>
        <v>7.63</v>
      </c>
      <c r="L1079" s="325">
        <f>L1075-K1075</f>
        <v>1.0399999999997078E-3</v>
      </c>
    </row>
    <row r="1080" spans="1:12">
      <c r="A1080" s="245"/>
      <c r="B1080" s="245"/>
      <c r="C1080" s="245"/>
      <c r="D1080" s="245"/>
      <c r="E1080" s="245"/>
      <c r="F1080" s="245" t="s">
        <v>886</v>
      </c>
      <c r="G1080" s="245" t="s">
        <v>3671</v>
      </c>
      <c r="H1080" s="245" t="s">
        <v>888</v>
      </c>
      <c r="I1080" s="245" t="s">
        <v>2331</v>
      </c>
      <c r="J1080" s="245" t="s">
        <v>890</v>
      </c>
      <c r="K1080" s="245" t="s">
        <v>1752</v>
      </c>
    </row>
    <row r="1081" spans="1:12" ht="15" thickBot="1">
      <c r="A1081" s="245"/>
      <c r="B1081" s="245"/>
      <c r="C1081" s="245"/>
      <c r="D1081" s="245"/>
      <c r="E1081" s="245"/>
      <c r="F1081" s="245" t="s">
        <v>891</v>
      </c>
      <c r="G1081" s="245">
        <f>H2*K1075</f>
        <v>1.736409088</v>
      </c>
      <c r="H1081" s="599" t="s">
        <v>892</v>
      </c>
      <c r="I1081" s="599"/>
      <c r="J1081" s="601">
        <f>G1081+K1075</f>
        <v>10.214969088</v>
      </c>
      <c r="K1081" s="599"/>
    </row>
    <row r="1082" spans="1:12" ht="0.95" customHeight="1" thickTop="1">
      <c r="A1082" s="217"/>
      <c r="B1082" s="217"/>
      <c r="C1082" s="217"/>
      <c r="D1082" s="217"/>
      <c r="E1082" s="217"/>
      <c r="F1082" s="217"/>
      <c r="G1082" s="217"/>
      <c r="H1082" s="217"/>
      <c r="I1082" s="217"/>
      <c r="J1082" s="217"/>
      <c r="K1082" s="217"/>
    </row>
    <row r="1083" spans="1:12" ht="18" customHeight="1">
      <c r="A1083" s="243"/>
      <c r="B1083" s="243" t="s">
        <v>840</v>
      </c>
      <c r="C1083" s="207" t="s">
        <v>841</v>
      </c>
      <c r="D1083" s="243" t="s">
        <v>842</v>
      </c>
      <c r="E1083" s="243" t="s">
        <v>843</v>
      </c>
      <c r="F1083" s="600" t="s">
        <v>844</v>
      </c>
      <c r="G1083" s="600"/>
      <c r="H1083" s="208" t="s">
        <v>845</v>
      </c>
      <c r="I1083" s="207" t="s">
        <v>846</v>
      </c>
      <c r="J1083" s="207" t="s">
        <v>847</v>
      </c>
      <c r="K1083" s="207" t="s">
        <v>742</v>
      </c>
    </row>
    <row r="1084" spans="1:12" ht="21.95" customHeight="1">
      <c r="A1084" s="317" t="s">
        <v>848</v>
      </c>
      <c r="B1084" s="317" t="s">
        <v>2019</v>
      </c>
      <c r="C1084" s="318" t="s">
        <v>2020</v>
      </c>
      <c r="D1084" s="317" t="s">
        <v>14</v>
      </c>
      <c r="E1084" s="317" t="s">
        <v>2021</v>
      </c>
      <c r="F1084" s="592" t="s">
        <v>917</v>
      </c>
      <c r="G1084" s="592"/>
      <c r="H1084" s="319" t="s">
        <v>873</v>
      </c>
      <c r="I1084" s="318">
        <v>1</v>
      </c>
      <c r="J1084" s="320">
        <f>K1084</f>
        <v>10.49582</v>
      </c>
      <c r="K1084" s="320">
        <f>SUM(K1085:K1088)</f>
        <v>10.49582</v>
      </c>
      <c r="L1084" s="325">
        <f>'Med escola 220V'!I164</f>
        <v>10.5006</v>
      </c>
    </row>
    <row r="1085" spans="1:12" ht="21.95" customHeight="1">
      <c r="A1085" s="244" t="s">
        <v>853</v>
      </c>
      <c r="B1085" s="244"/>
      <c r="C1085" s="211" t="s">
        <v>1947</v>
      </c>
      <c r="D1085" s="244" t="s">
        <v>14</v>
      </c>
      <c r="E1085" s="244" t="s">
        <v>1948</v>
      </c>
      <c r="F1085" s="597" t="s">
        <v>861</v>
      </c>
      <c r="G1085" s="597"/>
      <c r="H1085" s="212" t="s">
        <v>862</v>
      </c>
      <c r="I1085" s="211" t="s">
        <v>2023</v>
      </c>
      <c r="J1085" s="211" t="s">
        <v>1950</v>
      </c>
      <c r="K1085" s="213">
        <f>I1085*J1085</f>
        <v>0.44544</v>
      </c>
    </row>
    <row r="1086" spans="1:12" ht="21.95" customHeight="1">
      <c r="A1086" s="244" t="s">
        <v>853</v>
      </c>
      <c r="B1086" s="244"/>
      <c r="C1086" s="211" t="s">
        <v>1229</v>
      </c>
      <c r="D1086" s="244" t="s">
        <v>14</v>
      </c>
      <c r="E1086" s="244" t="s">
        <v>1230</v>
      </c>
      <c r="F1086" s="597" t="s">
        <v>861</v>
      </c>
      <c r="G1086" s="597"/>
      <c r="H1086" s="212" t="s">
        <v>862</v>
      </c>
      <c r="I1086" s="211" t="s">
        <v>2023</v>
      </c>
      <c r="J1086" s="211" t="s">
        <v>1231</v>
      </c>
      <c r="K1086" s="213">
        <f t="shared" ref="K1086:K1088" si="15">I1086*J1086</f>
        <v>0.56608000000000003</v>
      </c>
    </row>
    <row r="1087" spans="1:12" ht="21.95" customHeight="1">
      <c r="A1087" s="247" t="s">
        <v>869</v>
      </c>
      <c r="B1087" s="247"/>
      <c r="C1087" s="214" t="s">
        <v>1996</v>
      </c>
      <c r="D1087" s="247" t="s">
        <v>14</v>
      </c>
      <c r="E1087" s="247" t="s">
        <v>1997</v>
      </c>
      <c r="F1087" s="598" t="s">
        <v>872</v>
      </c>
      <c r="G1087" s="598"/>
      <c r="H1087" s="215" t="s">
        <v>914</v>
      </c>
      <c r="I1087" s="214" t="s">
        <v>857</v>
      </c>
      <c r="J1087" s="214" t="s">
        <v>1722</v>
      </c>
      <c r="K1087" s="216">
        <f t="shared" si="15"/>
        <v>1.43E-2</v>
      </c>
    </row>
    <row r="1088" spans="1:12" ht="21.95" customHeight="1">
      <c r="A1088" s="247" t="s">
        <v>869</v>
      </c>
      <c r="B1088" s="247"/>
      <c r="C1088" s="214" t="s">
        <v>2024</v>
      </c>
      <c r="D1088" s="247" t="s">
        <v>14</v>
      </c>
      <c r="E1088" s="247" t="s">
        <v>2025</v>
      </c>
      <c r="F1088" s="598" t="s">
        <v>872</v>
      </c>
      <c r="G1088" s="598"/>
      <c r="H1088" s="215" t="s">
        <v>873</v>
      </c>
      <c r="I1088" s="214">
        <v>1</v>
      </c>
      <c r="J1088" s="214">
        <v>9.4700000000000006</v>
      </c>
      <c r="K1088" s="216">
        <f t="shared" si="15"/>
        <v>9.4700000000000006</v>
      </c>
      <c r="L1088" s="325">
        <f>L1084-K1084</f>
        <v>4.7800000000002285E-3</v>
      </c>
    </row>
    <row r="1089" spans="1:12">
      <c r="A1089" s="245"/>
      <c r="B1089" s="245"/>
      <c r="C1089" s="245"/>
      <c r="D1089" s="245"/>
      <c r="E1089" s="245"/>
      <c r="F1089" s="245" t="s">
        <v>886</v>
      </c>
      <c r="G1089" s="245" t="s">
        <v>1764</v>
      </c>
      <c r="H1089" s="245" t="s">
        <v>888</v>
      </c>
      <c r="I1089" s="245" t="s">
        <v>1790</v>
      </c>
      <c r="J1089" s="245" t="s">
        <v>890</v>
      </c>
      <c r="K1089" s="245" t="s">
        <v>2026</v>
      </c>
    </row>
    <row r="1090" spans="1:12" ht="15" thickBot="1">
      <c r="A1090" s="245"/>
      <c r="B1090" s="245"/>
      <c r="C1090" s="245"/>
      <c r="D1090" s="245"/>
      <c r="E1090" s="245"/>
      <c r="F1090" s="245" t="s">
        <v>891</v>
      </c>
      <c r="G1090" s="245">
        <f>H2*K1084</f>
        <v>2.1495439360000002</v>
      </c>
      <c r="H1090" s="599" t="s">
        <v>892</v>
      </c>
      <c r="I1090" s="599"/>
      <c r="J1090" s="601">
        <f>G1090+K1084</f>
        <v>12.645363936000001</v>
      </c>
      <c r="K1090" s="599"/>
    </row>
    <row r="1091" spans="1:12" ht="0.95" customHeight="1" thickTop="1">
      <c r="A1091" s="217"/>
      <c r="B1091" s="217"/>
      <c r="C1091" s="217"/>
      <c r="D1091" s="217"/>
      <c r="E1091" s="217"/>
      <c r="F1091" s="217"/>
      <c r="G1091" s="217"/>
      <c r="H1091" s="217"/>
      <c r="I1091" s="217"/>
      <c r="J1091" s="217"/>
      <c r="K1091" s="217"/>
    </row>
    <row r="1092" spans="1:12" ht="18" customHeight="1">
      <c r="A1092" s="243"/>
      <c r="B1092" s="243" t="s">
        <v>840</v>
      </c>
      <c r="C1092" s="207" t="s">
        <v>841</v>
      </c>
      <c r="D1092" s="243" t="s">
        <v>842</v>
      </c>
      <c r="E1092" s="243" t="s">
        <v>843</v>
      </c>
      <c r="F1092" s="600" t="s">
        <v>844</v>
      </c>
      <c r="G1092" s="600"/>
      <c r="H1092" s="208" t="s">
        <v>845</v>
      </c>
      <c r="I1092" s="207" t="s">
        <v>846</v>
      </c>
      <c r="J1092" s="207" t="s">
        <v>847</v>
      </c>
      <c r="K1092" s="207" t="s">
        <v>742</v>
      </c>
    </row>
    <row r="1093" spans="1:12" ht="21.95" customHeight="1">
      <c r="A1093" s="317" t="s">
        <v>848</v>
      </c>
      <c r="B1093" s="317" t="s">
        <v>2027</v>
      </c>
      <c r="C1093" s="318" t="s">
        <v>2028</v>
      </c>
      <c r="D1093" s="317" t="s">
        <v>14</v>
      </c>
      <c r="E1093" s="317" t="s">
        <v>2029</v>
      </c>
      <c r="F1093" s="592" t="s">
        <v>917</v>
      </c>
      <c r="G1093" s="592"/>
      <c r="H1093" s="319" t="s">
        <v>873</v>
      </c>
      <c r="I1093" s="318">
        <v>1</v>
      </c>
      <c r="J1093" s="320" t="s">
        <v>2030</v>
      </c>
      <c r="K1093" s="320">
        <f>SUM(K1094:K1097)</f>
        <v>16.041650000000001</v>
      </c>
      <c r="L1093" s="325">
        <f>'Med escola 220V'!I165</f>
        <v>16.038999999999998</v>
      </c>
    </row>
    <row r="1094" spans="1:12" ht="21.95" customHeight="1">
      <c r="A1094" s="244" t="s">
        <v>853</v>
      </c>
      <c r="B1094" s="244"/>
      <c r="C1094" s="211" t="s">
        <v>1947</v>
      </c>
      <c r="D1094" s="244" t="s">
        <v>14</v>
      </c>
      <c r="E1094" s="244" t="s">
        <v>1948</v>
      </c>
      <c r="F1094" s="597" t="s">
        <v>861</v>
      </c>
      <c r="G1094" s="597"/>
      <c r="H1094" s="212" t="s">
        <v>862</v>
      </c>
      <c r="I1094" s="211" t="s">
        <v>2031</v>
      </c>
      <c r="J1094" s="211" t="s">
        <v>1950</v>
      </c>
      <c r="K1094" s="213">
        <f>I1094*J1094</f>
        <v>0.52224000000000004</v>
      </c>
    </row>
    <row r="1095" spans="1:12" ht="21.95" customHeight="1">
      <c r="A1095" s="244" t="s">
        <v>853</v>
      </c>
      <c r="B1095" s="244"/>
      <c r="C1095" s="211" t="s">
        <v>1229</v>
      </c>
      <c r="D1095" s="244" t="s">
        <v>14</v>
      </c>
      <c r="E1095" s="244" t="s">
        <v>1230</v>
      </c>
      <c r="F1095" s="597" t="s">
        <v>861</v>
      </c>
      <c r="G1095" s="597"/>
      <c r="H1095" s="212" t="s">
        <v>862</v>
      </c>
      <c r="I1095" s="211" t="s">
        <v>2031</v>
      </c>
      <c r="J1095" s="211" t="s">
        <v>1231</v>
      </c>
      <c r="K1095" s="213">
        <f t="shared" ref="K1095:K1097" si="16">I1095*J1095</f>
        <v>0.66368000000000005</v>
      </c>
    </row>
    <row r="1096" spans="1:12" ht="21.95" customHeight="1">
      <c r="A1096" s="247" t="s">
        <v>869</v>
      </c>
      <c r="B1096" s="247"/>
      <c r="C1096" s="214" t="s">
        <v>1996</v>
      </c>
      <c r="D1096" s="247" t="s">
        <v>14</v>
      </c>
      <c r="E1096" s="247" t="s">
        <v>1997</v>
      </c>
      <c r="F1096" s="598" t="s">
        <v>872</v>
      </c>
      <c r="G1096" s="598"/>
      <c r="H1096" s="215" t="s">
        <v>914</v>
      </c>
      <c r="I1096" s="214" t="s">
        <v>2032</v>
      </c>
      <c r="J1096" s="214" t="s">
        <v>1722</v>
      </c>
      <c r="K1096" s="213">
        <f t="shared" si="16"/>
        <v>1.5729999999999997E-2</v>
      </c>
    </row>
    <row r="1097" spans="1:12" ht="21.95" customHeight="1">
      <c r="A1097" s="247" t="s">
        <v>869</v>
      </c>
      <c r="B1097" s="247"/>
      <c r="C1097" s="214" t="s">
        <v>2033</v>
      </c>
      <c r="D1097" s="247" t="s">
        <v>14</v>
      </c>
      <c r="E1097" s="247" t="s">
        <v>2034</v>
      </c>
      <c r="F1097" s="598" t="s">
        <v>872</v>
      </c>
      <c r="G1097" s="598"/>
      <c r="H1097" s="215" t="s">
        <v>873</v>
      </c>
      <c r="I1097" s="214">
        <v>1</v>
      </c>
      <c r="J1097" s="214">
        <v>14.84</v>
      </c>
      <c r="K1097" s="213">
        <f t="shared" si="16"/>
        <v>14.84</v>
      </c>
      <c r="L1097" s="325">
        <f>L1093-K1093</f>
        <v>-2.6500000000027057E-3</v>
      </c>
    </row>
    <row r="1098" spans="1:12">
      <c r="A1098" s="245"/>
      <c r="B1098" s="245"/>
      <c r="C1098" s="245"/>
      <c r="D1098" s="245"/>
      <c r="E1098" s="245"/>
      <c r="F1098" s="245" t="s">
        <v>886</v>
      </c>
      <c r="G1098" s="245" t="s">
        <v>2268</v>
      </c>
      <c r="H1098" s="245" t="s">
        <v>888</v>
      </c>
      <c r="I1098" s="245" t="s">
        <v>2182</v>
      </c>
      <c r="J1098" s="245" t="s">
        <v>890</v>
      </c>
      <c r="K1098" s="245" t="s">
        <v>2035</v>
      </c>
    </row>
    <row r="1099" spans="1:12" ht="15" thickBot="1">
      <c r="A1099" s="245"/>
      <c r="B1099" s="245"/>
      <c r="C1099" s="245"/>
      <c r="D1099" s="245"/>
      <c r="E1099" s="245"/>
      <c r="F1099" s="245" t="s">
        <v>891</v>
      </c>
      <c r="G1099" s="245">
        <f>H2*K1093</f>
        <v>3.2853299200000001</v>
      </c>
      <c r="H1099" s="599" t="s">
        <v>892</v>
      </c>
      <c r="I1099" s="599"/>
      <c r="J1099" s="601">
        <f>G1099+K1093</f>
        <v>19.326979919999999</v>
      </c>
      <c r="K1099" s="599"/>
    </row>
    <row r="1100" spans="1:12" ht="0.95" customHeight="1" thickTop="1">
      <c r="A1100" s="217"/>
      <c r="B1100" s="217"/>
      <c r="C1100" s="217"/>
      <c r="D1100" s="217"/>
      <c r="E1100" s="217"/>
      <c r="F1100" s="217"/>
      <c r="G1100" s="217"/>
      <c r="H1100" s="217"/>
      <c r="I1100" s="217"/>
      <c r="J1100" s="217"/>
      <c r="K1100" s="217"/>
    </row>
    <row r="1101" spans="1:12" ht="18" customHeight="1">
      <c r="A1101" s="243"/>
      <c r="B1101" s="243" t="s">
        <v>840</v>
      </c>
      <c r="C1101" s="207" t="s">
        <v>841</v>
      </c>
      <c r="D1101" s="243" t="s">
        <v>842</v>
      </c>
      <c r="E1101" s="243" t="s">
        <v>843</v>
      </c>
      <c r="F1101" s="600" t="s">
        <v>844</v>
      </c>
      <c r="G1101" s="600"/>
      <c r="H1101" s="208" t="s">
        <v>845</v>
      </c>
      <c r="I1101" s="207" t="s">
        <v>846</v>
      </c>
      <c r="J1101" s="207" t="s">
        <v>847</v>
      </c>
      <c r="K1101" s="207" t="s">
        <v>742</v>
      </c>
    </row>
    <row r="1102" spans="1:12" ht="33" customHeight="1">
      <c r="A1102" s="317" t="s">
        <v>848</v>
      </c>
      <c r="B1102" s="317" t="s">
        <v>2036</v>
      </c>
      <c r="C1102" s="318" t="s">
        <v>2037</v>
      </c>
      <c r="D1102" s="317" t="s">
        <v>14</v>
      </c>
      <c r="E1102" s="317" t="s">
        <v>2038</v>
      </c>
      <c r="F1102" s="592" t="s">
        <v>917</v>
      </c>
      <c r="G1102" s="592"/>
      <c r="H1102" s="319" t="s">
        <v>914</v>
      </c>
      <c r="I1102" s="318">
        <v>1</v>
      </c>
      <c r="J1102" s="320" t="s">
        <v>3965</v>
      </c>
      <c r="K1102" s="320" t="s">
        <v>3965</v>
      </c>
      <c r="L1102" s="325">
        <f>'Med escola 220V'!I167</f>
        <v>4.7557999999999998</v>
      </c>
    </row>
    <row r="1103" spans="1:12" ht="21.95" customHeight="1">
      <c r="A1103" s="244" t="s">
        <v>853</v>
      </c>
      <c r="B1103" s="244"/>
      <c r="C1103" s="211" t="s">
        <v>1947</v>
      </c>
      <c r="D1103" s="244" t="s">
        <v>14</v>
      </c>
      <c r="E1103" s="244" t="s">
        <v>1948</v>
      </c>
      <c r="F1103" s="597" t="s">
        <v>861</v>
      </c>
      <c r="G1103" s="597"/>
      <c r="H1103" s="212" t="s">
        <v>862</v>
      </c>
      <c r="I1103" s="211" t="s">
        <v>4777</v>
      </c>
      <c r="J1103" s="211" t="s">
        <v>1950</v>
      </c>
      <c r="K1103" s="213">
        <v>1.64</v>
      </c>
    </row>
    <row r="1104" spans="1:12" ht="21.95" customHeight="1">
      <c r="A1104" s="244" t="s">
        <v>853</v>
      </c>
      <c r="B1104" s="244"/>
      <c r="C1104" s="211" t="s">
        <v>1229</v>
      </c>
      <c r="D1104" s="244" t="s">
        <v>14</v>
      </c>
      <c r="E1104" s="244" t="s">
        <v>1230</v>
      </c>
      <c r="F1104" s="597" t="s">
        <v>861</v>
      </c>
      <c r="G1104" s="597"/>
      <c r="H1104" s="212" t="s">
        <v>862</v>
      </c>
      <c r="I1104" s="211" t="s">
        <v>4777</v>
      </c>
      <c r="J1104" s="211" t="s">
        <v>1231</v>
      </c>
      <c r="K1104" s="213">
        <v>2.08</v>
      </c>
    </row>
    <row r="1105" spans="1:12" ht="21.95" customHeight="1">
      <c r="A1105" s="247" t="s">
        <v>869</v>
      </c>
      <c r="B1105" s="247"/>
      <c r="C1105" s="214" t="s">
        <v>2039</v>
      </c>
      <c r="D1105" s="247" t="s">
        <v>14</v>
      </c>
      <c r="E1105" s="247" t="s">
        <v>2040</v>
      </c>
      <c r="F1105" s="598" t="s">
        <v>872</v>
      </c>
      <c r="G1105" s="598"/>
      <c r="H1105" s="215" t="s">
        <v>914</v>
      </c>
      <c r="I1105" s="214" t="s">
        <v>1061</v>
      </c>
      <c r="J1105" s="214" t="s">
        <v>2041</v>
      </c>
      <c r="K1105" s="216">
        <v>0.31</v>
      </c>
    </row>
    <row r="1106" spans="1:12" ht="21.95" customHeight="1">
      <c r="A1106" s="247" t="s">
        <v>869</v>
      </c>
      <c r="B1106" s="247"/>
      <c r="C1106" s="214" t="s">
        <v>2042</v>
      </c>
      <c r="D1106" s="247" t="s">
        <v>14</v>
      </c>
      <c r="E1106" s="247" t="s">
        <v>2043</v>
      </c>
      <c r="F1106" s="598" t="s">
        <v>872</v>
      </c>
      <c r="G1106" s="598"/>
      <c r="H1106" s="215" t="s">
        <v>914</v>
      </c>
      <c r="I1106" s="214" t="s">
        <v>867</v>
      </c>
      <c r="J1106" s="214" t="s">
        <v>2044</v>
      </c>
      <c r="K1106" s="216">
        <v>0.4</v>
      </c>
    </row>
    <row r="1107" spans="1:12" ht="21.95" customHeight="1">
      <c r="A1107" s="247" t="s">
        <v>869</v>
      </c>
      <c r="B1107" s="247"/>
      <c r="C1107" s="214" t="s">
        <v>1996</v>
      </c>
      <c r="D1107" s="247" t="s">
        <v>14</v>
      </c>
      <c r="E1107" s="247" t="s">
        <v>1997</v>
      </c>
      <c r="F1107" s="598" t="s">
        <v>872</v>
      </c>
      <c r="G1107" s="598"/>
      <c r="H1107" s="215" t="s">
        <v>914</v>
      </c>
      <c r="I1107" s="214" t="s">
        <v>1312</v>
      </c>
      <c r="J1107" s="214" t="s">
        <v>1722</v>
      </c>
      <c r="K1107" s="216">
        <v>0.06</v>
      </c>
    </row>
    <row r="1108" spans="1:12" ht="21.95" customHeight="1">
      <c r="A1108" s="247" t="s">
        <v>869</v>
      </c>
      <c r="B1108" s="247"/>
      <c r="C1108" s="214" t="s">
        <v>2045</v>
      </c>
      <c r="D1108" s="247" t="s">
        <v>14</v>
      </c>
      <c r="E1108" s="247" t="s">
        <v>2046</v>
      </c>
      <c r="F1108" s="598" t="s">
        <v>872</v>
      </c>
      <c r="G1108" s="598"/>
      <c r="H1108" s="215" t="s">
        <v>914</v>
      </c>
      <c r="I1108" s="214" t="s">
        <v>1061</v>
      </c>
      <c r="J1108" s="214" t="s">
        <v>2047</v>
      </c>
      <c r="K1108" s="216">
        <v>0.27</v>
      </c>
    </row>
    <row r="1109" spans="1:12">
      <c r="A1109" s="245"/>
      <c r="B1109" s="245"/>
      <c r="C1109" s="245"/>
      <c r="D1109" s="245"/>
      <c r="E1109" s="245"/>
      <c r="F1109" s="245" t="s">
        <v>886</v>
      </c>
      <c r="G1109" s="245" t="s">
        <v>2552</v>
      </c>
      <c r="H1109" s="245" t="s">
        <v>888</v>
      </c>
      <c r="I1109" s="245" t="s">
        <v>2672</v>
      </c>
      <c r="J1109" s="245" t="s">
        <v>890</v>
      </c>
      <c r="K1109" s="245" t="s">
        <v>4201</v>
      </c>
    </row>
    <row r="1110" spans="1:12" ht="15" thickBot="1">
      <c r="A1110" s="245"/>
      <c r="B1110" s="245"/>
      <c r="C1110" s="245"/>
      <c r="D1110" s="245"/>
      <c r="E1110" s="245"/>
      <c r="F1110" s="245" t="s">
        <v>891</v>
      </c>
      <c r="G1110" s="245" t="s">
        <v>1455</v>
      </c>
      <c r="H1110" s="599" t="s">
        <v>892</v>
      </c>
      <c r="I1110" s="599"/>
      <c r="J1110" s="599" t="s">
        <v>4778</v>
      </c>
      <c r="K1110" s="599"/>
    </row>
    <row r="1111" spans="1:12" ht="0.95" customHeight="1" thickTop="1">
      <c r="A1111" s="217"/>
      <c r="B1111" s="217"/>
      <c r="C1111" s="217"/>
      <c r="D1111" s="217"/>
      <c r="E1111" s="217"/>
      <c r="F1111" s="217"/>
      <c r="G1111" s="217"/>
      <c r="H1111" s="217"/>
      <c r="I1111" s="217"/>
      <c r="J1111" s="217"/>
      <c r="K1111" s="217"/>
    </row>
    <row r="1112" spans="1:12" ht="18" customHeight="1">
      <c r="A1112" s="243"/>
      <c r="B1112" s="243" t="s">
        <v>840</v>
      </c>
      <c r="C1112" s="207" t="s">
        <v>841</v>
      </c>
      <c r="D1112" s="243" t="s">
        <v>842</v>
      </c>
      <c r="E1112" s="243" t="s">
        <v>843</v>
      </c>
      <c r="F1112" s="600" t="s">
        <v>844</v>
      </c>
      <c r="G1112" s="600"/>
      <c r="H1112" s="208" t="s">
        <v>845</v>
      </c>
      <c r="I1112" s="207" t="s">
        <v>846</v>
      </c>
      <c r="J1112" s="207" t="s">
        <v>847</v>
      </c>
      <c r="K1112" s="207" t="s">
        <v>742</v>
      </c>
    </row>
    <row r="1113" spans="1:12" ht="33" customHeight="1">
      <c r="A1113" s="317" t="s">
        <v>848</v>
      </c>
      <c r="B1113" s="317" t="s">
        <v>2050</v>
      </c>
      <c r="C1113" s="318" t="s">
        <v>2051</v>
      </c>
      <c r="D1113" s="317" t="s">
        <v>14</v>
      </c>
      <c r="E1113" s="317" t="s">
        <v>2052</v>
      </c>
      <c r="F1113" s="592" t="s">
        <v>917</v>
      </c>
      <c r="G1113" s="592"/>
      <c r="H1113" s="319" t="s">
        <v>914</v>
      </c>
      <c r="I1113" s="318">
        <v>1</v>
      </c>
      <c r="J1113" s="320" t="s">
        <v>4779</v>
      </c>
      <c r="K1113" s="320" t="s">
        <v>4779</v>
      </c>
      <c r="L1113" s="325">
        <f>'Med escola 220V'!I168</f>
        <v>5.7017999999999995</v>
      </c>
    </row>
    <row r="1114" spans="1:12" ht="21.95" customHeight="1">
      <c r="A1114" s="244" t="s">
        <v>853</v>
      </c>
      <c r="B1114" s="244"/>
      <c r="C1114" s="211" t="s">
        <v>1947</v>
      </c>
      <c r="D1114" s="244" t="s">
        <v>14</v>
      </c>
      <c r="E1114" s="244" t="s">
        <v>1948</v>
      </c>
      <c r="F1114" s="597" t="s">
        <v>861</v>
      </c>
      <c r="G1114" s="597"/>
      <c r="H1114" s="212" t="s">
        <v>862</v>
      </c>
      <c r="I1114" s="211" t="s">
        <v>4780</v>
      </c>
      <c r="J1114" s="211" t="s">
        <v>1950</v>
      </c>
      <c r="K1114" s="213">
        <v>1.89</v>
      </c>
    </row>
    <row r="1115" spans="1:12" ht="21.95" customHeight="1">
      <c r="A1115" s="244" t="s">
        <v>853</v>
      </c>
      <c r="B1115" s="244"/>
      <c r="C1115" s="211" t="s">
        <v>1229</v>
      </c>
      <c r="D1115" s="244" t="s">
        <v>14</v>
      </c>
      <c r="E1115" s="244" t="s">
        <v>1230</v>
      </c>
      <c r="F1115" s="597" t="s">
        <v>861</v>
      </c>
      <c r="G1115" s="597"/>
      <c r="H1115" s="212" t="s">
        <v>862</v>
      </c>
      <c r="I1115" s="211" t="s">
        <v>4780</v>
      </c>
      <c r="J1115" s="211" t="s">
        <v>1231</v>
      </c>
      <c r="K1115" s="213">
        <v>2.4</v>
      </c>
    </row>
    <row r="1116" spans="1:12" ht="21.95" customHeight="1">
      <c r="A1116" s="247" t="s">
        <v>869</v>
      </c>
      <c r="B1116" s="247"/>
      <c r="C1116" s="214" t="s">
        <v>2039</v>
      </c>
      <c r="D1116" s="247" t="s">
        <v>14</v>
      </c>
      <c r="E1116" s="247" t="s">
        <v>2040</v>
      </c>
      <c r="F1116" s="598" t="s">
        <v>872</v>
      </c>
      <c r="G1116" s="598"/>
      <c r="H1116" s="215" t="s">
        <v>914</v>
      </c>
      <c r="I1116" s="214" t="s">
        <v>1533</v>
      </c>
      <c r="J1116" s="214" t="s">
        <v>2041</v>
      </c>
      <c r="K1116" s="216">
        <v>0.37</v>
      </c>
    </row>
    <row r="1117" spans="1:12" ht="21.95" customHeight="1">
      <c r="A1117" s="247" t="s">
        <v>869</v>
      </c>
      <c r="B1117" s="247"/>
      <c r="C1117" s="214" t="s">
        <v>2054</v>
      </c>
      <c r="D1117" s="247" t="s">
        <v>14</v>
      </c>
      <c r="E1117" s="247" t="s">
        <v>2055</v>
      </c>
      <c r="F1117" s="598" t="s">
        <v>872</v>
      </c>
      <c r="G1117" s="598"/>
      <c r="H1117" s="215" t="s">
        <v>914</v>
      </c>
      <c r="I1117" s="214" t="s">
        <v>867</v>
      </c>
      <c r="J1117" s="214" t="s">
        <v>2056</v>
      </c>
      <c r="K1117" s="216">
        <v>0.6</v>
      </c>
    </row>
    <row r="1118" spans="1:12" ht="21.95" customHeight="1">
      <c r="A1118" s="247" t="s">
        <v>869</v>
      </c>
      <c r="B1118" s="247"/>
      <c r="C1118" s="214" t="s">
        <v>1996</v>
      </c>
      <c r="D1118" s="247" t="s">
        <v>14</v>
      </c>
      <c r="E1118" s="247" t="s">
        <v>1997</v>
      </c>
      <c r="F1118" s="598" t="s">
        <v>872</v>
      </c>
      <c r="G1118" s="598"/>
      <c r="H1118" s="215" t="s">
        <v>914</v>
      </c>
      <c r="I1118" s="214" t="s">
        <v>1236</v>
      </c>
      <c r="J1118" s="214" t="s">
        <v>1722</v>
      </c>
      <c r="K1118" s="216">
        <v>7.0000000000000007E-2</v>
      </c>
    </row>
    <row r="1119" spans="1:12" ht="21.95" customHeight="1">
      <c r="A1119" s="247" t="s">
        <v>869</v>
      </c>
      <c r="B1119" s="247"/>
      <c r="C1119" s="214" t="s">
        <v>2045</v>
      </c>
      <c r="D1119" s="247" t="s">
        <v>14</v>
      </c>
      <c r="E1119" s="247" t="s">
        <v>2046</v>
      </c>
      <c r="F1119" s="598" t="s">
        <v>872</v>
      </c>
      <c r="G1119" s="598"/>
      <c r="H1119" s="215" t="s">
        <v>914</v>
      </c>
      <c r="I1119" s="214" t="s">
        <v>1638</v>
      </c>
      <c r="J1119" s="214" t="s">
        <v>2047</v>
      </c>
      <c r="K1119" s="216">
        <v>0.37</v>
      </c>
    </row>
    <row r="1120" spans="1:12">
      <c r="A1120" s="245"/>
      <c r="B1120" s="245"/>
      <c r="C1120" s="245"/>
      <c r="D1120" s="245"/>
      <c r="E1120" s="245"/>
      <c r="F1120" s="245" t="s">
        <v>886</v>
      </c>
      <c r="G1120" s="245" t="s">
        <v>4209</v>
      </c>
      <c r="H1120" s="245" t="s">
        <v>888</v>
      </c>
      <c r="I1120" s="245" t="s">
        <v>2009</v>
      </c>
      <c r="J1120" s="245" t="s">
        <v>890</v>
      </c>
      <c r="K1120" s="245" t="s">
        <v>2614</v>
      </c>
    </row>
    <row r="1121" spans="1:12" ht="15" thickBot="1">
      <c r="A1121" s="245"/>
      <c r="B1121" s="245"/>
      <c r="C1121" s="245"/>
      <c r="D1121" s="245"/>
      <c r="E1121" s="245"/>
      <c r="F1121" s="245" t="s">
        <v>891</v>
      </c>
      <c r="G1121" s="245" t="s">
        <v>1118</v>
      </c>
      <c r="H1121" s="599" t="s">
        <v>892</v>
      </c>
      <c r="I1121" s="599"/>
      <c r="J1121" s="599" t="s">
        <v>4781</v>
      </c>
      <c r="K1121" s="599"/>
    </row>
    <row r="1122" spans="1:12" ht="0.95" customHeight="1" thickTop="1">
      <c r="A1122" s="217"/>
      <c r="B1122" s="217"/>
      <c r="C1122" s="217"/>
      <c r="D1122" s="217"/>
      <c r="E1122" s="217"/>
      <c r="F1122" s="217"/>
      <c r="G1122" s="217"/>
      <c r="H1122" s="217"/>
      <c r="I1122" s="217"/>
      <c r="J1122" s="217"/>
      <c r="K1122" s="217"/>
    </row>
    <row r="1123" spans="1:12" ht="18" customHeight="1">
      <c r="A1123" s="243"/>
      <c r="B1123" s="243" t="s">
        <v>840</v>
      </c>
      <c r="C1123" s="207" t="s">
        <v>841</v>
      </c>
      <c r="D1123" s="243" t="s">
        <v>842</v>
      </c>
      <c r="E1123" s="243" t="s">
        <v>843</v>
      </c>
      <c r="F1123" s="600" t="s">
        <v>844</v>
      </c>
      <c r="G1123" s="600"/>
      <c r="H1123" s="208" t="s">
        <v>845</v>
      </c>
      <c r="I1123" s="207" t="s">
        <v>846</v>
      </c>
      <c r="J1123" s="207" t="s">
        <v>847</v>
      </c>
      <c r="K1123" s="207" t="s">
        <v>742</v>
      </c>
    </row>
    <row r="1124" spans="1:12" ht="33" customHeight="1">
      <c r="A1124" s="317" t="s">
        <v>848</v>
      </c>
      <c r="B1124" s="317" t="s">
        <v>2060</v>
      </c>
      <c r="C1124" s="318" t="s">
        <v>2061</v>
      </c>
      <c r="D1124" s="317" t="s">
        <v>14</v>
      </c>
      <c r="E1124" s="317" t="s">
        <v>2062</v>
      </c>
      <c r="F1124" s="592" t="s">
        <v>917</v>
      </c>
      <c r="G1124" s="592"/>
      <c r="H1124" s="319" t="s">
        <v>914</v>
      </c>
      <c r="I1124" s="318">
        <v>1</v>
      </c>
      <c r="J1124" s="320" t="s">
        <v>3380</v>
      </c>
      <c r="K1124" s="320" t="s">
        <v>3380</v>
      </c>
      <c r="L1124" s="325">
        <f>'Med escola 220V'!I169</f>
        <v>7.0261999999999993</v>
      </c>
    </row>
    <row r="1125" spans="1:12" ht="21.95" customHeight="1">
      <c r="A1125" s="244" t="s">
        <v>853</v>
      </c>
      <c r="B1125" s="244"/>
      <c r="C1125" s="211" t="s">
        <v>1947</v>
      </c>
      <c r="D1125" s="244" t="s">
        <v>14</v>
      </c>
      <c r="E1125" s="244" t="s">
        <v>1948</v>
      </c>
      <c r="F1125" s="597" t="s">
        <v>861</v>
      </c>
      <c r="G1125" s="597"/>
      <c r="H1125" s="212" t="s">
        <v>862</v>
      </c>
      <c r="I1125" s="211" t="s">
        <v>4782</v>
      </c>
      <c r="J1125" s="211" t="s">
        <v>1950</v>
      </c>
      <c r="K1125" s="213">
        <v>0.22</v>
      </c>
    </row>
    <row r="1126" spans="1:12" ht="21.95" customHeight="1">
      <c r="A1126" s="244" t="s">
        <v>853</v>
      </c>
      <c r="B1126" s="244"/>
      <c r="C1126" s="211" t="s">
        <v>1229</v>
      </c>
      <c r="D1126" s="244" t="s">
        <v>14</v>
      </c>
      <c r="E1126" s="244" t="s">
        <v>1230</v>
      </c>
      <c r="F1126" s="597" t="s">
        <v>861</v>
      </c>
      <c r="G1126" s="597"/>
      <c r="H1126" s="212" t="s">
        <v>862</v>
      </c>
      <c r="I1126" s="211" t="s">
        <v>2063</v>
      </c>
      <c r="J1126" s="211" t="s">
        <v>1231</v>
      </c>
      <c r="K1126" s="213">
        <v>1.73</v>
      </c>
    </row>
    <row r="1127" spans="1:12" ht="21.95" customHeight="1">
      <c r="A1127" s="247" t="s">
        <v>869</v>
      </c>
      <c r="B1127" s="247"/>
      <c r="C1127" s="214" t="s">
        <v>2039</v>
      </c>
      <c r="D1127" s="247" t="s">
        <v>14</v>
      </c>
      <c r="E1127" s="247" t="s">
        <v>2040</v>
      </c>
      <c r="F1127" s="598" t="s">
        <v>872</v>
      </c>
      <c r="G1127" s="598"/>
      <c r="H1127" s="215" t="s">
        <v>914</v>
      </c>
      <c r="I1127" s="214" t="s">
        <v>2064</v>
      </c>
      <c r="J1127" s="214" t="s">
        <v>2041</v>
      </c>
      <c r="K1127" s="216">
        <v>0.63</v>
      </c>
    </row>
    <row r="1128" spans="1:12" ht="21.95" customHeight="1">
      <c r="A1128" s="247" t="s">
        <v>869</v>
      </c>
      <c r="B1128" s="247"/>
      <c r="C1128" s="214" t="s">
        <v>2065</v>
      </c>
      <c r="D1128" s="247" t="s">
        <v>14</v>
      </c>
      <c r="E1128" s="247" t="s">
        <v>2066</v>
      </c>
      <c r="F1128" s="598" t="s">
        <v>872</v>
      </c>
      <c r="G1128" s="598"/>
      <c r="H1128" s="215" t="s">
        <v>914</v>
      </c>
      <c r="I1128" s="214" t="s">
        <v>867</v>
      </c>
      <c r="J1128" s="214" t="s">
        <v>2067</v>
      </c>
      <c r="K1128" s="216">
        <v>3.79</v>
      </c>
    </row>
    <row r="1129" spans="1:12" ht="21.95" customHeight="1">
      <c r="A1129" s="247" t="s">
        <v>869</v>
      </c>
      <c r="B1129" s="247"/>
      <c r="C1129" s="214" t="s">
        <v>1996</v>
      </c>
      <c r="D1129" s="247" t="s">
        <v>14</v>
      </c>
      <c r="E1129" s="247" t="s">
        <v>1997</v>
      </c>
      <c r="F1129" s="598" t="s">
        <v>872</v>
      </c>
      <c r="G1129" s="598"/>
      <c r="H1129" s="215" t="s">
        <v>914</v>
      </c>
      <c r="I1129" s="214" t="s">
        <v>1108</v>
      </c>
      <c r="J1129" s="214" t="s">
        <v>1722</v>
      </c>
      <c r="K1129" s="216">
        <v>0.02</v>
      </c>
    </row>
    <row r="1130" spans="1:12" ht="21.95" customHeight="1">
      <c r="A1130" s="247" t="s">
        <v>869</v>
      </c>
      <c r="B1130" s="247"/>
      <c r="C1130" s="214" t="s">
        <v>2045</v>
      </c>
      <c r="D1130" s="247" t="s">
        <v>14</v>
      </c>
      <c r="E1130" s="247" t="s">
        <v>2046</v>
      </c>
      <c r="F1130" s="598" t="s">
        <v>872</v>
      </c>
      <c r="G1130" s="598"/>
      <c r="H1130" s="215" t="s">
        <v>914</v>
      </c>
      <c r="I1130" s="214" t="s">
        <v>1854</v>
      </c>
      <c r="J1130" s="214" t="s">
        <v>2047</v>
      </c>
      <c r="K1130" s="216">
        <v>0.64</v>
      </c>
    </row>
    <row r="1131" spans="1:12">
      <c r="A1131" s="245"/>
      <c r="B1131" s="245"/>
      <c r="C1131" s="245"/>
      <c r="D1131" s="245"/>
      <c r="E1131" s="245"/>
      <c r="F1131" s="245" t="s">
        <v>886</v>
      </c>
      <c r="G1131" s="245" t="s">
        <v>2445</v>
      </c>
      <c r="H1131" s="245" t="s">
        <v>888</v>
      </c>
      <c r="I1131" s="245" t="s">
        <v>1410</v>
      </c>
      <c r="J1131" s="245" t="s">
        <v>890</v>
      </c>
      <c r="K1131" s="245" t="s">
        <v>4538</v>
      </c>
    </row>
    <row r="1132" spans="1:12" ht="15" thickBot="1">
      <c r="A1132" s="245"/>
      <c r="B1132" s="245"/>
      <c r="C1132" s="245"/>
      <c r="D1132" s="245"/>
      <c r="E1132" s="245"/>
      <c r="F1132" s="245" t="s">
        <v>891</v>
      </c>
      <c r="G1132" s="245" t="s">
        <v>1722</v>
      </c>
      <c r="H1132" s="599" t="s">
        <v>892</v>
      </c>
      <c r="I1132" s="599"/>
      <c r="J1132" s="599" t="s">
        <v>4783</v>
      </c>
      <c r="K1132" s="599"/>
    </row>
    <row r="1133" spans="1:12" ht="0.95" customHeight="1" thickTop="1">
      <c r="A1133" s="217"/>
      <c r="B1133" s="217"/>
      <c r="C1133" s="217"/>
      <c r="D1133" s="217"/>
      <c r="E1133" s="217"/>
      <c r="F1133" s="217"/>
      <c r="G1133" s="217"/>
      <c r="H1133" s="217"/>
      <c r="I1133" s="217"/>
      <c r="J1133" s="217"/>
      <c r="K1133" s="217"/>
    </row>
    <row r="1134" spans="1:12" ht="18" customHeight="1">
      <c r="A1134" s="243"/>
      <c r="B1134" s="243" t="s">
        <v>840</v>
      </c>
      <c r="C1134" s="207" t="s">
        <v>841</v>
      </c>
      <c r="D1134" s="243" t="s">
        <v>842</v>
      </c>
      <c r="E1134" s="243" t="s">
        <v>843</v>
      </c>
      <c r="F1134" s="600" t="s">
        <v>844</v>
      </c>
      <c r="G1134" s="600"/>
      <c r="H1134" s="208" t="s">
        <v>845</v>
      </c>
      <c r="I1134" s="207" t="s">
        <v>846</v>
      </c>
      <c r="J1134" s="207" t="s">
        <v>847</v>
      </c>
      <c r="K1134" s="207" t="s">
        <v>742</v>
      </c>
    </row>
    <row r="1135" spans="1:12" ht="33" customHeight="1">
      <c r="A1135" s="317" t="s">
        <v>848</v>
      </c>
      <c r="B1135" s="317" t="s">
        <v>2069</v>
      </c>
      <c r="C1135" s="318" t="s">
        <v>2070</v>
      </c>
      <c r="D1135" s="317" t="s">
        <v>14</v>
      </c>
      <c r="E1135" s="317" t="s">
        <v>2071</v>
      </c>
      <c r="F1135" s="592" t="s">
        <v>917</v>
      </c>
      <c r="G1135" s="592"/>
      <c r="H1135" s="319" t="s">
        <v>914</v>
      </c>
      <c r="I1135" s="318">
        <v>1</v>
      </c>
      <c r="J1135" s="320" t="s">
        <v>4784</v>
      </c>
      <c r="K1135" s="320" t="s">
        <v>4784</v>
      </c>
      <c r="L1135" s="325">
        <f>'Med escola 220V'!I170</f>
        <v>5.4093999999999998</v>
      </c>
    </row>
    <row r="1136" spans="1:12" ht="21.95" customHeight="1">
      <c r="A1136" s="244" t="s">
        <v>853</v>
      </c>
      <c r="B1136" s="244"/>
      <c r="C1136" s="211" t="s">
        <v>1947</v>
      </c>
      <c r="D1136" s="244" t="s">
        <v>14</v>
      </c>
      <c r="E1136" s="244" t="s">
        <v>1948</v>
      </c>
      <c r="F1136" s="597" t="s">
        <v>861</v>
      </c>
      <c r="G1136" s="597"/>
      <c r="H1136" s="212" t="s">
        <v>862</v>
      </c>
      <c r="I1136" s="211" t="s">
        <v>4785</v>
      </c>
      <c r="J1136" s="211" t="s">
        <v>1950</v>
      </c>
      <c r="K1136" s="213">
        <v>1.25</v>
      </c>
    </row>
    <row r="1137" spans="1:12" ht="21.95" customHeight="1">
      <c r="A1137" s="244" t="s">
        <v>853</v>
      </c>
      <c r="B1137" s="244"/>
      <c r="C1137" s="211" t="s">
        <v>1229</v>
      </c>
      <c r="D1137" s="244" t="s">
        <v>14</v>
      </c>
      <c r="E1137" s="244" t="s">
        <v>1230</v>
      </c>
      <c r="F1137" s="597" t="s">
        <v>861</v>
      </c>
      <c r="G1137" s="597"/>
      <c r="H1137" s="212" t="s">
        <v>862</v>
      </c>
      <c r="I1137" s="211" t="s">
        <v>4785</v>
      </c>
      <c r="J1137" s="211" t="s">
        <v>1231</v>
      </c>
      <c r="K1137" s="213">
        <v>1.59</v>
      </c>
    </row>
    <row r="1138" spans="1:12" ht="21.95" customHeight="1">
      <c r="A1138" s="247" t="s">
        <v>869</v>
      </c>
      <c r="B1138" s="247"/>
      <c r="C1138" s="214" t="s">
        <v>2039</v>
      </c>
      <c r="D1138" s="247" t="s">
        <v>14</v>
      </c>
      <c r="E1138" s="247" t="s">
        <v>2040</v>
      </c>
      <c r="F1138" s="598" t="s">
        <v>872</v>
      </c>
      <c r="G1138" s="598"/>
      <c r="H1138" s="215" t="s">
        <v>914</v>
      </c>
      <c r="I1138" s="214" t="s">
        <v>2073</v>
      </c>
      <c r="J1138" s="214" t="s">
        <v>2041</v>
      </c>
      <c r="K1138" s="216">
        <v>0.47</v>
      </c>
    </row>
    <row r="1139" spans="1:12" ht="21.95" customHeight="1">
      <c r="A1139" s="247" t="s">
        <v>869</v>
      </c>
      <c r="B1139" s="247"/>
      <c r="C1139" s="214" t="s">
        <v>2074</v>
      </c>
      <c r="D1139" s="247" t="s">
        <v>14</v>
      </c>
      <c r="E1139" s="247" t="s">
        <v>2075</v>
      </c>
      <c r="F1139" s="598" t="s">
        <v>872</v>
      </c>
      <c r="G1139" s="598"/>
      <c r="H1139" s="215" t="s">
        <v>914</v>
      </c>
      <c r="I1139" s="214" t="s">
        <v>867</v>
      </c>
      <c r="J1139" s="214" t="s">
        <v>1456</v>
      </c>
      <c r="K1139" s="216">
        <v>1.55</v>
      </c>
    </row>
    <row r="1140" spans="1:12" ht="21.95" customHeight="1">
      <c r="A1140" s="247" t="s">
        <v>869</v>
      </c>
      <c r="B1140" s="247"/>
      <c r="C1140" s="214" t="s">
        <v>1996</v>
      </c>
      <c r="D1140" s="247" t="s">
        <v>14</v>
      </c>
      <c r="E1140" s="247" t="s">
        <v>1997</v>
      </c>
      <c r="F1140" s="598" t="s">
        <v>872</v>
      </c>
      <c r="G1140" s="598"/>
      <c r="H1140" s="215" t="s">
        <v>914</v>
      </c>
      <c r="I1140" s="214" t="s">
        <v>2076</v>
      </c>
      <c r="J1140" s="214" t="s">
        <v>1722</v>
      </c>
      <c r="K1140" s="216">
        <v>0.05</v>
      </c>
    </row>
    <row r="1141" spans="1:12" ht="21.95" customHeight="1">
      <c r="A1141" s="247" t="s">
        <v>869</v>
      </c>
      <c r="B1141" s="247"/>
      <c r="C1141" s="214" t="s">
        <v>2045</v>
      </c>
      <c r="D1141" s="247" t="s">
        <v>14</v>
      </c>
      <c r="E1141" s="247" t="s">
        <v>2046</v>
      </c>
      <c r="F1141" s="598" t="s">
        <v>872</v>
      </c>
      <c r="G1141" s="598"/>
      <c r="H1141" s="215" t="s">
        <v>914</v>
      </c>
      <c r="I1141" s="214" t="s">
        <v>2032</v>
      </c>
      <c r="J1141" s="214" t="s">
        <v>2047</v>
      </c>
      <c r="K1141" s="216">
        <v>0.5</v>
      </c>
    </row>
    <row r="1142" spans="1:12">
      <c r="A1142" s="245"/>
      <c r="B1142" s="245"/>
      <c r="C1142" s="245"/>
      <c r="D1142" s="245"/>
      <c r="E1142" s="245"/>
      <c r="F1142" s="245" t="s">
        <v>886</v>
      </c>
      <c r="G1142" s="245" t="s">
        <v>2173</v>
      </c>
      <c r="H1142" s="245" t="s">
        <v>888</v>
      </c>
      <c r="I1142" s="245" t="s">
        <v>3212</v>
      </c>
      <c r="J1142" s="245" t="s">
        <v>890</v>
      </c>
      <c r="K1142" s="245" t="s">
        <v>1379</v>
      </c>
    </row>
    <row r="1143" spans="1:12" ht="15" thickBot="1">
      <c r="A1143" s="245"/>
      <c r="B1143" s="245"/>
      <c r="C1143" s="245"/>
      <c r="D1143" s="245"/>
      <c r="E1143" s="245"/>
      <c r="F1143" s="245" t="s">
        <v>891</v>
      </c>
      <c r="G1143" s="245" t="s">
        <v>3543</v>
      </c>
      <c r="H1143" s="599" t="s">
        <v>892</v>
      </c>
      <c r="I1143" s="599"/>
      <c r="J1143" s="599" t="s">
        <v>4786</v>
      </c>
      <c r="K1143" s="599"/>
    </row>
    <row r="1144" spans="1:12" ht="0.95" customHeight="1" thickTop="1">
      <c r="A1144" s="217"/>
      <c r="B1144" s="217"/>
      <c r="C1144" s="217"/>
      <c r="D1144" s="217"/>
      <c r="E1144" s="217"/>
      <c r="F1144" s="217"/>
      <c r="G1144" s="217"/>
      <c r="H1144" s="217"/>
      <c r="I1144" s="217"/>
      <c r="J1144" s="217"/>
      <c r="K1144" s="217"/>
    </row>
    <row r="1145" spans="1:12" ht="18" customHeight="1">
      <c r="A1145" s="243"/>
      <c r="B1145" s="243" t="s">
        <v>840</v>
      </c>
      <c r="C1145" s="207" t="s">
        <v>841</v>
      </c>
      <c r="D1145" s="243" t="s">
        <v>842</v>
      </c>
      <c r="E1145" s="243" t="s">
        <v>843</v>
      </c>
      <c r="F1145" s="600" t="s">
        <v>844</v>
      </c>
      <c r="G1145" s="600"/>
      <c r="H1145" s="208" t="s">
        <v>845</v>
      </c>
      <c r="I1145" s="207" t="s">
        <v>846</v>
      </c>
      <c r="J1145" s="207" t="s">
        <v>847</v>
      </c>
      <c r="K1145" s="207" t="s">
        <v>742</v>
      </c>
    </row>
    <row r="1146" spans="1:12" ht="33" customHeight="1">
      <c r="A1146" s="317" t="s">
        <v>848</v>
      </c>
      <c r="B1146" s="317" t="s">
        <v>2079</v>
      </c>
      <c r="C1146" s="318" t="s">
        <v>2080</v>
      </c>
      <c r="D1146" s="317" t="s">
        <v>14</v>
      </c>
      <c r="E1146" s="317" t="s">
        <v>2081</v>
      </c>
      <c r="F1146" s="592" t="s">
        <v>917</v>
      </c>
      <c r="G1146" s="592"/>
      <c r="H1146" s="319" t="s">
        <v>914</v>
      </c>
      <c r="I1146" s="318">
        <v>1</v>
      </c>
      <c r="J1146" s="320" t="s">
        <v>3174</v>
      </c>
      <c r="K1146" s="320" t="s">
        <v>3174</v>
      </c>
      <c r="L1146" s="325">
        <f>'Med escola 220V'!I171</f>
        <v>22.703999999999997</v>
      </c>
    </row>
    <row r="1147" spans="1:12" ht="21.95" customHeight="1">
      <c r="A1147" s="244" t="s">
        <v>853</v>
      </c>
      <c r="B1147" s="244"/>
      <c r="C1147" s="211" t="s">
        <v>1947</v>
      </c>
      <c r="D1147" s="244" t="s">
        <v>14</v>
      </c>
      <c r="E1147" s="244" t="s">
        <v>1948</v>
      </c>
      <c r="F1147" s="597" t="s">
        <v>861</v>
      </c>
      <c r="G1147" s="597"/>
      <c r="H1147" s="212" t="s">
        <v>862</v>
      </c>
      <c r="I1147" s="211" t="s">
        <v>4787</v>
      </c>
      <c r="J1147" s="211" t="s">
        <v>1950</v>
      </c>
      <c r="K1147" s="213">
        <v>0.95</v>
      </c>
    </row>
    <row r="1148" spans="1:12" ht="21.95" customHeight="1">
      <c r="A1148" s="244" t="s">
        <v>853</v>
      </c>
      <c r="B1148" s="244"/>
      <c r="C1148" s="211" t="s">
        <v>1229</v>
      </c>
      <c r="D1148" s="244" t="s">
        <v>14</v>
      </c>
      <c r="E1148" s="244" t="s">
        <v>1230</v>
      </c>
      <c r="F1148" s="597" t="s">
        <v>861</v>
      </c>
      <c r="G1148" s="597"/>
      <c r="H1148" s="212" t="s">
        <v>862</v>
      </c>
      <c r="I1148" s="211" t="s">
        <v>4787</v>
      </c>
      <c r="J1148" s="211" t="s">
        <v>1231</v>
      </c>
      <c r="K1148" s="213">
        <v>1.2</v>
      </c>
    </row>
    <row r="1149" spans="1:12" ht="21.95" customHeight="1">
      <c r="A1149" s="247" t="s">
        <v>869</v>
      </c>
      <c r="B1149" s="247"/>
      <c r="C1149" s="214" t="s">
        <v>2039</v>
      </c>
      <c r="D1149" s="247" t="s">
        <v>14</v>
      </c>
      <c r="E1149" s="247" t="s">
        <v>2040</v>
      </c>
      <c r="F1149" s="598" t="s">
        <v>872</v>
      </c>
      <c r="G1149" s="598"/>
      <c r="H1149" s="215" t="s">
        <v>914</v>
      </c>
      <c r="I1149" s="214" t="s">
        <v>4788</v>
      </c>
      <c r="J1149" s="214" t="s">
        <v>2041</v>
      </c>
      <c r="K1149" s="216">
        <v>0.61</v>
      </c>
    </row>
    <row r="1150" spans="1:12" ht="21.95" customHeight="1">
      <c r="A1150" s="247" t="s">
        <v>869</v>
      </c>
      <c r="B1150" s="247"/>
      <c r="C1150" s="214" t="s">
        <v>2083</v>
      </c>
      <c r="D1150" s="247" t="s">
        <v>14</v>
      </c>
      <c r="E1150" s="247" t="s">
        <v>2084</v>
      </c>
      <c r="F1150" s="598" t="s">
        <v>872</v>
      </c>
      <c r="G1150" s="598"/>
      <c r="H1150" s="215" t="s">
        <v>914</v>
      </c>
      <c r="I1150" s="214" t="s">
        <v>867</v>
      </c>
      <c r="J1150" s="214" t="s">
        <v>2085</v>
      </c>
      <c r="K1150" s="216">
        <v>19.260000000000002</v>
      </c>
    </row>
    <row r="1151" spans="1:12" ht="21.95" customHeight="1">
      <c r="A1151" s="247" t="s">
        <v>869</v>
      </c>
      <c r="B1151" s="247"/>
      <c r="C1151" s="214" t="s">
        <v>1996</v>
      </c>
      <c r="D1151" s="247" t="s">
        <v>14</v>
      </c>
      <c r="E1151" s="247" t="s">
        <v>1997</v>
      </c>
      <c r="F1151" s="598" t="s">
        <v>872</v>
      </c>
      <c r="G1151" s="598"/>
      <c r="H1151" s="215" t="s">
        <v>914</v>
      </c>
      <c r="I1151" s="214" t="s">
        <v>4789</v>
      </c>
      <c r="J1151" s="214" t="s">
        <v>1722</v>
      </c>
      <c r="K1151" s="216">
        <v>0.01</v>
      </c>
    </row>
    <row r="1152" spans="1:12" ht="21.95" customHeight="1">
      <c r="A1152" s="247" t="s">
        <v>869</v>
      </c>
      <c r="B1152" s="247"/>
      <c r="C1152" s="214" t="s">
        <v>2045</v>
      </c>
      <c r="D1152" s="247" t="s">
        <v>14</v>
      </c>
      <c r="E1152" s="247" t="s">
        <v>2046</v>
      </c>
      <c r="F1152" s="598" t="s">
        <v>872</v>
      </c>
      <c r="G1152" s="598"/>
      <c r="H1152" s="215" t="s">
        <v>914</v>
      </c>
      <c r="I1152" s="214" t="s">
        <v>4790</v>
      </c>
      <c r="J1152" s="214" t="s">
        <v>2047</v>
      </c>
      <c r="K1152" s="216">
        <v>0.67</v>
      </c>
    </row>
    <row r="1153" spans="1:12">
      <c r="A1153" s="245"/>
      <c r="B1153" s="245"/>
      <c r="C1153" s="245"/>
      <c r="D1153" s="245"/>
      <c r="E1153" s="245"/>
      <c r="F1153" s="245" t="s">
        <v>886</v>
      </c>
      <c r="G1153" s="245" t="s">
        <v>2914</v>
      </c>
      <c r="H1153" s="245" t="s">
        <v>888</v>
      </c>
      <c r="I1153" s="245" t="s">
        <v>2026</v>
      </c>
      <c r="J1153" s="245" t="s">
        <v>890</v>
      </c>
      <c r="K1153" s="245" t="s">
        <v>2621</v>
      </c>
    </row>
    <row r="1154" spans="1:12" ht="15" thickBot="1">
      <c r="A1154" s="245"/>
      <c r="B1154" s="245"/>
      <c r="C1154" s="245"/>
      <c r="D1154" s="245"/>
      <c r="E1154" s="245"/>
      <c r="F1154" s="245" t="s">
        <v>891</v>
      </c>
      <c r="G1154" s="245" t="s">
        <v>1309</v>
      </c>
      <c r="H1154" s="599" t="s">
        <v>892</v>
      </c>
      <c r="I1154" s="599"/>
      <c r="J1154" s="599" t="s">
        <v>4791</v>
      </c>
      <c r="K1154" s="599"/>
    </row>
    <row r="1155" spans="1:12" ht="0.95" customHeight="1" thickTop="1">
      <c r="A1155" s="217"/>
      <c r="B1155" s="217"/>
      <c r="C1155" s="217"/>
      <c r="D1155" s="217"/>
      <c r="E1155" s="217"/>
      <c r="F1155" s="217"/>
      <c r="G1155" s="217"/>
      <c r="H1155" s="217"/>
      <c r="I1155" s="217"/>
      <c r="J1155" s="217"/>
      <c r="K1155" s="217"/>
    </row>
    <row r="1156" spans="1:12" ht="18" customHeight="1">
      <c r="A1156" s="243"/>
      <c r="B1156" s="243" t="s">
        <v>840</v>
      </c>
      <c r="C1156" s="207" t="s">
        <v>841</v>
      </c>
      <c r="D1156" s="243" t="s">
        <v>842</v>
      </c>
      <c r="E1156" s="243" t="s">
        <v>843</v>
      </c>
      <c r="F1156" s="600" t="s">
        <v>844</v>
      </c>
      <c r="G1156" s="600"/>
      <c r="H1156" s="208" t="s">
        <v>845</v>
      </c>
      <c r="I1156" s="207" t="s">
        <v>846</v>
      </c>
      <c r="J1156" s="207" t="s">
        <v>847</v>
      </c>
      <c r="K1156" s="207" t="s">
        <v>742</v>
      </c>
    </row>
    <row r="1157" spans="1:12" ht="33" customHeight="1">
      <c r="A1157" s="317" t="s">
        <v>848</v>
      </c>
      <c r="B1157" s="317" t="s">
        <v>2088</v>
      </c>
      <c r="C1157" s="318" t="s">
        <v>2089</v>
      </c>
      <c r="D1157" s="317" t="s">
        <v>14</v>
      </c>
      <c r="E1157" s="317" t="s">
        <v>2090</v>
      </c>
      <c r="F1157" s="592" t="s">
        <v>917</v>
      </c>
      <c r="G1157" s="592"/>
      <c r="H1157" s="319" t="s">
        <v>914</v>
      </c>
      <c r="I1157" s="318">
        <v>1</v>
      </c>
      <c r="J1157" s="320" t="s">
        <v>4792</v>
      </c>
      <c r="K1157" s="320" t="s">
        <v>4792</v>
      </c>
      <c r="L1157" s="325">
        <f>'Med escola 220V'!I172</f>
        <v>9.0988000000000007</v>
      </c>
    </row>
    <row r="1158" spans="1:12" ht="21.95" customHeight="1">
      <c r="A1158" s="244" t="s">
        <v>853</v>
      </c>
      <c r="B1158" s="244"/>
      <c r="C1158" s="211" t="s">
        <v>1947</v>
      </c>
      <c r="D1158" s="244" t="s">
        <v>14</v>
      </c>
      <c r="E1158" s="244" t="s">
        <v>1948</v>
      </c>
      <c r="F1158" s="597" t="s">
        <v>861</v>
      </c>
      <c r="G1158" s="597"/>
      <c r="H1158" s="212" t="s">
        <v>862</v>
      </c>
      <c r="I1158" s="211" t="s">
        <v>4793</v>
      </c>
      <c r="J1158" s="211" t="s">
        <v>1950</v>
      </c>
      <c r="K1158" s="213">
        <v>2.5099999999999998</v>
      </c>
    </row>
    <row r="1159" spans="1:12" ht="21.95" customHeight="1">
      <c r="A1159" s="244" t="s">
        <v>853</v>
      </c>
      <c r="B1159" s="244"/>
      <c r="C1159" s="211" t="s">
        <v>1229</v>
      </c>
      <c r="D1159" s="244" t="s">
        <v>14</v>
      </c>
      <c r="E1159" s="244" t="s">
        <v>1230</v>
      </c>
      <c r="F1159" s="597" t="s">
        <v>861</v>
      </c>
      <c r="G1159" s="597"/>
      <c r="H1159" s="212" t="s">
        <v>862</v>
      </c>
      <c r="I1159" s="211" t="s">
        <v>4794</v>
      </c>
      <c r="J1159" s="211" t="s">
        <v>1231</v>
      </c>
      <c r="K1159" s="213">
        <v>3.2</v>
      </c>
    </row>
    <row r="1160" spans="1:12" ht="21.95" customHeight="1">
      <c r="A1160" s="247" t="s">
        <v>869</v>
      </c>
      <c r="B1160" s="247"/>
      <c r="C1160" s="214" t="s">
        <v>2039</v>
      </c>
      <c r="D1160" s="247" t="s">
        <v>14</v>
      </c>
      <c r="E1160" s="247" t="s">
        <v>2040</v>
      </c>
      <c r="F1160" s="598" t="s">
        <v>872</v>
      </c>
      <c r="G1160" s="598"/>
      <c r="H1160" s="215" t="s">
        <v>914</v>
      </c>
      <c r="I1160" s="214" t="s">
        <v>4795</v>
      </c>
      <c r="J1160" s="214" t="s">
        <v>2041</v>
      </c>
      <c r="K1160" s="216">
        <v>0.48</v>
      </c>
    </row>
    <row r="1161" spans="1:12" ht="21.95" customHeight="1">
      <c r="A1161" s="247" t="s">
        <v>869</v>
      </c>
      <c r="B1161" s="247"/>
      <c r="C1161" s="214" t="s">
        <v>1996</v>
      </c>
      <c r="D1161" s="247" t="s">
        <v>14</v>
      </c>
      <c r="E1161" s="247" t="s">
        <v>1997</v>
      </c>
      <c r="F1161" s="598" t="s">
        <v>872</v>
      </c>
      <c r="G1161" s="598"/>
      <c r="H1161" s="215" t="s">
        <v>914</v>
      </c>
      <c r="I1161" s="214" t="s">
        <v>4796</v>
      </c>
      <c r="J1161" s="214" t="s">
        <v>1722</v>
      </c>
      <c r="K1161" s="216">
        <v>0.08</v>
      </c>
    </row>
    <row r="1162" spans="1:12" ht="21.95" customHeight="1">
      <c r="A1162" s="247" t="s">
        <v>869</v>
      </c>
      <c r="B1162" s="247"/>
      <c r="C1162" s="214" t="s">
        <v>2045</v>
      </c>
      <c r="D1162" s="247" t="s">
        <v>14</v>
      </c>
      <c r="E1162" s="247" t="s">
        <v>2046</v>
      </c>
      <c r="F1162" s="598" t="s">
        <v>872</v>
      </c>
      <c r="G1162" s="598"/>
      <c r="H1162" s="215" t="s">
        <v>914</v>
      </c>
      <c r="I1162" s="214" t="s">
        <v>4797</v>
      </c>
      <c r="J1162" s="214" t="s">
        <v>2047</v>
      </c>
      <c r="K1162" s="216">
        <v>0.45</v>
      </c>
    </row>
    <row r="1163" spans="1:12" ht="21.95" customHeight="1">
      <c r="A1163" s="247" t="s">
        <v>869</v>
      </c>
      <c r="B1163" s="247"/>
      <c r="C1163" s="214" t="s">
        <v>2092</v>
      </c>
      <c r="D1163" s="247" t="s">
        <v>14</v>
      </c>
      <c r="E1163" s="247" t="s">
        <v>2093</v>
      </c>
      <c r="F1163" s="598" t="s">
        <v>872</v>
      </c>
      <c r="G1163" s="598"/>
      <c r="H1163" s="215" t="s">
        <v>914</v>
      </c>
      <c r="I1163" s="214" t="s">
        <v>867</v>
      </c>
      <c r="J1163" s="214" t="s">
        <v>2094</v>
      </c>
      <c r="K1163" s="216">
        <v>2.38</v>
      </c>
    </row>
    <row r="1164" spans="1:12">
      <c r="A1164" s="245"/>
      <c r="B1164" s="245"/>
      <c r="C1164" s="245"/>
      <c r="D1164" s="245"/>
      <c r="E1164" s="245"/>
      <c r="F1164" s="245" t="s">
        <v>886</v>
      </c>
      <c r="G1164" s="245" t="s">
        <v>1152</v>
      </c>
      <c r="H1164" s="245" t="s">
        <v>888</v>
      </c>
      <c r="I1164" s="245" t="s">
        <v>4227</v>
      </c>
      <c r="J1164" s="245" t="s">
        <v>890</v>
      </c>
      <c r="K1164" s="245" t="s">
        <v>2943</v>
      </c>
    </row>
    <row r="1165" spans="1:12" ht="15" thickBot="1">
      <c r="A1165" s="245"/>
      <c r="B1165" s="245"/>
      <c r="C1165" s="245"/>
      <c r="D1165" s="245"/>
      <c r="E1165" s="245"/>
      <c r="F1165" s="245" t="s">
        <v>891</v>
      </c>
      <c r="G1165" s="245" t="s">
        <v>4798</v>
      </c>
      <c r="H1165" s="599" t="s">
        <v>892</v>
      </c>
      <c r="I1165" s="599"/>
      <c r="J1165" s="599" t="s">
        <v>4567</v>
      </c>
      <c r="K1165" s="599"/>
    </row>
    <row r="1166" spans="1:12" ht="0.95" customHeight="1" thickTop="1">
      <c r="A1166" s="217"/>
      <c r="B1166" s="217"/>
      <c r="C1166" s="217"/>
      <c r="D1166" s="217"/>
      <c r="E1166" s="217"/>
      <c r="F1166" s="217"/>
      <c r="G1166" s="217"/>
      <c r="H1166" s="217"/>
      <c r="I1166" s="217"/>
      <c r="J1166" s="217"/>
      <c r="K1166" s="217"/>
    </row>
    <row r="1167" spans="1:12" ht="18" customHeight="1">
      <c r="A1167" s="243"/>
      <c r="B1167" s="243" t="s">
        <v>840</v>
      </c>
      <c r="C1167" s="207" t="s">
        <v>841</v>
      </c>
      <c r="D1167" s="243" t="s">
        <v>842</v>
      </c>
      <c r="E1167" s="243" t="s">
        <v>843</v>
      </c>
      <c r="F1167" s="600" t="s">
        <v>844</v>
      </c>
      <c r="G1167" s="600"/>
      <c r="H1167" s="208" t="s">
        <v>845</v>
      </c>
      <c r="I1167" s="207" t="s">
        <v>846</v>
      </c>
      <c r="J1167" s="207" t="s">
        <v>847</v>
      </c>
      <c r="K1167" s="207" t="s">
        <v>742</v>
      </c>
    </row>
    <row r="1168" spans="1:12" ht="33" customHeight="1">
      <c r="A1168" s="317" t="s">
        <v>848</v>
      </c>
      <c r="B1168" s="317" t="s">
        <v>2097</v>
      </c>
      <c r="C1168" s="318" t="s">
        <v>2098</v>
      </c>
      <c r="D1168" s="317" t="s">
        <v>14</v>
      </c>
      <c r="E1168" s="317" t="s">
        <v>2099</v>
      </c>
      <c r="F1168" s="592" t="s">
        <v>917</v>
      </c>
      <c r="G1168" s="592"/>
      <c r="H1168" s="319" t="s">
        <v>914</v>
      </c>
      <c r="I1168" s="318">
        <v>1</v>
      </c>
      <c r="J1168" s="320" t="s">
        <v>4799</v>
      </c>
      <c r="K1168" s="320" t="s">
        <v>4799</v>
      </c>
      <c r="L1168" s="325">
        <f>'Med escola 220V'!I173</f>
        <v>12.521599999999999</v>
      </c>
    </row>
    <row r="1169" spans="1:12" ht="21.95" customHeight="1">
      <c r="A1169" s="244" t="s">
        <v>853</v>
      </c>
      <c r="B1169" s="244"/>
      <c r="C1169" s="211" t="s">
        <v>1947</v>
      </c>
      <c r="D1169" s="244" t="s">
        <v>14</v>
      </c>
      <c r="E1169" s="244" t="s">
        <v>1948</v>
      </c>
      <c r="F1169" s="597" t="s">
        <v>861</v>
      </c>
      <c r="G1169" s="597"/>
      <c r="H1169" s="212" t="s">
        <v>862</v>
      </c>
      <c r="I1169" s="211" t="s">
        <v>4800</v>
      </c>
      <c r="J1169" s="211" t="s">
        <v>1950</v>
      </c>
      <c r="K1169" s="213">
        <v>2.75</v>
      </c>
    </row>
    <row r="1170" spans="1:12" ht="21.95" customHeight="1">
      <c r="A1170" s="244" t="s">
        <v>853</v>
      </c>
      <c r="B1170" s="244"/>
      <c r="C1170" s="211" t="s">
        <v>1229</v>
      </c>
      <c r="D1170" s="244" t="s">
        <v>14</v>
      </c>
      <c r="E1170" s="244" t="s">
        <v>1230</v>
      </c>
      <c r="F1170" s="597" t="s">
        <v>861</v>
      </c>
      <c r="G1170" s="597"/>
      <c r="H1170" s="212" t="s">
        <v>862</v>
      </c>
      <c r="I1170" s="211" t="s">
        <v>4800</v>
      </c>
      <c r="J1170" s="211" t="s">
        <v>1231</v>
      </c>
      <c r="K1170" s="213">
        <v>3.5</v>
      </c>
    </row>
    <row r="1171" spans="1:12" ht="21.95" customHeight="1">
      <c r="A1171" s="247" t="s">
        <v>869</v>
      </c>
      <c r="B1171" s="247"/>
      <c r="C1171" s="214" t="s">
        <v>2039</v>
      </c>
      <c r="D1171" s="247" t="s">
        <v>14</v>
      </c>
      <c r="E1171" s="247" t="s">
        <v>2040</v>
      </c>
      <c r="F1171" s="598" t="s">
        <v>872</v>
      </c>
      <c r="G1171" s="598"/>
      <c r="H1171" s="215" t="s">
        <v>914</v>
      </c>
      <c r="I1171" s="214" t="s">
        <v>1854</v>
      </c>
      <c r="J1171" s="214" t="s">
        <v>2041</v>
      </c>
      <c r="K1171" s="216">
        <v>0.74</v>
      </c>
    </row>
    <row r="1172" spans="1:12" ht="21.95" customHeight="1">
      <c r="A1172" s="247" t="s">
        <v>869</v>
      </c>
      <c r="B1172" s="247"/>
      <c r="C1172" s="214" t="s">
        <v>1996</v>
      </c>
      <c r="D1172" s="247" t="s">
        <v>14</v>
      </c>
      <c r="E1172" s="247" t="s">
        <v>1997</v>
      </c>
      <c r="F1172" s="598" t="s">
        <v>872</v>
      </c>
      <c r="G1172" s="598"/>
      <c r="H1172" s="215" t="s">
        <v>914</v>
      </c>
      <c r="I1172" s="214" t="s">
        <v>2063</v>
      </c>
      <c r="J1172" s="214" t="s">
        <v>1722</v>
      </c>
      <c r="K1172" s="216">
        <v>0.12</v>
      </c>
    </row>
    <row r="1173" spans="1:12" ht="21.95" customHeight="1">
      <c r="A1173" s="247" t="s">
        <v>869</v>
      </c>
      <c r="B1173" s="247"/>
      <c r="C1173" s="214" t="s">
        <v>2045</v>
      </c>
      <c r="D1173" s="247" t="s">
        <v>14</v>
      </c>
      <c r="E1173" s="247" t="s">
        <v>2046</v>
      </c>
      <c r="F1173" s="598" t="s">
        <v>872</v>
      </c>
      <c r="G1173" s="598"/>
      <c r="H1173" s="215" t="s">
        <v>914</v>
      </c>
      <c r="I1173" s="214" t="s">
        <v>1330</v>
      </c>
      <c r="J1173" s="214" t="s">
        <v>2047</v>
      </c>
      <c r="K1173" s="216">
        <v>0.78</v>
      </c>
    </row>
    <row r="1174" spans="1:12" ht="21.95" customHeight="1">
      <c r="A1174" s="247" t="s">
        <v>869</v>
      </c>
      <c r="B1174" s="247"/>
      <c r="C1174" s="214" t="s">
        <v>2100</v>
      </c>
      <c r="D1174" s="247" t="s">
        <v>14</v>
      </c>
      <c r="E1174" s="247" t="s">
        <v>2101</v>
      </c>
      <c r="F1174" s="598" t="s">
        <v>872</v>
      </c>
      <c r="G1174" s="598"/>
      <c r="H1174" s="215" t="s">
        <v>914</v>
      </c>
      <c r="I1174" s="214" t="s">
        <v>867</v>
      </c>
      <c r="J1174" s="214" t="s">
        <v>2102</v>
      </c>
      <c r="K1174" s="216">
        <v>4.63</v>
      </c>
    </row>
    <row r="1175" spans="1:12">
      <c r="A1175" s="245"/>
      <c r="B1175" s="245"/>
      <c r="C1175" s="245"/>
      <c r="D1175" s="245"/>
      <c r="E1175" s="245"/>
      <c r="F1175" s="245" t="s">
        <v>886</v>
      </c>
      <c r="G1175" s="245" t="s">
        <v>1014</v>
      </c>
      <c r="H1175" s="245" t="s">
        <v>888</v>
      </c>
      <c r="I1175" s="245" t="s">
        <v>4071</v>
      </c>
      <c r="J1175" s="245" t="s">
        <v>890</v>
      </c>
      <c r="K1175" s="245" t="s">
        <v>4690</v>
      </c>
    </row>
    <row r="1176" spans="1:12" ht="15" thickBot="1">
      <c r="A1176" s="245"/>
      <c r="B1176" s="245"/>
      <c r="C1176" s="245"/>
      <c r="D1176" s="245"/>
      <c r="E1176" s="245"/>
      <c r="F1176" s="245" t="s">
        <v>891</v>
      </c>
      <c r="G1176" s="245" t="s">
        <v>2145</v>
      </c>
      <c r="H1176" s="599" t="s">
        <v>892</v>
      </c>
      <c r="I1176" s="599"/>
      <c r="J1176" s="599" t="s">
        <v>4801</v>
      </c>
      <c r="K1176" s="599"/>
    </row>
    <row r="1177" spans="1:12" ht="0.95" customHeight="1" thickTop="1">
      <c r="A1177" s="217"/>
      <c r="B1177" s="217"/>
      <c r="C1177" s="217"/>
      <c r="D1177" s="217"/>
      <c r="E1177" s="217"/>
      <c r="F1177" s="217"/>
      <c r="G1177" s="217"/>
      <c r="H1177" s="217"/>
      <c r="I1177" s="217"/>
      <c r="J1177" s="217"/>
      <c r="K1177" s="217"/>
    </row>
    <row r="1178" spans="1:12" ht="18" customHeight="1">
      <c r="A1178" s="243"/>
      <c r="B1178" s="243" t="s">
        <v>840</v>
      </c>
      <c r="C1178" s="207" t="s">
        <v>841</v>
      </c>
      <c r="D1178" s="243" t="s">
        <v>842</v>
      </c>
      <c r="E1178" s="243" t="s">
        <v>843</v>
      </c>
      <c r="F1178" s="600" t="s">
        <v>844</v>
      </c>
      <c r="G1178" s="600"/>
      <c r="H1178" s="208" t="s">
        <v>845</v>
      </c>
      <c r="I1178" s="207" t="s">
        <v>846</v>
      </c>
      <c r="J1178" s="207" t="s">
        <v>847</v>
      </c>
      <c r="K1178" s="207" t="s">
        <v>742</v>
      </c>
    </row>
    <row r="1179" spans="1:12" ht="33" customHeight="1">
      <c r="A1179" s="317" t="s">
        <v>848</v>
      </c>
      <c r="B1179" s="317" t="s">
        <v>2103</v>
      </c>
      <c r="C1179" s="318" t="s">
        <v>2104</v>
      </c>
      <c r="D1179" s="317" t="s">
        <v>14</v>
      </c>
      <c r="E1179" s="317" t="s">
        <v>2105</v>
      </c>
      <c r="F1179" s="592" t="s">
        <v>917</v>
      </c>
      <c r="G1179" s="592"/>
      <c r="H1179" s="319" t="s">
        <v>914</v>
      </c>
      <c r="I1179" s="318">
        <v>1</v>
      </c>
      <c r="J1179" s="320">
        <f>K1179</f>
        <v>36.814370803000003</v>
      </c>
      <c r="K1179" s="320">
        <f>SUM(K1180:K1185)</f>
        <v>36.814370803000003</v>
      </c>
      <c r="L1179" s="325">
        <f>'Med escola 220V'!I174</f>
        <v>36.808</v>
      </c>
    </row>
    <row r="1180" spans="1:12" ht="21.95" customHeight="1">
      <c r="A1180" s="244" t="s">
        <v>853</v>
      </c>
      <c r="B1180" s="244"/>
      <c r="C1180" s="211" t="s">
        <v>1947</v>
      </c>
      <c r="D1180" s="244" t="s">
        <v>14</v>
      </c>
      <c r="E1180" s="244" t="s">
        <v>1948</v>
      </c>
      <c r="F1180" s="597" t="s">
        <v>861</v>
      </c>
      <c r="G1180" s="597"/>
      <c r="H1180" s="212" t="s">
        <v>862</v>
      </c>
      <c r="I1180" s="211" t="s">
        <v>4803</v>
      </c>
      <c r="J1180" s="211" t="s">
        <v>1950</v>
      </c>
      <c r="K1180" s="213">
        <f>I1180*J1180</f>
        <v>1.724691456</v>
      </c>
    </row>
    <row r="1181" spans="1:12" ht="21.95" customHeight="1">
      <c r="A1181" s="244" t="s">
        <v>853</v>
      </c>
      <c r="B1181" s="244"/>
      <c r="C1181" s="211" t="s">
        <v>1229</v>
      </c>
      <c r="D1181" s="244" t="s">
        <v>14</v>
      </c>
      <c r="E1181" s="244" t="s">
        <v>1230</v>
      </c>
      <c r="F1181" s="597" t="s">
        <v>861</v>
      </c>
      <c r="G1181" s="597"/>
      <c r="H1181" s="212" t="s">
        <v>862</v>
      </c>
      <c r="I1181" s="211" t="s">
        <v>4803</v>
      </c>
      <c r="J1181" s="211" t="s">
        <v>1231</v>
      </c>
      <c r="K1181" s="213">
        <f t="shared" ref="K1181:K1185" si="17">I1181*J1181</f>
        <v>2.191795392</v>
      </c>
    </row>
    <row r="1182" spans="1:12" ht="21.95" customHeight="1">
      <c r="A1182" s="247" t="s">
        <v>869</v>
      </c>
      <c r="B1182" s="247"/>
      <c r="C1182" s="214" t="s">
        <v>2039</v>
      </c>
      <c r="D1182" s="247" t="s">
        <v>14</v>
      </c>
      <c r="E1182" s="247" t="s">
        <v>2040</v>
      </c>
      <c r="F1182" s="598" t="s">
        <v>872</v>
      </c>
      <c r="G1182" s="598"/>
      <c r="H1182" s="215" t="s">
        <v>914</v>
      </c>
      <c r="I1182" s="214" t="s">
        <v>4804</v>
      </c>
      <c r="J1182" s="214" t="s">
        <v>2041</v>
      </c>
      <c r="K1182" s="216">
        <f t="shared" si="17"/>
        <v>1.7177978209999998</v>
      </c>
    </row>
    <row r="1183" spans="1:12" ht="21.95" customHeight="1">
      <c r="A1183" s="247" t="s">
        <v>869</v>
      </c>
      <c r="B1183" s="247"/>
      <c r="C1183" s="214" t="s">
        <v>1996</v>
      </c>
      <c r="D1183" s="247" t="s">
        <v>14</v>
      </c>
      <c r="E1183" s="247" t="s">
        <v>1997</v>
      </c>
      <c r="F1183" s="598" t="s">
        <v>872</v>
      </c>
      <c r="G1183" s="598"/>
      <c r="H1183" s="215" t="s">
        <v>914</v>
      </c>
      <c r="I1183" s="214" t="s">
        <v>4805</v>
      </c>
      <c r="J1183" s="214" t="s">
        <v>1722</v>
      </c>
      <c r="K1183" s="216">
        <f t="shared" si="17"/>
        <v>4.0718106000000004E-2</v>
      </c>
    </row>
    <row r="1184" spans="1:12" ht="21.95" customHeight="1">
      <c r="A1184" s="247" t="s">
        <v>869</v>
      </c>
      <c r="B1184" s="247"/>
      <c r="C1184" s="214" t="s">
        <v>2045</v>
      </c>
      <c r="D1184" s="247" t="s">
        <v>14</v>
      </c>
      <c r="E1184" s="247" t="s">
        <v>2046</v>
      </c>
      <c r="F1184" s="598" t="s">
        <v>872</v>
      </c>
      <c r="G1184" s="598"/>
      <c r="H1184" s="215" t="s">
        <v>914</v>
      </c>
      <c r="I1184" s="214" t="s">
        <v>4806</v>
      </c>
      <c r="J1184" s="214" t="s">
        <v>2047</v>
      </c>
      <c r="K1184" s="216">
        <f t="shared" si="17"/>
        <v>1.9393680280000001</v>
      </c>
    </row>
    <row r="1185" spans="1:12" ht="21.95" customHeight="1">
      <c r="A1185" s="247" t="s">
        <v>869</v>
      </c>
      <c r="B1185" s="247"/>
      <c r="C1185" s="214" t="s">
        <v>2107</v>
      </c>
      <c r="D1185" s="247" t="s">
        <v>14</v>
      </c>
      <c r="E1185" s="247" t="s">
        <v>2108</v>
      </c>
      <c r="F1185" s="598" t="s">
        <v>872</v>
      </c>
      <c r="G1185" s="598"/>
      <c r="H1185" s="215" t="s">
        <v>914</v>
      </c>
      <c r="I1185" s="214" t="s">
        <v>867</v>
      </c>
      <c r="J1185" s="214">
        <v>29.2</v>
      </c>
      <c r="K1185" s="216">
        <f t="shared" si="17"/>
        <v>29.2</v>
      </c>
      <c r="L1185" s="325">
        <f>L1179-K1179</f>
        <v>-6.3708030000029225E-3</v>
      </c>
    </row>
    <row r="1186" spans="1:12">
      <c r="A1186" s="245"/>
      <c r="B1186" s="245"/>
      <c r="C1186" s="245"/>
      <c r="D1186" s="245"/>
      <c r="E1186" s="245"/>
      <c r="F1186" s="245" t="s">
        <v>886</v>
      </c>
      <c r="G1186" s="245" t="s">
        <v>2676</v>
      </c>
      <c r="H1186" s="245" t="s">
        <v>888</v>
      </c>
      <c r="I1186" s="245" t="s">
        <v>1409</v>
      </c>
      <c r="J1186" s="245" t="s">
        <v>890</v>
      </c>
      <c r="K1186" s="245" t="s">
        <v>4807</v>
      </c>
    </row>
    <row r="1187" spans="1:12" ht="15" thickBot="1">
      <c r="A1187" s="245"/>
      <c r="B1187" s="245"/>
      <c r="C1187" s="245"/>
      <c r="D1187" s="245"/>
      <c r="E1187" s="245"/>
      <c r="F1187" s="245" t="s">
        <v>891</v>
      </c>
      <c r="G1187" s="249">
        <f>H2*K1179</f>
        <v>7.5395831404544014</v>
      </c>
      <c r="H1187" s="599" t="s">
        <v>892</v>
      </c>
      <c r="I1187" s="599"/>
      <c r="J1187" s="601">
        <f>G1187+K1179</f>
        <v>44.353953943454407</v>
      </c>
      <c r="K1187" s="599"/>
    </row>
    <row r="1188" spans="1:12" ht="0.95" customHeight="1" thickTop="1">
      <c r="A1188" s="217"/>
      <c r="B1188" s="217"/>
      <c r="C1188" s="217"/>
      <c r="D1188" s="217"/>
      <c r="E1188" s="217"/>
      <c r="F1188" s="217"/>
      <c r="G1188" s="217"/>
      <c r="H1188" s="217"/>
      <c r="I1188" s="217"/>
      <c r="J1188" s="217"/>
      <c r="K1188" s="217"/>
    </row>
    <row r="1189" spans="1:12" ht="18" customHeight="1">
      <c r="A1189" s="243"/>
      <c r="B1189" s="243" t="s">
        <v>840</v>
      </c>
      <c r="C1189" s="207" t="s">
        <v>841</v>
      </c>
      <c r="D1189" s="243" t="s">
        <v>842</v>
      </c>
      <c r="E1189" s="243" t="s">
        <v>843</v>
      </c>
      <c r="F1189" s="600" t="s">
        <v>844</v>
      </c>
      <c r="G1189" s="600"/>
      <c r="H1189" s="208" t="s">
        <v>845</v>
      </c>
      <c r="I1189" s="207" t="s">
        <v>846</v>
      </c>
      <c r="J1189" s="207" t="s">
        <v>847</v>
      </c>
      <c r="K1189" s="207" t="s">
        <v>742</v>
      </c>
    </row>
    <row r="1190" spans="1:12" ht="33" customHeight="1">
      <c r="A1190" s="317" t="s">
        <v>848</v>
      </c>
      <c r="B1190" s="317" t="s">
        <v>2111</v>
      </c>
      <c r="C1190" s="318" t="s">
        <v>2104</v>
      </c>
      <c r="D1190" s="317" t="s">
        <v>14</v>
      </c>
      <c r="E1190" s="317" t="s">
        <v>2105</v>
      </c>
      <c r="F1190" s="592" t="s">
        <v>917</v>
      </c>
      <c r="G1190" s="592"/>
      <c r="H1190" s="319" t="s">
        <v>914</v>
      </c>
      <c r="I1190" s="318">
        <v>1</v>
      </c>
      <c r="J1190" s="320" t="s">
        <v>4802</v>
      </c>
      <c r="K1190" s="320">
        <f>SUM(K1191:K1196)</f>
        <v>37.154370802999999</v>
      </c>
      <c r="L1190" s="325">
        <f>'Med escola 220V'!I175</f>
        <v>37.152000000000001</v>
      </c>
    </row>
    <row r="1191" spans="1:12" ht="21.95" customHeight="1">
      <c r="A1191" s="244" t="s">
        <v>853</v>
      </c>
      <c r="B1191" s="244"/>
      <c r="C1191" s="211" t="s">
        <v>1947</v>
      </c>
      <c r="D1191" s="244" t="s">
        <v>14</v>
      </c>
      <c r="E1191" s="244" t="s">
        <v>1948</v>
      </c>
      <c r="F1191" s="597" t="s">
        <v>861</v>
      </c>
      <c r="G1191" s="597"/>
      <c r="H1191" s="212" t="s">
        <v>862</v>
      </c>
      <c r="I1191" s="211" t="s">
        <v>4803</v>
      </c>
      <c r="J1191" s="211" t="s">
        <v>1950</v>
      </c>
      <c r="K1191" s="213">
        <f>I1191*J1191</f>
        <v>1.724691456</v>
      </c>
    </row>
    <row r="1192" spans="1:12" ht="21.95" customHeight="1">
      <c r="A1192" s="244" t="s">
        <v>853</v>
      </c>
      <c r="B1192" s="244"/>
      <c r="C1192" s="211" t="s">
        <v>1229</v>
      </c>
      <c r="D1192" s="244" t="s">
        <v>14</v>
      </c>
      <c r="E1192" s="244" t="s">
        <v>1230</v>
      </c>
      <c r="F1192" s="597" t="s">
        <v>861</v>
      </c>
      <c r="G1192" s="597"/>
      <c r="H1192" s="212" t="s">
        <v>862</v>
      </c>
      <c r="I1192" s="211" t="s">
        <v>4803</v>
      </c>
      <c r="J1192" s="211" t="s">
        <v>1231</v>
      </c>
      <c r="K1192" s="213">
        <f t="shared" ref="K1192:K1196" si="18">I1192*J1192</f>
        <v>2.191795392</v>
      </c>
    </row>
    <row r="1193" spans="1:12" ht="21.95" customHeight="1">
      <c r="A1193" s="247" t="s">
        <v>869</v>
      </c>
      <c r="B1193" s="247"/>
      <c r="C1193" s="214" t="s">
        <v>2039</v>
      </c>
      <c r="D1193" s="247" t="s">
        <v>14</v>
      </c>
      <c r="E1193" s="247" t="s">
        <v>2040</v>
      </c>
      <c r="F1193" s="598" t="s">
        <v>872</v>
      </c>
      <c r="G1193" s="598"/>
      <c r="H1193" s="215" t="s">
        <v>914</v>
      </c>
      <c r="I1193" s="214" t="s">
        <v>4804</v>
      </c>
      <c r="J1193" s="214" t="s">
        <v>2041</v>
      </c>
      <c r="K1193" s="216">
        <f t="shared" si="18"/>
        <v>1.7177978209999998</v>
      </c>
    </row>
    <row r="1194" spans="1:12" ht="21.95" customHeight="1">
      <c r="A1194" s="247" t="s">
        <v>869</v>
      </c>
      <c r="B1194" s="247"/>
      <c r="C1194" s="214" t="s">
        <v>1996</v>
      </c>
      <c r="D1194" s="247" t="s">
        <v>14</v>
      </c>
      <c r="E1194" s="247" t="s">
        <v>1997</v>
      </c>
      <c r="F1194" s="598" t="s">
        <v>872</v>
      </c>
      <c r="G1194" s="598"/>
      <c r="H1194" s="215" t="s">
        <v>914</v>
      </c>
      <c r="I1194" s="214" t="s">
        <v>4805</v>
      </c>
      <c r="J1194" s="214" t="s">
        <v>1722</v>
      </c>
      <c r="K1194" s="216">
        <f t="shared" si="18"/>
        <v>4.0718106000000004E-2</v>
      </c>
    </row>
    <row r="1195" spans="1:12" ht="21.95" customHeight="1">
      <c r="A1195" s="247" t="s">
        <v>869</v>
      </c>
      <c r="B1195" s="247"/>
      <c r="C1195" s="214" t="s">
        <v>2045</v>
      </c>
      <c r="D1195" s="247" t="s">
        <v>14</v>
      </c>
      <c r="E1195" s="247" t="s">
        <v>2046</v>
      </c>
      <c r="F1195" s="598" t="s">
        <v>872</v>
      </c>
      <c r="G1195" s="598"/>
      <c r="H1195" s="215" t="s">
        <v>914</v>
      </c>
      <c r="I1195" s="214" t="s">
        <v>4806</v>
      </c>
      <c r="J1195" s="214" t="s">
        <v>2047</v>
      </c>
      <c r="K1195" s="216">
        <f t="shared" si="18"/>
        <v>1.9393680280000001</v>
      </c>
    </row>
    <row r="1196" spans="1:12" ht="21.95" customHeight="1">
      <c r="A1196" s="247" t="s">
        <v>869</v>
      </c>
      <c r="B1196" s="247"/>
      <c r="C1196" s="214" t="s">
        <v>2107</v>
      </c>
      <c r="D1196" s="247" t="s">
        <v>14</v>
      </c>
      <c r="E1196" s="247" t="s">
        <v>2108</v>
      </c>
      <c r="F1196" s="598" t="s">
        <v>872</v>
      </c>
      <c r="G1196" s="598"/>
      <c r="H1196" s="215" t="s">
        <v>914</v>
      </c>
      <c r="I1196" s="214" t="s">
        <v>867</v>
      </c>
      <c r="J1196" s="214">
        <v>29.54</v>
      </c>
      <c r="K1196" s="216">
        <f t="shared" si="18"/>
        <v>29.54</v>
      </c>
      <c r="L1196" s="325">
        <f>L1190-K1190</f>
        <v>-2.370802999998034E-3</v>
      </c>
    </row>
    <row r="1197" spans="1:12">
      <c r="A1197" s="245"/>
      <c r="B1197" s="245"/>
      <c r="C1197" s="245"/>
      <c r="D1197" s="245"/>
      <c r="E1197" s="245"/>
      <c r="F1197" s="245" t="s">
        <v>886</v>
      </c>
      <c r="G1197" s="245" t="s">
        <v>2676</v>
      </c>
      <c r="H1197" s="245" t="s">
        <v>888</v>
      </c>
      <c r="I1197" s="245" t="s">
        <v>1409</v>
      </c>
      <c r="J1197" s="245" t="s">
        <v>890</v>
      </c>
      <c r="K1197" s="245" t="s">
        <v>4807</v>
      </c>
    </row>
    <row r="1198" spans="1:12" ht="15" thickBot="1">
      <c r="A1198" s="245"/>
      <c r="B1198" s="245"/>
      <c r="C1198" s="245"/>
      <c r="D1198" s="245"/>
      <c r="E1198" s="245"/>
      <c r="F1198" s="245" t="s">
        <v>891</v>
      </c>
      <c r="G1198" s="249">
        <f>H2*K1190</f>
        <v>7.6092151404544</v>
      </c>
      <c r="H1198" s="599" t="s">
        <v>892</v>
      </c>
      <c r="I1198" s="599"/>
      <c r="J1198" s="601">
        <f>G1198+K1190</f>
        <v>44.763585943454402</v>
      </c>
      <c r="K1198" s="599"/>
    </row>
    <row r="1199" spans="1:12" ht="0.95" customHeight="1" thickTop="1">
      <c r="A1199" s="217"/>
      <c r="B1199" s="217"/>
      <c r="C1199" s="217"/>
      <c r="D1199" s="217"/>
      <c r="E1199" s="217"/>
      <c r="F1199" s="217"/>
      <c r="G1199" s="217"/>
      <c r="H1199" s="217"/>
      <c r="I1199" s="217"/>
      <c r="J1199" s="217"/>
      <c r="K1199" s="217"/>
    </row>
    <row r="1200" spans="1:12" ht="18" customHeight="1">
      <c r="A1200" s="243"/>
      <c r="B1200" s="243" t="s">
        <v>840</v>
      </c>
      <c r="C1200" s="207" t="s">
        <v>841</v>
      </c>
      <c r="D1200" s="243" t="s">
        <v>842</v>
      </c>
      <c r="E1200" s="243" t="s">
        <v>843</v>
      </c>
      <c r="F1200" s="600" t="s">
        <v>844</v>
      </c>
      <c r="G1200" s="600"/>
      <c r="H1200" s="208" t="s">
        <v>845</v>
      </c>
      <c r="I1200" s="207" t="s">
        <v>846</v>
      </c>
      <c r="J1200" s="207" t="s">
        <v>847</v>
      </c>
      <c r="K1200" s="207" t="s">
        <v>742</v>
      </c>
    </row>
    <row r="1201" spans="1:12" ht="33" customHeight="1">
      <c r="A1201" s="317" t="s">
        <v>848</v>
      </c>
      <c r="B1201" s="317" t="s">
        <v>2112</v>
      </c>
      <c r="C1201" s="318" t="s">
        <v>2104</v>
      </c>
      <c r="D1201" s="317" t="s">
        <v>14</v>
      </c>
      <c r="E1201" s="317" t="s">
        <v>2105</v>
      </c>
      <c r="F1201" s="592" t="s">
        <v>917</v>
      </c>
      <c r="G1201" s="592"/>
      <c r="H1201" s="319" t="s">
        <v>914</v>
      </c>
      <c r="I1201" s="318">
        <v>1</v>
      </c>
      <c r="J1201" s="320" t="s">
        <v>4802</v>
      </c>
      <c r="K1201" s="320" t="s">
        <v>4802</v>
      </c>
      <c r="L1201" s="325">
        <f>'Med escola 220V'!I176</f>
        <v>40.239399999999996</v>
      </c>
    </row>
    <row r="1202" spans="1:12" ht="21.95" customHeight="1">
      <c r="A1202" s="244" t="s">
        <v>853</v>
      </c>
      <c r="B1202" s="244"/>
      <c r="C1202" s="211" t="s">
        <v>1947</v>
      </c>
      <c r="D1202" s="244" t="s">
        <v>14</v>
      </c>
      <c r="E1202" s="244" t="s">
        <v>1948</v>
      </c>
      <c r="F1202" s="597" t="s">
        <v>861</v>
      </c>
      <c r="G1202" s="597"/>
      <c r="H1202" s="212" t="s">
        <v>862</v>
      </c>
      <c r="I1202" s="211" t="s">
        <v>4803</v>
      </c>
      <c r="J1202" s="211" t="s">
        <v>1950</v>
      </c>
      <c r="K1202" s="213">
        <v>1.72</v>
      </c>
    </row>
    <row r="1203" spans="1:12" ht="21.95" customHeight="1">
      <c r="A1203" s="244" t="s">
        <v>853</v>
      </c>
      <c r="B1203" s="244"/>
      <c r="C1203" s="211" t="s">
        <v>1229</v>
      </c>
      <c r="D1203" s="244" t="s">
        <v>14</v>
      </c>
      <c r="E1203" s="244" t="s">
        <v>1230</v>
      </c>
      <c r="F1203" s="597" t="s">
        <v>861</v>
      </c>
      <c r="G1203" s="597"/>
      <c r="H1203" s="212" t="s">
        <v>862</v>
      </c>
      <c r="I1203" s="211" t="s">
        <v>4803</v>
      </c>
      <c r="J1203" s="211" t="s">
        <v>1231</v>
      </c>
      <c r="K1203" s="213">
        <v>2.19</v>
      </c>
    </row>
    <row r="1204" spans="1:12" ht="21.95" customHeight="1">
      <c r="A1204" s="247" t="s">
        <v>869</v>
      </c>
      <c r="B1204" s="247"/>
      <c r="C1204" s="214" t="s">
        <v>2039</v>
      </c>
      <c r="D1204" s="247" t="s">
        <v>14</v>
      </c>
      <c r="E1204" s="247" t="s">
        <v>2040</v>
      </c>
      <c r="F1204" s="598" t="s">
        <v>872</v>
      </c>
      <c r="G1204" s="598"/>
      <c r="H1204" s="215" t="s">
        <v>914</v>
      </c>
      <c r="I1204" s="214" t="s">
        <v>4804</v>
      </c>
      <c r="J1204" s="214" t="s">
        <v>2041</v>
      </c>
      <c r="K1204" s="216">
        <v>1.71</v>
      </c>
    </row>
    <row r="1205" spans="1:12" ht="21.95" customHeight="1">
      <c r="A1205" s="247" t="s">
        <v>869</v>
      </c>
      <c r="B1205" s="247"/>
      <c r="C1205" s="214" t="s">
        <v>1996</v>
      </c>
      <c r="D1205" s="247" t="s">
        <v>14</v>
      </c>
      <c r="E1205" s="247" t="s">
        <v>1997</v>
      </c>
      <c r="F1205" s="598" t="s">
        <v>872</v>
      </c>
      <c r="G1205" s="598"/>
      <c r="H1205" s="215" t="s">
        <v>914</v>
      </c>
      <c r="I1205" s="214" t="s">
        <v>4805</v>
      </c>
      <c r="J1205" s="214" t="s">
        <v>1722</v>
      </c>
      <c r="K1205" s="216">
        <v>0.04</v>
      </c>
    </row>
    <row r="1206" spans="1:12" ht="21.95" customHeight="1">
      <c r="A1206" s="247" t="s">
        <v>869</v>
      </c>
      <c r="B1206" s="247"/>
      <c r="C1206" s="214" t="s">
        <v>2045</v>
      </c>
      <c r="D1206" s="247" t="s">
        <v>14</v>
      </c>
      <c r="E1206" s="247" t="s">
        <v>2046</v>
      </c>
      <c r="F1206" s="598" t="s">
        <v>872</v>
      </c>
      <c r="G1206" s="598"/>
      <c r="H1206" s="215" t="s">
        <v>914</v>
      </c>
      <c r="I1206" s="214" t="s">
        <v>4806</v>
      </c>
      <c r="J1206" s="214" t="s">
        <v>2047</v>
      </c>
      <c r="K1206" s="216">
        <v>1.93</v>
      </c>
    </row>
    <row r="1207" spans="1:12" ht="21.95" customHeight="1">
      <c r="A1207" s="247" t="s">
        <v>869</v>
      </c>
      <c r="B1207" s="247"/>
      <c r="C1207" s="214" t="s">
        <v>2107</v>
      </c>
      <c r="D1207" s="247" t="s">
        <v>14</v>
      </c>
      <c r="E1207" s="247" t="s">
        <v>2108</v>
      </c>
      <c r="F1207" s="598" t="s">
        <v>872</v>
      </c>
      <c r="G1207" s="598"/>
      <c r="H1207" s="215" t="s">
        <v>914</v>
      </c>
      <c r="I1207" s="214" t="s">
        <v>867</v>
      </c>
      <c r="J1207" s="214" t="s">
        <v>2109</v>
      </c>
      <c r="K1207" s="216">
        <v>32.65</v>
      </c>
    </row>
    <row r="1208" spans="1:12">
      <c r="A1208" s="245"/>
      <c r="B1208" s="245"/>
      <c r="C1208" s="245"/>
      <c r="D1208" s="245"/>
      <c r="E1208" s="245"/>
      <c r="F1208" s="245" t="s">
        <v>886</v>
      </c>
      <c r="G1208" s="245" t="s">
        <v>2676</v>
      </c>
      <c r="H1208" s="245" t="s">
        <v>888</v>
      </c>
      <c r="I1208" s="245" t="s">
        <v>1409</v>
      </c>
      <c r="J1208" s="245" t="s">
        <v>890</v>
      </c>
      <c r="K1208" s="245" t="s">
        <v>4807</v>
      </c>
    </row>
    <row r="1209" spans="1:12" ht="15" thickBot="1">
      <c r="A1209" s="245"/>
      <c r="B1209" s="245"/>
      <c r="C1209" s="245"/>
      <c r="D1209" s="245"/>
      <c r="E1209" s="245"/>
      <c r="F1209" s="245" t="s">
        <v>891</v>
      </c>
      <c r="G1209" s="245" t="s">
        <v>4172</v>
      </c>
      <c r="H1209" s="599" t="s">
        <v>892</v>
      </c>
      <c r="I1209" s="599"/>
      <c r="J1209" s="599" t="s">
        <v>4808</v>
      </c>
      <c r="K1209" s="599"/>
    </row>
    <row r="1210" spans="1:12" ht="0.95" customHeight="1" thickTop="1">
      <c r="A1210" s="217"/>
      <c r="B1210" s="217"/>
      <c r="C1210" s="217"/>
      <c r="D1210" s="217"/>
      <c r="E1210" s="217"/>
      <c r="F1210" s="217"/>
      <c r="G1210" s="217"/>
      <c r="H1210" s="217"/>
      <c r="I1210" s="217"/>
      <c r="J1210" s="217"/>
      <c r="K1210" s="217"/>
    </row>
    <row r="1211" spans="1:12" ht="18" customHeight="1">
      <c r="A1211" s="243"/>
      <c r="B1211" s="243" t="s">
        <v>840</v>
      </c>
      <c r="C1211" s="207" t="s">
        <v>841</v>
      </c>
      <c r="D1211" s="243" t="s">
        <v>842</v>
      </c>
      <c r="E1211" s="243" t="s">
        <v>843</v>
      </c>
      <c r="F1211" s="600" t="s">
        <v>844</v>
      </c>
      <c r="G1211" s="600"/>
      <c r="H1211" s="208" t="s">
        <v>845</v>
      </c>
      <c r="I1211" s="207" t="s">
        <v>846</v>
      </c>
      <c r="J1211" s="207" t="s">
        <v>847</v>
      </c>
      <c r="K1211" s="207" t="s">
        <v>742</v>
      </c>
    </row>
    <row r="1212" spans="1:12" ht="33" customHeight="1">
      <c r="A1212" s="317" t="s">
        <v>848</v>
      </c>
      <c r="B1212" s="317" t="s">
        <v>2113</v>
      </c>
      <c r="C1212" s="318" t="s">
        <v>2114</v>
      </c>
      <c r="D1212" s="317" t="s">
        <v>14</v>
      </c>
      <c r="E1212" s="317" t="s">
        <v>2115</v>
      </c>
      <c r="F1212" s="592" t="s">
        <v>917</v>
      </c>
      <c r="G1212" s="592"/>
      <c r="H1212" s="319" t="s">
        <v>914</v>
      </c>
      <c r="I1212" s="318">
        <v>1</v>
      </c>
      <c r="J1212" s="320" t="s">
        <v>4721</v>
      </c>
      <c r="K1212" s="320" t="s">
        <v>4721</v>
      </c>
      <c r="L1212" s="325">
        <f>'Med escola 220V'!I177</f>
        <v>6.6047999999999991</v>
      </c>
    </row>
    <row r="1213" spans="1:12" ht="21.95" customHeight="1">
      <c r="A1213" s="244" t="s">
        <v>853</v>
      </c>
      <c r="B1213" s="244"/>
      <c r="C1213" s="211" t="s">
        <v>1947</v>
      </c>
      <c r="D1213" s="244" t="s">
        <v>14</v>
      </c>
      <c r="E1213" s="244" t="s">
        <v>1948</v>
      </c>
      <c r="F1213" s="597" t="s">
        <v>861</v>
      </c>
      <c r="G1213" s="597"/>
      <c r="H1213" s="212" t="s">
        <v>862</v>
      </c>
      <c r="I1213" s="211" t="s">
        <v>4809</v>
      </c>
      <c r="J1213" s="211" t="s">
        <v>1950</v>
      </c>
      <c r="K1213" s="213">
        <v>2.16</v>
      </c>
    </row>
    <row r="1214" spans="1:12" ht="21.95" customHeight="1">
      <c r="A1214" s="244" t="s">
        <v>853</v>
      </c>
      <c r="B1214" s="244"/>
      <c r="C1214" s="211" t="s">
        <v>1229</v>
      </c>
      <c r="D1214" s="244" t="s">
        <v>14</v>
      </c>
      <c r="E1214" s="244" t="s">
        <v>1230</v>
      </c>
      <c r="F1214" s="597" t="s">
        <v>861</v>
      </c>
      <c r="G1214" s="597"/>
      <c r="H1214" s="212" t="s">
        <v>862</v>
      </c>
      <c r="I1214" s="211" t="s">
        <v>4809</v>
      </c>
      <c r="J1214" s="211" t="s">
        <v>1231</v>
      </c>
      <c r="K1214" s="213">
        <v>2.75</v>
      </c>
    </row>
    <row r="1215" spans="1:12" ht="21.95" customHeight="1">
      <c r="A1215" s="247" t="s">
        <v>869</v>
      </c>
      <c r="B1215" s="247"/>
      <c r="C1215" s="214" t="s">
        <v>2039</v>
      </c>
      <c r="D1215" s="247" t="s">
        <v>14</v>
      </c>
      <c r="E1215" s="247" t="s">
        <v>2040</v>
      </c>
      <c r="F1215" s="598" t="s">
        <v>872</v>
      </c>
      <c r="G1215" s="598"/>
      <c r="H1215" s="215" t="s">
        <v>914</v>
      </c>
      <c r="I1215" s="214" t="s">
        <v>2073</v>
      </c>
      <c r="J1215" s="214" t="s">
        <v>2041</v>
      </c>
      <c r="K1215" s="216">
        <v>0.47</v>
      </c>
    </row>
    <row r="1216" spans="1:12" ht="21.95" customHeight="1">
      <c r="A1216" s="247" t="s">
        <v>869</v>
      </c>
      <c r="B1216" s="247"/>
      <c r="C1216" s="214" t="s">
        <v>1996</v>
      </c>
      <c r="D1216" s="247" t="s">
        <v>14</v>
      </c>
      <c r="E1216" s="247" t="s">
        <v>1997</v>
      </c>
      <c r="F1216" s="598" t="s">
        <v>872</v>
      </c>
      <c r="G1216" s="598"/>
      <c r="H1216" s="215" t="s">
        <v>914</v>
      </c>
      <c r="I1216" s="214" t="s">
        <v>2116</v>
      </c>
      <c r="J1216" s="214" t="s">
        <v>1722</v>
      </c>
      <c r="K1216" s="216">
        <v>0.09</v>
      </c>
    </row>
    <row r="1217" spans="1:12" ht="21.95" customHeight="1">
      <c r="A1217" s="247" t="s">
        <v>869</v>
      </c>
      <c r="B1217" s="247"/>
      <c r="C1217" s="214" t="s">
        <v>2045</v>
      </c>
      <c r="D1217" s="247" t="s">
        <v>14</v>
      </c>
      <c r="E1217" s="247" t="s">
        <v>2046</v>
      </c>
      <c r="F1217" s="598" t="s">
        <v>872</v>
      </c>
      <c r="G1217" s="598"/>
      <c r="H1217" s="215" t="s">
        <v>914</v>
      </c>
      <c r="I1217" s="214" t="s">
        <v>2073</v>
      </c>
      <c r="J1217" s="214" t="s">
        <v>2047</v>
      </c>
      <c r="K1217" s="216">
        <v>0.41</v>
      </c>
    </row>
    <row r="1218" spans="1:12" ht="21.95" customHeight="1">
      <c r="A1218" s="247" t="s">
        <v>869</v>
      </c>
      <c r="B1218" s="247"/>
      <c r="C1218" s="214" t="s">
        <v>2117</v>
      </c>
      <c r="D1218" s="247" t="s">
        <v>14</v>
      </c>
      <c r="E1218" s="247" t="s">
        <v>2118</v>
      </c>
      <c r="F1218" s="598" t="s">
        <v>872</v>
      </c>
      <c r="G1218" s="598"/>
      <c r="H1218" s="215" t="s">
        <v>914</v>
      </c>
      <c r="I1218" s="214" t="s">
        <v>867</v>
      </c>
      <c r="J1218" s="214" t="s">
        <v>2119</v>
      </c>
      <c r="K1218" s="216">
        <v>0.72</v>
      </c>
    </row>
    <row r="1219" spans="1:12">
      <c r="A1219" s="245"/>
      <c r="B1219" s="245"/>
      <c r="C1219" s="245"/>
      <c r="D1219" s="245"/>
      <c r="E1219" s="245"/>
      <c r="F1219" s="245" t="s">
        <v>886</v>
      </c>
      <c r="G1219" s="245" t="s">
        <v>4810</v>
      </c>
      <c r="H1219" s="245" t="s">
        <v>888</v>
      </c>
      <c r="I1219" s="245" t="s">
        <v>1011</v>
      </c>
      <c r="J1219" s="245" t="s">
        <v>890</v>
      </c>
      <c r="K1219" s="245" t="s">
        <v>4811</v>
      </c>
    </row>
    <row r="1220" spans="1:12" ht="15" thickBot="1">
      <c r="A1220" s="245"/>
      <c r="B1220" s="245"/>
      <c r="C1220" s="245"/>
      <c r="D1220" s="245"/>
      <c r="E1220" s="245"/>
      <c r="F1220" s="245" t="s">
        <v>891</v>
      </c>
      <c r="G1220" s="245" t="s">
        <v>2058</v>
      </c>
      <c r="H1220" s="599" t="s">
        <v>892</v>
      </c>
      <c r="I1220" s="599"/>
      <c r="J1220" s="599" t="s">
        <v>3649</v>
      </c>
      <c r="K1220" s="599"/>
    </row>
    <row r="1221" spans="1:12" ht="0.95" customHeight="1" thickTop="1">
      <c r="A1221" s="217"/>
      <c r="B1221" s="217"/>
      <c r="C1221" s="217"/>
      <c r="D1221" s="217"/>
      <c r="E1221" s="217"/>
      <c r="F1221" s="217"/>
      <c r="G1221" s="217"/>
      <c r="H1221" s="217"/>
      <c r="I1221" s="217"/>
      <c r="J1221" s="217"/>
      <c r="K1221" s="217"/>
    </row>
    <row r="1222" spans="1:12" ht="18" customHeight="1">
      <c r="A1222" s="243"/>
      <c r="B1222" s="243" t="s">
        <v>840</v>
      </c>
      <c r="C1222" s="207" t="s">
        <v>841</v>
      </c>
      <c r="D1222" s="243" t="s">
        <v>842</v>
      </c>
      <c r="E1222" s="243" t="s">
        <v>843</v>
      </c>
      <c r="F1222" s="600" t="s">
        <v>844</v>
      </c>
      <c r="G1222" s="600"/>
      <c r="H1222" s="208" t="s">
        <v>845</v>
      </c>
      <c r="I1222" s="207" t="s">
        <v>846</v>
      </c>
      <c r="J1222" s="207" t="s">
        <v>847</v>
      </c>
      <c r="K1222" s="207" t="s">
        <v>742</v>
      </c>
    </row>
    <row r="1223" spans="1:12" ht="33" customHeight="1">
      <c r="A1223" s="317" t="s">
        <v>848</v>
      </c>
      <c r="B1223" s="317" t="s">
        <v>2122</v>
      </c>
      <c r="C1223" s="318" t="s">
        <v>2123</v>
      </c>
      <c r="D1223" s="317" t="s">
        <v>14</v>
      </c>
      <c r="E1223" s="317" t="s">
        <v>2124</v>
      </c>
      <c r="F1223" s="592" t="s">
        <v>917</v>
      </c>
      <c r="G1223" s="592"/>
      <c r="H1223" s="319" t="s">
        <v>914</v>
      </c>
      <c r="I1223" s="318">
        <v>1</v>
      </c>
      <c r="J1223" s="320" t="s">
        <v>4812</v>
      </c>
      <c r="K1223" s="320" t="s">
        <v>4812</v>
      </c>
      <c r="L1223" s="325">
        <f>'Med escola 220V'!I178</f>
        <v>7.911999999999999</v>
      </c>
    </row>
    <row r="1224" spans="1:12" ht="21.95" customHeight="1">
      <c r="A1224" s="244" t="s">
        <v>853</v>
      </c>
      <c r="B1224" s="244"/>
      <c r="C1224" s="211" t="s">
        <v>1947</v>
      </c>
      <c r="D1224" s="244" t="s">
        <v>14</v>
      </c>
      <c r="E1224" s="244" t="s">
        <v>1948</v>
      </c>
      <c r="F1224" s="597" t="s">
        <v>861</v>
      </c>
      <c r="G1224" s="597"/>
      <c r="H1224" s="212" t="s">
        <v>862</v>
      </c>
      <c r="I1224" s="211" t="s">
        <v>4813</v>
      </c>
      <c r="J1224" s="211" t="s">
        <v>1950</v>
      </c>
      <c r="K1224" s="213">
        <v>2.5</v>
      </c>
    </row>
    <row r="1225" spans="1:12" ht="21.95" customHeight="1">
      <c r="A1225" s="244" t="s">
        <v>853</v>
      </c>
      <c r="B1225" s="244"/>
      <c r="C1225" s="211" t="s">
        <v>1229</v>
      </c>
      <c r="D1225" s="244" t="s">
        <v>14</v>
      </c>
      <c r="E1225" s="244" t="s">
        <v>1230</v>
      </c>
      <c r="F1225" s="597" t="s">
        <v>861</v>
      </c>
      <c r="G1225" s="597"/>
      <c r="H1225" s="212" t="s">
        <v>862</v>
      </c>
      <c r="I1225" s="211" t="s">
        <v>4813</v>
      </c>
      <c r="J1225" s="211" t="s">
        <v>1231</v>
      </c>
      <c r="K1225" s="213">
        <v>3.18</v>
      </c>
    </row>
    <row r="1226" spans="1:12" ht="21.95" customHeight="1">
      <c r="A1226" s="247" t="s">
        <v>869</v>
      </c>
      <c r="B1226" s="247"/>
      <c r="C1226" s="214" t="s">
        <v>2039</v>
      </c>
      <c r="D1226" s="247" t="s">
        <v>14</v>
      </c>
      <c r="E1226" s="247" t="s">
        <v>2040</v>
      </c>
      <c r="F1226" s="598" t="s">
        <v>872</v>
      </c>
      <c r="G1226" s="598"/>
      <c r="H1226" s="215" t="s">
        <v>914</v>
      </c>
      <c r="I1226" s="214" t="s">
        <v>2032</v>
      </c>
      <c r="J1226" s="214" t="s">
        <v>2041</v>
      </c>
      <c r="K1226" s="216">
        <v>0.57999999999999996</v>
      </c>
    </row>
    <row r="1227" spans="1:12" ht="21.95" customHeight="1">
      <c r="A1227" s="247" t="s">
        <v>869</v>
      </c>
      <c r="B1227" s="247"/>
      <c r="C1227" s="214" t="s">
        <v>1996</v>
      </c>
      <c r="D1227" s="247" t="s">
        <v>14</v>
      </c>
      <c r="E1227" s="247" t="s">
        <v>1997</v>
      </c>
      <c r="F1227" s="598" t="s">
        <v>872</v>
      </c>
      <c r="G1227" s="598"/>
      <c r="H1227" s="215" t="s">
        <v>914</v>
      </c>
      <c r="I1227" s="214" t="s">
        <v>2091</v>
      </c>
      <c r="J1227" s="214" t="s">
        <v>1722</v>
      </c>
      <c r="K1227" s="216">
        <v>0.1</v>
      </c>
    </row>
    <row r="1228" spans="1:12" ht="21.95" customHeight="1">
      <c r="A1228" s="247" t="s">
        <v>869</v>
      </c>
      <c r="B1228" s="247"/>
      <c r="C1228" s="214" t="s">
        <v>2045</v>
      </c>
      <c r="D1228" s="247" t="s">
        <v>14</v>
      </c>
      <c r="E1228" s="247" t="s">
        <v>2046</v>
      </c>
      <c r="F1228" s="598" t="s">
        <v>872</v>
      </c>
      <c r="G1228" s="598"/>
      <c r="H1228" s="215" t="s">
        <v>914</v>
      </c>
      <c r="I1228" s="214" t="s">
        <v>2064</v>
      </c>
      <c r="J1228" s="214" t="s">
        <v>2047</v>
      </c>
      <c r="K1228" s="216">
        <v>0.55000000000000004</v>
      </c>
    </row>
    <row r="1229" spans="1:12" ht="21.95" customHeight="1">
      <c r="A1229" s="247" t="s">
        <v>869</v>
      </c>
      <c r="B1229" s="247"/>
      <c r="C1229" s="214" t="s">
        <v>2126</v>
      </c>
      <c r="D1229" s="247" t="s">
        <v>14</v>
      </c>
      <c r="E1229" s="247" t="s">
        <v>2127</v>
      </c>
      <c r="F1229" s="598" t="s">
        <v>872</v>
      </c>
      <c r="G1229" s="598"/>
      <c r="H1229" s="215" t="s">
        <v>914</v>
      </c>
      <c r="I1229" s="214" t="s">
        <v>867</v>
      </c>
      <c r="J1229" s="214" t="s">
        <v>1839</v>
      </c>
      <c r="K1229" s="216">
        <v>1</v>
      </c>
    </row>
    <row r="1230" spans="1:12">
      <c r="A1230" s="245"/>
      <c r="B1230" s="245"/>
      <c r="C1230" s="245"/>
      <c r="D1230" s="245"/>
      <c r="E1230" s="245"/>
      <c r="F1230" s="245" t="s">
        <v>886</v>
      </c>
      <c r="G1230" s="245" t="s">
        <v>3278</v>
      </c>
      <c r="H1230" s="245" t="s">
        <v>888</v>
      </c>
      <c r="I1230" s="245" t="s">
        <v>4798</v>
      </c>
      <c r="J1230" s="245" t="s">
        <v>890</v>
      </c>
      <c r="K1230" s="245" t="s">
        <v>3736</v>
      </c>
    </row>
    <row r="1231" spans="1:12" ht="15" thickBot="1">
      <c r="A1231" s="245"/>
      <c r="B1231" s="245"/>
      <c r="C1231" s="245"/>
      <c r="D1231" s="245"/>
      <c r="E1231" s="245"/>
      <c r="F1231" s="245" t="s">
        <v>891</v>
      </c>
      <c r="G1231" s="245" t="s">
        <v>1011</v>
      </c>
      <c r="H1231" s="599" t="s">
        <v>892</v>
      </c>
      <c r="I1231" s="599"/>
      <c r="J1231" s="599" t="s">
        <v>4814</v>
      </c>
      <c r="K1231" s="599"/>
    </row>
    <row r="1232" spans="1:12" ht="0.95" customHeight="1" thickTop="1">
      <c r="A1232" s="217"/>
      <c r="B1232" s="217"/>
      <c r="C1232" s="217"/>
      <c r="D1232" s="217"/>
      <c r="E1232" s="217"/>
      <c r="F1232" s="217"/>
      <c r="G1232" s="217"/>
      <c r="H1232" s="217"/>
      <c r="I1232" s="217"/>
      <c r="J1232" s="217"/>
      <c r="K1232" s="217"/>
    </row>
    <row r="1233" spans="1:12" ht="18" customHeight="1">
      <c r="A1233" s="243"/>
      <c r="B1233" s="243" t="s">
        <v>840</v>
      </c>
      <c r="C1233" s="207" t="s">
        <v>841</v>
      </c>
      <c r="D1233" s="243" t="s">
        <v>842</v>
      </c>
      <c r="E1233" s="243" t="s">
        <v>843</v>
      </c>
      <c r="F1233" s="600" t="s">
        <v>844</v>
      </c>
      <c r="G1233" s="600"/>
      <c r="H1233" s="208" t="s">
        <v>845</v>
      </c>
      <c r="I1233" s="207" t="s">
        <v>846</v>
      </c>
      <c r="J1233" s="207" t="s">
        <v>847</v>
      </c>
      <c r="K1233" s="207" t="s">
        <v>742</v>
      </c>
    </row>
    <row r="1234" spans="1:12" ht="21.95" customHeight="1">
      <c r="A1234" s="317" t="s">
        <v>848</v>
      </c>
      <c r="B1234" s="317" t="s">
        <v>2129</v>
      </c>
      <c r="C1234" s="318" t="s">
        <v>2130</v>
      </c>
      <c r="D1234" s="317" t="s">
        <v>14</v>
      </c>
      <c r="E1234" s="317" t="s">
        <v>2131</v>
      </c>
      <c r="F1234" s="592" t="s">
        <v>917</v>
      </c>
      <c r="G1234" s="592"/>
      <c r="H1234" s="319" t="s">
        <v>914</v>
      </c>
      <c r="I1234" s="318">
        <v>1</v>
      </c>
      <c r="J1234" s="320" t="s">
        <v>4815</v>
      </c>
      <c r="K1234" s="320" t="s">
        <v>4815</v>
      </c>
      <c r="L1234" s="325">
        <f>'Med escola 220V'!I179</f>
        <v>26.479399999999998</v>
      </c>
    </row>
    <row r="1235" spans="1:12" ht="21.95" customHeight="1">
      <c r="A1235" s="244" t="s">
        <v>853</v>
      </c>
      <c r="B1235" s="244"/>
      <c r="C1235" s="211" t="s">
        <v>1947</v>
      </c>
      <c r="D1235" s="244" t="s">
        <v>14</v>
      </c>
      <c r="E1235" s="244" t="s">
        <v>1948</v>
      </c>
      <c r="F1235" s="597" t="s">
        <v>861</v>
      </c>
      <c r="G1235" s="597"/>
      <c r="H1235" s="212" t="s">
        <v>862</v>
      </c>
      <c r="I1235" s="211" t="s">
        <v>4816</v>
      </c>
      <c r="J1235" s="211" t="s">
        <v>1950</v>
      </c>
      <c r="K1235" s="213">
        <v>1.47</v>
      </c>
    </row>
    <row r="1236" spans="1:12" ht="21.95" customHeight="1">
      <c r="A1236" s="244" t="s">
        <v>853</v>
      </c>
      <c r="B1236" s="244"/>
      <c r="C1236" s="211" t="s">
        <v>1229</v>
      </c>
      <c r="D1236" s="244" t="s">
        <v>14</v>
      </c>
      <c r="E1236" s="244" t="s">
        <v>1230</v>
      </c>
      <c r="F1236" s="597" t="s">
        <v>861</v>
      </c>
      <c r="G1236" s="597"/>
      <c r="H1236" s="212" t="s">
        <v>862</v>
      </c>
      <c r="I1236" s="211" t="s">
        <v>4816</v>
      </c>
      <c r="J1236" s="211" t="s">
        <v>1231</v>
      </c>
      <c r="K1236" s="213">
        <v>1.88</v>
      </c>
    </row>
    <row r="1237" spans="1:12" ht="21.95" customHeight="1">
      <c r="A1237" s="247" t="s">
        <v>869</v>
      </c>
      <c r="B1237" s="247"/>
      <c r="C1237" s="214" t="s">
        <v>2039</v>
      </c>
      <c r="D1237" s="247" t="s">
        <v>14</v>
      </c>
      <c r="E1237" s="247" t="s">
        <v>2040</v>
      </c>
      <c r="F1237" s="598" t="s">
        <v>872</v>
      </c>
      <c r="G1237" s="598"/>
      <c r="H1237" s="215" t="s">
        <v>914</v>
      </c>
      <c r="I1237" s="214" t="s">
        <v>4817</v>
      </c>
      <c r="J1237" s="214" t="s">
        <v>2041</v>
      </c>
      <c r="K1237" s="216">
        <v>1.05</v>
      </c>
    </row>
    <row r="1238" spans="1:12" ht="21.95" customHeight="1">
      <c r="A1238" s="247" t="s">
        <v>869</v>
      </c>
      <c r="B1238" s="247"/>
      <c r="C1238" s="214" t="s">
        <v>1996</v>
      </c>
      <c r="D1238" s="247" t="s">
        <v>14</v>
      </c>
      <c r="E1238" s="247" t="s">
        <v>1997</v>
      </c>
      <c r="F1238" s="598" t="s">
        <v>872</v>
      </c>
      <c r="G1238" s="598"/>
      <c r="H1238" s="215" t="s">
        <v>914</v>
      </c>
      <c r="I1238" s="214" t="s">
        <v>4818</v>
      </c>
      <c r="J1238" s="214" t="s">
        <v>1722</v>
      </c>
      <c r="K1238" s="216">
        <v>0.03</v>
      </c>
    </row>
    <row r="1239" spans="1:12" ht="21.95" customHeight="1">
      <c r="A1239" s="247" t="s">
        <v>869</v>
      </c>
      <c r="B1239" s="247"/>
      <c r="C1239" s="214" t="s">
        <v>2045</v>
      </c>
      <c r="D1239" s="247" t="s">
        <v>14</v>
      </c>
      <c r="E1239" s="247" t="s">
        <v>2046</v>
      </c>
      <c r="F1239" s="598" t="s">
        <v>872</v>
      </c>
      <c r="G1239" s="598"/>
      <c r="H1239" s="215" t="s">
        <v>914</v>
      </c>
      <c r="I1239" s="214" t="s">
        <v>4819</v>
      </c>
      <c r="J1239" s="214" t="s">
        <v>2047</v>
      </c>
      <c r="K1239" s="216">
        <v>1.18</v>
      </c>
    </row>
    <row r="1240" spans="1:12" ht="21.95" customHeight="1">
      <c r="A1240" s="247" t="s">
        <v>869</v>
      </c>
      <c r="B1240" s="247"/>
      <c r="C1240" s="214" t="s">
        <v>2133</v>
      </c>
      <c r="D1240" s="247" t="s">
        <v>14</v>
      </c>
      <c r="E1240" s="247" t="s">
        <v>2134</v>
      </c>
      <c r="F1240" s="598" t="s">
        <v>872</v>
      </c>
      <c r="G1240" s="598"/>
      <c r="H1240" s="215" t="s">
        <v>914</v>
      </c>
      <c r="I1240" s="214" t="s">
        <v>867</v>
      </c>
      <c r="J1240" s="214" t="s">
        <v>2135</v>
      </c>
      <c r="K1240" s="216">
        <v>20.87</v>
      </c>
    </row>
    <row r="1241" spans="1:12">
      <c r="A1241" s="245"/>
      <c r="B1241" s="245"/>
      <c r="C1241" s="245"/>
      <c r="D1241" s="245"/>
      <c r="E1241" s="245"/>
      <c r="F1241" s="245" t="s">
        <v>886</v>
      </c>
      <c r="G1241" s="245" t="s">
        <v>4294</v>
      </c>
      <c r="H1241" s="245" t="s">
        <v>888</v>
      </c>
      <c r="I1241" s="245" t="s">
        <v>3543</v>
      </c>
      <c r="J1241" s="245" t="s">
        <v>890</v>
      </c>
      <c r="K1241" s="245" t="s">
        <v>4228</v>
      </c>
    </row>
    <row r="1242" spans="1:12" ht="15" thickBot="1">
      <c r="A1242" s="245"/>
      <c r="B1242" s="245"/>
      <c r="C1242" s="245"/>
      <c r="D1242" s="245"/>
      <c r="E1242" s="245"/>
      <c r="F1242" s="245" t="s">
        <v>891</v>
      </c>
      <c r="G1242" s="245" t="s">
        <v>4820</v>
      </c>
      <c r="H1242" s="599" t="s">
        <v>892</v>
      </c>
      <c r="I1242" s="599"/>
      <c r="J1242" s="599" t="s">
        <v>4821</v>
      </c>
      <c r="K1242" s="599"/>
    </row>
    <row r="1243" spans="1:12" ht="0.95" customHeight="1" thickTop="1">
      <c r="A1243" s="217"/>
      <c r="B1243" s="217"/>
      <c r="C1243" s="217"/>
      <c r="D1243" s="217"/>
      <c r="E1243" s="217"/>
      <c r="F1243" s="217"/>
      <c r="G1243" s="217"/>
      <c r="H1243" s="217"/>
      <c r="I1243" s="217"/>
      <c r="J1243" s="217"/>
      <c r="K1243" s="217"/>
    </row>
    <row r="1244" spans="1:12" ht="18" customHeight="1">
      <c r="A1244" s="243"/>
      <c r="B1244" s="243" t="s">
        <v>840</v>
      </c>
      <c r="C1244" s="207" t="s">
        <v>841</v>
      </c>
      <c r="D1244" s="243" t="s">
        <v>842</v>
      </c>
      <c r="E1244" s="243" t="s">
        <v>843</v>
      </c>
      <c r="F1244" s="600" t="s">
        <v>844</v>
      </c>
      <c r="G1244" s="600"/>
      <c r="H1244" s="208" t="s">
        <v>845</v>
      </c>
      <c r="I1244" s="207" t="s">
        <v>846</v>
      </c>
      <c r="J1244" s="207" t="s">
        <v>847</v>
      </c>
      <c r="K1244" s="207" t="s">
        <v>742</v>
      </c>
    </row>
    <row r="1245" spans="1:12" ht="21.95" customHeight="1">
      <c r="A1245" s="317" t="s">
        <v>848</v>
      </c>
      <c r="B1245" s="317" t="s">
        <v>2138</v>
      </c>
      <c r="C1245" s="318" t="s">
        <v>2139</v>
      </c>
      <c r="D1245" s="317" t="s">
        <v>14</v>
      </c>
      <c r="E1245" s="317" t="s">
        <v>2140</v>
      </c>
      <c r="F1245" s="592" t="s">
        <v>917</v>
      </c>
      <c r="G1245" s="592"/>
      <c r="H1245" s="319" t="s">
        <v>914</v>
      </c>
      <c r="I1245" s="318">
        <v>1</v>
      </c>
      <c r="J1245" s="320" t="s">
        <v>4822</v>
      </c>
      <c r="K1245" s="320" t="s">
        <v>4822</v>
      </c>
      <c r="L1245" s="325">
        <f>'Med escola 220V'!I180</f>
        <v>10.7758</v>
      </c>
    </row>
    <row r="1246" spans="1:12" ht="21.95" customHeight="1">
      <c r="A1246" s="244" t="s">
        <v>853</v>
      </c>
      <c r="B1246" s="244"/>
      <c r="C1246" s="211" t="s">
        <v>1947</v>
      </c>
      <c r="D1246" s="244" t="s">
        <v>14</v>
      </c>
      <c r="E1246" s="244" t="s">
        <v>1948</v>
      </c>
      <c r="F1246" s="597" t="s">
        <v>861</v>
      </c>
      <c r="G1246" s="597"/>
      <c r="H1246" s="212" t="s">
        <v>862</v>
      </c>
      <c r="I1246" s="211" t="s">
        <v>4823</v>
      </c>
      <c r="J1246" s="211" t="s">
        <v>1950</v>
      </c>
      <c r="K1246" s="213">
        <v>1.05</v>
      </c>
    </row>
    <row r="1247" spans="1:12" ht="21.95" customHeight="1">
      <c r="A1247" s="244" t="s">
        <v>853</v>
      </c>
      <c r="B1247" s="244"/>
      <c r="C1247" s="211" t="s">
        <v>1229</v>
      </c>
      <c r="D1247" s="244" t="s">
        <v>14</v>
      </c>
      <c r="E1247" s="244" t="s">
        <v>1230</v>
      </c>
      <c r="F1247" s="597" t="s">
        <v>861</v>
      </c>
      <c r="G1247" s="597"/>
      <c r="H1247" s="212" t="s">
        <v>862</v>
      </c>
      <c r="I1247" s="211" t="s">
        <v>4823</v>
      </c>
      <c r="J1247" s="211" t="s">
        <v>1231</v>
      </c>
      <c r="K1247" s="213">
        <v>1.34</v>
      </c>
    </row>
    <row r="1248" spans="1:12" ht="21.95" customHeight="1">
      <c r="A1248" s="247" t="s">
        <v>869</v>
      </c>
      <c r="B1248" s="247"/>
      <c r="C1248" s="214" t="s">
        <v>2039</v>
      </c>
      <c r="D1248" s="247" t="s">
        <v>14</v>
      </c>
      <c r="E1248" s="247" t="s">
        <v>2040</v>
      </c>
      <c r="F1248" s="598" t="s">
        <v>872</v>
      </c>
      <c r="G1248" s="598"/>
      <c r="H1248" s="215" t="s">
        <v>914</v>
      </c>
      <c r="I1248" s="214" t="s">
        <v>2141</v>
      </c>
      <c r="J1248" s="214" t="s">
        <v>2041</v>
      </c>
      <c r="K1248" s="216">
        <v>0.95</v>
      </c>
    </row>
    <row r="1249" spans="1:12" ht="21.95" customHeight="1">
      <c r="A1249" s="247" t="s">
        <v>869</v>
      </c>
      <c r="B1249" s="247"/>
      <c r="C1249" s="214" t="s">
        <v>1996</v>
      </c>
      <c r="D1249" s="247" t="s">
        <v>14</v>
      </c>
      <c r="E1249" s="247" t="s">
        <v>1997</v>
      </c>
      <c r="F1249" s="598" t="s">
        <v>872</v>
      </c>
      <c r="G1249" s="598"/>
      <c r="H1249" s="215" t="s">
        <v>914</v>
      </c>
      <c r="I1249" s="214" t="s">
        <v>1267</v>
      </c>
      <c r="J1249" s="214" t="s">
        <v>1722</v>
      </c>
      <c r="K1249" s="216">
        <v>0.04</v>
      </c>
    </row>
    <row r="1250" spans="1:12" ht="21.95" customHeight="1">
      <c r="A1250" s="247" t="s">
        <v>869</v>
      </c>
      <c r="B1250" s="247"/>
      <c r="C1250" s="214" t="s">
        <v>2045</v>
      </c>
      <c r="D1250" s="247" t="s">
        <v>14</v>
      </c>
      <c r="E1250" s="247" t="s">
        <v>2046</v>
      </c>
      <c r="F1250" s="598" t="s">
        <v>872</v>
      </c>
      <c r="G1250" s="598"/>
      <c r="H1250" s="215" t="s">
        <v>914</v>
      </c>
      <c r="I1250" s="214" t="s">
        <v>1623</v>
      </c>
      <c r="J1250" s="214" t="s">
        <v>2047</v>
      </c>
      <c r="K1250" s="216">
        <v>0.97</v>
      </c>
    </row>
    <row r="1251" spans="1:12" ht="21.95" customHeight="1">
      <c r="A1251" s="247" t="s">
        <v>869</v>
      </c>
      <c r="B1251" s="247"/>
      <c r="C1251" s="214" t="s">
        <v>2142</v>
      </c>
      <c r="D1251" s="247" t="s">
        <v>14</v>
      </c>
      <c r="E1251" s="247" t="s">
        <v>2143</v>
      </c>
      <c r="F1251" s="598" t="s">
        <v>872</v>
      </c>
      <c r="G1251" s="598"/>
      <c r="H1251" s="215" t="s">
        <v>914</v>
      </c>
      <c r="I1251" s="214" t="s">
        <v>867</v>
      </c>
      <c r="J1251" s="214" t="s">
        <v>2144</v>
      </c>
      <c r="K1251" s="216">
        <v>6.43</v>
      </c>
    </row>
    <row r="1252" spans="1:12">
      <c r="A1252" s="245"/>
      <c r="B1252" s="245"/>
      <c r="C1252" s="245"/>
      <c r="D1252" s="245"/>
      <c r="E1252" s="245"/>
      <c r="F1252" s="245" t="s">
        <v>886</v>
      </c>
      <c r="G1252" s="245" t="s">
        <v>3889</v>
      </c>
      <c r="H1252" s="245" t="s">
        <v>888</v>
      </c>
      <c r="I1252" s="245" t="s">
        <v>1733</v>
      </c>
      <c r="J1252" s="245" t="s">
        <v>890</v>
      </c>
      <c r="K1252" s="245" t="s">
        <v>2068</v>
      </c>
    </row>
    <row r="1253" spans="1:12" ht="15" thickBot="1">
      <c r="A1253" s="245"/>
      <c r="B1253" s="245"/>
      <c r="C1253" s="245"/>
      <c r="D1253" s="245"/>
      <c r="E1253" s="245"/>
      <c r="F1253" s="245" t="s">
        <v>891</v>
      </c>
      <c r="G1253" s="245" t="s">
        <v>2792</v>
      </c>
      <c r="H1253" s="599" t="s">
        <v>892</v>
      </c>
      <c r="I1253" s="599"/>
      <c r="J1253" s="599" t="s">
        <v>4824</v>
      </c>
      <c r="K1253" s="599"/>
    </row>
    <row r="1254" spans="1:12" ht="0.95" customHeight="1" thickTop="1">
      <c r="A1254" s="217"/>
      <c r="B1254" s="217"/>
      <c r="C1254" s="217"/>
      <c r="D1254" s="217"/>
      <c r="E1254" s="217"/>
      <c r="F1254" s="217"/>
      <c r="G1254" s="217"/>
      <c r="H1254" s="217"/>
      <c r="I1254" s="217"/>
      <c r="J1254" s="217"/>
      <c r="K1254" s="217"/>
    </row>
    <row r="1255" spans="1:12" ht="18" customHeight="1">
      <c r="A1255" s="243"/>
      <c r="B1255" s="243" t="s">
        <v>840</v>
      </c>
      <c r="C1255" s="207" t="s">
        <v>841</v>
      </c>
      <c r="D1255" s="243" t="s">
        <v>842</v>
      </c>
      <c r="E1255" s="243" t="s">
        <v>843</v>
      </c>
      <c r="F1255" s="600" t="s">
        <v>844</v>
      </c>
      <c r="G1255" s="600"/>
      <c r="H1255" s="208" t="s">
        <v>845</v>
      </c>
      <c r="I1255" s="207" t="s">
        <v>846</v>
      </c>
      <c r="J1255" s="207" t="s">
        <v>847</v>
      </c>
      <c r="K1255" s="207" t="s">
        <v>742</v>
      </c>
    </row>
    <row r="1256" spans="1:12" ht="33" customHeight="1">
      <c r="A1256" s="317" t="s">
        <v>848</v>
      </c>
      <c r="B1256" s="317" t="s">
        <v>2147</v>
      </c>
      <c r="C1256" s="318" t="s">
        <v>2148</v>
      </c>
      <c r="D1256" s="317" t="s">
        <v>14</v>
      </c>
      <c r="E1256" s="317" t="s">
        <v>2149</v>
      </c>
      <c r="F1256" s="592" t="s">
        <v>917</v>
      </c>
      <c r="G1256" s="592"/>
      <c r="H1256" s="319" t="s">
        <v>914</v>
      </c>
      <c r="I1256" s="318">
        <v>1</v>
      </c>
      <c r="J1256" s="320" t="s">
        <v>4239</v>
      </c>
      <c r="K1256" s="320" t="s">
        <v>4239</v>
      </c>
      <c r="L1256" s="325">
        <f>'Med escola 220V'!I184</f>
        <v>18.894199999999998</v>
      </c>
    </row>
    <row r="1257" spans="1:12" ht="21.95" customHeight="1">
      <c r="A1257" s="244" t="s">
        <v>853</v>
      </c>
      <c r="B1257" s="244"/>
      <c r="C1257" s="211" t="s">
        <v>1947</v>
      </c>
      <c r="D1257" s="244" t="s">
        <v>14</v>
      </c>
      <c r="E1257" s="244" t="s">
        <v>1948</v>
      </c>
      <c r="F1257" s="597" t="s">
        <v>861</v>
      </c>
      <c r="G1257" s="597"/>
      <c r="H1257" s="212" t="s">
        <v>862</v>
      </c>
      <c r="I1257" s="211" t="s">
        <v>4825</v>
      </c>
      <c r="J1257" s="211" t="s">
        <v>1950</v>
      </c>
      <c r="K1257" s="213">
        <v>2.61</v>
      </c>
    </row>
    <row r="1258" spans="1:12" ht="21.95" customHeight="1">
      <c r="A1258" s="244" t="s">
        <v>853</v>
      </c>
      <c r="B1258" s="244"/>
      <c r="C1258" s="211" t="s">
        <v>1229</v>
      </c>
      <c r="D1258" s="244" t="s">
        <v>14</v>
      </c>
      <c r="E1258" s="244" t="s">
        <v>1230</v>
      </c>
      <c r="F1258" s="597" t="s">
        <v>861</v>
      </c>
      <c r="G1258" s="597"/>
      <c r="H1258" s="212" t="s">
        <v>862</v>
      </c>
      <c r="I1258" s="211" t="s">
        <v>4825</v>
      </c>
      <c r="J1258" s="211" t="s">
        <v>1231</v>
      </c>
      <c r="K1258" s="213">
        <v>3.31</v>
      </c>
    </row>
    <row r="1259" spans="1:12" ht="21.95" customHeight="1">
      <c r="A1259" s="247" t="s">
        <v>869</v>
      </c>
      <c r="B1259" s="247"/>
      <c r="C1259" s="214" t="s">
        <v>2039</v>
      </c>
      <c r="D1259" s="247" t="s">
        <v>14</v>
      </c>
      <c r="E1259" s="247" t="s">
        <v>2040</v>
      </c>
      <c r="F1259" s="598" t="s">
        <v>872</v>
      </c>
      <c r="G1259" s="598"/>
      <c r="H1259" s="215" t="s">
        <v>914</v>
      </c>
      <c r="I1259" s="214" t="s">
        <v>4826</v>
      </c>
      <c r="J1259" s="214" t="s">
        <v>2041</v>
      </c>
      <c r="K1259" s="216">
        <v>0.53</v>
      </c>
    </row>
    <row r="1260" spans="1:12" ht="21.95" customHeight="1">
      <c r="A1260" s="247" t="s">
        <v>869</v>
      </c>
      <c r="B1260" s="247"/>
      <c r="C1260" s="214" t="s">
        <v>2151</v>
      </c>
      <c r="D1260" s="247" t="s">
        <v>14</v>
      </c>
      <c r="E1260" s="247" t="s">
        <v>2152</v>
      </c>
      <c r="F1260" s="598" t="s">
        <v>872</v>
      </c>
      <c r="G1260" s="598"/>
      <c r="H1260" s="215" t="s">
        <v>914</v>
      </c>
      <c r="I1260" s="214" t="s">
        <v>867</v>
      </c>
      <c r="J1260" s="214" t="s">
        <v>2153</v>
      </c>
      <c r="K1260" s="216">
        <v>0.91</v>
      </c>
    </row>
    <row r="1261" spans="1:12" ht="21.95" customHeight="1">
      <c r="A1261" s="247" t="s">
        <v>869</v>
      </c>
      <c r="B1261" s="247"/>
      <c r="C1261" s="214" t="s">
        <v>2154</v>
      </c>
      <c r="D1261" s="247" t="s">
        <v>14</v>
      </c>
      <c r="E1261" s="247" t="s">
        <v>2155</v>
      </c>
      <c r="F1261" s="598" t="s">
        <v>872</v>
      </c>
      <c r="G1261" s="598"/>
      <c r="H1261" s="215" t="s">
        <v>914</v>
      </c>
      <c r="I1261" s="214" t="s">
        <v>867</v>
      </c>
      <c r="J1261" s="214" t="s">
        <v>1888</v>
      </c>
      <c r="K1261" s="216">
        <v>10.039999999999999</v>
      </c>
    </row>
    <row r="1262" spans="1:12" ht="21.95" customHeight="1">
      <c r="A1262" s="247" t="s">
        <v>869</v>
      </c>
      <c r="B1262" s="247"/>
      <c r="C1262" s="214" t="s">
        <v>1996</v>
      </c>
      <c r="D1262" s="247" t="s">
        <v>14</v>
      </c>
      <c r="E1262" s="247" t="s">
        <v>1997</v>
      </c>
      <c r="F1262" s="598" t="s">
        <v>872</v>
      </c>
      <c r="G1262" s="598"/>
      <c r="H1262" s="215" t="s">
        <v>914</v>
      </c>
      <c r="I1262" s="214" t="s">
        <v>4827</v>
      </c>
      <c r="J1262" s="214" t="s">
        <v>1722</v>
      </c>
      <c r="K1262" s="216">
        <v>0.06</v>
      </c>
    </row>
    <row r="1263" spans="1:12" ht="33" customHeight="1">
      <c r="A1263" s="247" t="s">
        <v>869</v>
      </c>
      <c r="B1263" s="247"/>
      <c r="C1263" s="214" t="s">
        <v>2156</v>
      </c>
      <c r="D1263" s="247" t="s">
        <v>14</v>
      </c>
      <c r="E1263" s="247" t="s">
        <v>2157</v>
      </c>
      <c r="F1263" s="598" t="s">
        <v>872</v>
      </c>
      <c r="G1263" s="598"/>
      <c r="H1263" s="215" t="s">
        <v>914</v>
      </c>
      <c r="I1263" s="214" t="s">
        <v>1108</v>
      </c>
      <c r="J1263" s="214" t="s">
        <v>2158</v>
      </c>
      <c r="K1263" s="216">
        <v>0.39</v>
      </c>
    </row>
    <row r="1264" spans="1:12" ht="21.95" customHeight="1">
      <c r="A1264" s="247" t="s">
        <v>869</v>
      </c>
      <c r="B1264" s="247"/>
      <c r="C1264" s="214" t="s">
        <v>2045</v>
      </c>
      <c r="D1264" s="247" t="s">
        <v>14</v>
      </c>
      <c r="E1264" s="247" t="s">
        <v>2046</v>
      </c>
      <c r="F1264" s="598" t="s">
        <v>872</v>
      </c>
      <c r="G1264" s="598"/>
      <c r="H1264" s="215" t="s">
        <v>914</v>
      </c>
      <c r="I1264" s="214" t="s">
        <v>2159</v>
      </c>
      <c r="J1264" s="214" t="s">
        <v>2047</v>
      </c>
      <c r="K1264" s="216">
        <v>1.04</v>
      </c>
    </row>
    <row r="1265" spans="1:12">
      <c r="A1265" s="245"/>
      <c r="B1265" s="245"/>
      <c r="C1265" s="245"/>
      <c r="D1265" s="245"/>
      <c r="E1265" s="245"/>
      <c r="F1265" s="245" t="s">
        <v>886</v>
      </c>
      <c r="G1265" s="245" t="s">
        <v>4205</v>
      </c>
      <c r="H1265" s="245" t="s">
        <v>888</v>
      </c>
      <c r="I1265" s="245" t="s">
        <v>4206</v>
      </c>
      <c r="J1265" s="245" t="s">
        <v>890</v>
      </c>
      <c r="K1265" s="245" t="s">
        <v>2136</v>
      </c>
    </row>
    <row r="1266" spans="1:12" ht="15" thickBot="1">
      <c r="A1266" s="245"/>
      <c r="B1266" s="245"/>
      <c r="C1266" s="245"/>
      <c r="D1266" s="245"/>
      <c r="E1266" s="245"/>
      <c r="F1266" s="245" t="s">
        <v>891</v>
      </c>
      <c r="G1266" s="245" t="s">
        <v>4133</v>
      </c>
      <c r="H1266" s="599" t="s">
        <v>892</v>
      </c>
      <c r="I1266" s="599"/>
      <c r="J1266" s="599" t="s">
        <v>4828</v>
      </c>
      <c r="K1266" s="599"/>
    </row>
    <row r="1267" spans="1:12" ht="0.95" customHeight="1" thickTop="1">
      <c r="A1267" s="217"/>
      <c r="B1267" s="217"/>
      <c r="C1267" s="217"/>
      <c r="D1267" s="217"/>
      <c r="E1267" s="217"/>
      <c r="F1267" s="217"/>
      <c r="G1267" s="217"/>
      <c r="H1267" s="217"/>
      <c r="I1267" s="217"/>
      <c r="J1267" s="217"/>
      <c r="K1267" s="217"/>
    </row>
    <row r="1268" spans="1:12" ht="18" customHeight="1">
      <c r="A1268" s="243"/>
      <c r="B1268" s="243" t="s">
        <v>840</v>
      </c>
      <c r="C1268" s="207" t="s">
        <v>841</v>
      </c>
      <c r="D1268" s="243" t="s">
        <v>842</v>
      </c>
      <c r="E1268" s="243" t="s">
        <v>843</v>
      </c>
      <c r="F1268" s="600" t="s">
        <v>844</v>
      </c>
      <c r="G1268" s="600"/>
      <c r="H1268" s="208" t="s">
        <v>845</v>
      </c>
      <c r="I1268" s="207" t="s">
        <v>846</v>
      </c>
      <c r="J1268" s="207" t="s">
        <v>847</v>
      </c>
      <c r="K1268" s="207" t="s">
        <v>742</v>
      </c>
    </row>
    <row r="1269" spans="1:12" ht="33" customHeight="1">
      <c r="A1269" s="317" t="s">
        <v>848</v>
      </c>
      <c r="B1269" s="317" t="s">
        <v>2161</v>
      </c>
      <c r="C1269" s="318" t="s">
        <v>2162</v>
      </c>
      <c r="D1269" s="317" t="s">
        <v>14</v>
      </c>
      <c r="E1269" s="317" t="s">
        <v>2163</v>
      </c>
      <c r="F1269" s="592" t="s">
        <v>917</v>
      </c>
      <c r="G1269" s="592"/>
      <c r="H1269" s="319" t="s">
        <v>914</v>
      </c>
      <c r="I1269" s="318">
        <v>1</v>
      </c>
      <c r="J1269" s="320" t="s">
        <v>4317</v>
      </c>
      <c r="K1269" s="320" t="s">
        <v>4317</v>
      </c>
      <c r="L1269" s="325">
        <f>'Med escola 220V'!I185</f>
        <v>6.9401999999999999</v>
      </c>
    </row>
    <row r="1270" spans="1:12" ht="21.95" customHeight="1">
      <c r="A1270" s="244" t="s">
        <v>853</v>
      </c>
      <c r="B1270" s="244"/>
      <c r="C1270" s="211" t="s">
        <v>1947</v>
      </c>
      <c r="D1270" s="244" t="s">
        <v>14</v>
      </c>
      <c r="E1270" s="244" t="s">
        <v>1948</v>
      </c>
      <c r="F1270" s="597" t="s">
        <v>861</v>
      </c>
      <c r="G1270" s="597"/>
      <c r="H1270" s="212" t="s">
        <v>862</v>
      </c>
      <c r="I1270" s="211" t="s">
        <v>4829</v>
      </c>
      <c r="J1270" s="211" t="s">
        <v>1950</v>
      </c>
      <c r="K1270" s="213">
        <v>0.68</v>
      </c>
    </row>
    <row r="1271" spans="1:12" ht="21.95" customHeight="1">
      <c r="A1271" s="244" t="s">
        <v>853</v>
      </c>
      <c r="B1271" s="244"/>
      <c r="C1271" s="211" t="s">
        <v>1229</v>
      </c>
      <c r="D1271" s="244" t="s">
        <v>14</v>
      </c>
      <c r="E1271" s="244" t="s">
        <v>1230</v>
      </c>
      <c r="F1271" s="597" t="s">
        <v>861</v>
      </c>
      <c r="G1271" s="597"/>
      <c r="H1271" s="212" t="s">
        <v>862</v>
      </c>
      <c r="I1271" s="211" t="s">
        <v>4829</v>
      </c>
      <c r="J1271" s="211" t="s">
        <v>1231</v>
      </c>
      <c r="K1271" s="213">
        <v>0.86</v>
      </c>
    </row>
    <row r="1272" spans="1:12" ht="21.95" customHeight="1">
      <c r="A1272" s="247" t="s">
        <v>869</v>
      </c>
      <c r="B1272" s="247"/>
      <c r="C1272" s="214" t="s">
        <v>2039</v>
      </c>
      <c r="D1272" s="247" t="s">
        <v>14</v>
      </c>
      <c r="E1272" s="247" t="s">
        <v>2040</v>
      </c>
      <c r="F1272" s="598" t="s">
        <v>872</v>
      </c>
      <c r="G1272" s="598"/>
      <c r="H1272" s="215" t="s">
        <v>914</v>
      </c>
      <c r="I1272" s="214" t="s">
        <v>4830</v>
      </c>
      <c r="J1272" s="214" t="s">
        <v>2041</v>
      </c>
      <c r="K1272" s="216">
        <v>0.16</v>
      </c>
    </row>
    <row r="1273" spans="1:12" ht="21.95" customHeight="1">
      <c r="A1273" s="247" t="s">
        <v>869</v>
      </c>
      <c r="B1273" s="247"/>
      <c r="C1273" s="214" t="s">
        <v>1996</v>
      </c>
      <c r="D1273" s="247" t="s">
        <v>14</v>
      </c>
      <c r="E1273" s="247" t="s">
        <v>1997</v>
      </c>
      <c r="F1273" s="598" t="s">
        <v>872</v>
      </c>
      <c r="G1273" s="598"/>
      <c r="H1273" s="215" t="s">
        <v>914</v>
      </c>
      <c r="I1273" s="214" t="s">
        <v>4831</v>
      </c>
      <c r="J1273" s="214" t="s">
        <v>1722</v>
      </c>
      <c r="K1273" s="216">
        <v>0.01</v>
      </c>
    </row>
    <row r="1274" spans="1:12" ht="21.95" customHeight="1">
      <c r="A1274" s="247" t="s">
        <v>869</v>
      </c>
      <c r="B1274" s="247"/>
      <c r="C1274" s="214" t="s">
        <v>2164</v>
      </c>
      <c r="D1274" s="247" t="s">
        <v>14</v>
      </c>
      <c r="E1274" s="247" t="s">
        <v>2165</v>
      </c>
      <c r="F1274" s="598" t="s">
        <v>872</v>
      </c>
      <c r="G1274" s="598"/>
      <c r="H1274" s="215" t="s">
        <v>914</v>
      </c>
      <c r="I1274" s="214" t="s">
        <v>867</v>
      </c>
      <c r="J1274" s="214" t="s">
        <v>2166</v>
      </c>
      <c r="K1274" s="216">
        <v>5.0199999999999996</v>
      </c>
    </row>
    <row r="1275" spans="1:12" ht="21.95" customHeight="1">
      <c r="A1275" s="247" t="s">
        <v>869</v>
      </c>
      <c r="B1275" s="247"/>
      <c r="C1275" s="214" t="s">
        <v>2045</v>
      </c>
      <c r="D1275" s="247" t="s">
        <v>14</v>
      </c>
      <c r="E1275" s="247" t="s">
        <v>2046</v>
      </c>
      <c r="F1275" s="598" t="s">
        <v>872</v>
      </c>
      <c r="G1275" s="598"/>
      <c r="H1275" s="215" t="s">
        <v>914</v>
      </c>
      <c r="I1275" s="214" t="s">
        <v>4832</v>
      </c>
      <c r="J1275" s="214" t="s">
        <v>2047</v>
      </c>
      <c r="K1275" s="216">
        <v>0.21</v>
      </c>
    </row>
    <row r="1276" spans="1:12">
      <c r="A1276" s="245"/>
      <c r="B1276" s="245"/>
      <c r="C1276" s="245"/>
      <c r="D1276" s="245"/>
      <c r="E1276" s="245"/>
      <c r="F1276" s="245" t="s">
        <v>886</v>
      </c>
      <c r="G1276" s="245" t="s">
        <v>3190</v>
      </c>
      <c r="H1276" s="245" t="s">
        <v>888</v>
      </c>
      <c r="I1276" s="245" t="s">
        <v>3396</v>
      </c>
      <c r="J1276" s="245" t="s">
        <v>890</v>
      </c>
      <c r="K1276" s="245" t="s">
        <v>3372</v>
      </c>
    </row>
    <row r="1277" spans="1:12" ht="15" thickBot="1">
      <c r="A1277" s="245"/>
      <c r="B1277" s="245"/>
      <c r="C1277" s="245"/>
      <c r="D1277" s="245"/>
      <c r="E1277" s="245"/>
      <c r="F1277" s="245" t="s">
        <v>891</v>
      </c>
      <c r="G1277" s="245" t="s">
        <v>4296</v>
      </c>
      <c r="H1277" s="599" t="s">
        <v>892</v>
      </c>
      <c r="I1277" s="599"/>
      <c r="J1277" s="599" t="s">
        <v>4833</v>
      </c>
      <c r="K1277" s="599"/>
    </row>
    <row r="1278" spans="1:12" ht="0.95" customHeight="1" thickTop="1">
      <c r="A1278" s="217"/>
      <c r="B1278" s="217"/>
      <c r="C1278" s="217"/>
      <c r="D1278" s="217"/>
      <c r="E1278" s="217"/>
      <c r="F1278" s="217"/>
      <c r="G1278" s="217"/>
      <c r="H1278" s="217"/>
      <c r="I1278" s="217"/>
      <c r="J1278" s="217"/>
      <c r="K1278" s="217"/>
    </row>
    <row r="1279" spans="1:12" ht="18" customHeight="1">
      <c r="A1279" s="243"/>
      <c r="B1279" s="243" t="s">
        <v>840</v>
      </c>
      <c r="C1279" s="207" t="s">
        <v>841</v>
      </c>
      <c r="D1279" s="243" t="s">
        <v>842</v>
      </c>
      <c r="E1279" s="243" t="s">
        <v>843</v>
      </c>
      <c r="F1279" s="600" t="s">
        <v>844</v>
      </c>
      <c r="G1279" s="600"/>
      <c r="H1279" s="208" t="s">
        <v>845</v>
      </c>
      <c r="I1279" s="207" t="s">
        <v>846</v>
      </c>
      <c r="J1279" s="207" t="s">
        <v>847</v>
      </c>
      <c r="K1279" s="207" t="s">
        <v>742</v>
      </c>
    </row>
    <row r="1280" spans="1:12" ht="33" customHeight="1">
      <c r="A1280" s="317" t="s">
        <v>848</v>
      </c>
      <c r="B1280" s="317" t="s">
        <v>2169</v>
      </c>
      <c r="C1280" s="318" t="s">
        <v>972</v>
      </c>
      <c r="D1280" s="317" t="s">
        <v>14</v>
      </c>
      <c r="E1280" s="317" t="s">
        <v>973</v>
      </c>
      <c r="F1280" s="592" t="s">
        <v>917</v>
      </c>
      <c r="G1280" s="592"/>
      <c r="H1280" s="319" t="s">
        <v>873</v>
      </c>
      <c r="I1280" s="318">
        <v>1</v>
      </c>
      <c r="J1280" s="320" t="s">
        <v>4428</v>
      </c>
      <c r="K1280" s="320" t="s">
        <v>4428</v>
      </c>
      <c r="L1280" s="325">
        <f>'Med escola 220V'!I187</f>
        <v>33.273399999999995</v>
      </c>
    </row>
    <row r="1281" spans="1:12" ht="21.95" customHeight="1">
      <c r="A1281" s="244" t="s">
        <v>853</v>
      </c>
      <c r="B1281" s="244"/>
      <c r="C1281" s="211" t="s">
        <v>1947</v>
      </c>
      <c r="D1281" s="244" t="s">
        <v>14</v>
      </c>
      <c r="E1281" s="244" t="s">
        <v>1948</v>
      </c>
      <c r="F1281" s="597" t="s">
        <v>861</v>
      </c>
      <c r="G1281" s="597"/>
      <c r="H1281" s="212" t="s">
        <v>862</v>
      </c>
      <c r="I1281" s="211" t="s">
        <v>4834</v>
      </c>
      <c r="J1281" s="211" t="s">
        <v>1950</v>
      </c>
      <c r="K1281" s="213">
        <v>9.17</v>
      </c>
    </row>
    <row r="1282" spans="1:12" ht="21.95" customHeight="1">
      <c r="A1282" s="244" t="s">
        <v>853</v>
      </c>
      <c r="B1282" s="244"/>
      <c r="C1282" s="211" t="s">
        <v>1229</v>
      </c>
      <c r="D1282" s="244" t="s">
        <v>14</v>
      </c>
      <c r="E1282" s="244" t="s">
        <v>1230</v>
      </c>
      <c r="F1282" s="597" t="s">
        <v>861</v>
      </c>
      <c r="G1282" s="597"/>
      <c r="H1282" s="212" t="s">
        <v>862</v>
      </c>
      <c r="I1282" s="211" t="s">
        <v>4834</v>
      </c>
      <c r="J1282" s="211" t="s">
        <v>1231</v>
      </c>
      <c r="K1282" s="213">
        <v>11.65</v>
      </c>
    </row>
    <row r="1283" spans="1:12" ht="21.95" customHeight="1">
      <c r="A1283" s="247" t="s">
        <v>869</v>
      </c>
      <c r="B1283" s="247"/>
      <c r="C1283" s="214" t="s">
        <v>2039</v>
      </c>
      <c r="D1283" s="247" t="s">
        <v>14</v>
      </c>
      <c r="E1283" s="247" t="s">
        <v>2040</v>
      </c>
      <c r="F1283" s="598" t="s">
        <v>872</v>
      </c>
      <c r="G1283" s="598"/>
      <c r="H1283" s="215" t="s">
        <v>914</v>
      </c>
      <c r="I1283" s="214" t="s">
        <v>4835</v>
      </c>
      <c r="J1283" s="214" t="s">
        <v>2041</v>
      </c>
      <c r="K1283" s="216">
        <v>1.56</v>
      </c>
    </row>
    <row r="1284" spans="1:12" ht="21.95" customHeight="1">
      <c r="A1284" s="247" t="s">
        <v>869</v>
      </c>
      <c r="B1284" s="247"/>
      <c r="C1284" s="214" t="s">
        <v>1996</v>
      </c>
      <c r="D1284" s="247" t="s">
        <v>14</v>
      </c>
      <c r="E1284" s="247" t="s">
        <v>1997</v>
      </c>
      <c r="F1284" s="598" t="s">
        <v>872</v>
      </c>
      <c r="G1284" s="598"/>
      <c r="H1284" s="215" t="s">
        <v>914</v>
      </c>
      <c r="I1284" s="214" t="s">
        <v>4836</v>
      </c>
      <c r="J1284" s="214" t="s">
        <v>1722</v>
      </c>
      <c r="K1284" s="216">
        <v>0.28000000000000003</v>
      </c>
    </row>
    <row r="1285" spans="1:12" ht="21.95" customHeight="1">
      <c r="A1285" s="247" t="s">
        <v>869</v>
      </c>
      <c r="B1285" s="247"/>
      <c r="C1285" s="214" t="s">
        <v>2045</v>
      </c>
      <c r="D1285" s="247" t="s">
        <v>14</v>
      </c>
      <c r="E1285" s="247" t="s">
        <v>2046</v>
      </c>
      <c r="F1285" s="598" t="s">
        <v>872</v>
      </c>
      <c r="G1285" s="598"/>
      <c r="H1285" s="215" t="s">
        <v>914</v>
      </c>
      <c r="I1285" s="214" t="s">
        <v>2172</v>
      </c>
      <c r="J1285" s="214" t="s">
        <v>2047</v>
      </c>
      <c r="K1285" s="216">
        <v>2.74</v>
      </c>
    </row>
    <row r="1286" spans="1:12" ht="21.95" customHeight="1">
      <c r="A1286" s="247" t="s">
        <v>869</v>
      </c>
      <c r="B1286" s="247"/>
      <c r="C1286" s="214" t="s">
        <v>1256</v>
      </c>
      <c r="D1286" s="247" t="s">
        <v>14</v>
      </c>
      <c r="E1286" s="247" t="s">
        <v>1257</v>
      </c>
      <c r="F1286" s="598" t="s">
        <v>872</v>
      </c>
      <c r="G1286" s="598"/>
      <c r="H1286" s="215" t="s">
        <v>873</v>
      </c>
      <c r="I1286" s="214" t="s">
        <v>2173</v>
      </c>
      <c r="J1286" s="214" t="s">
        <v>1258</v>
      </c>
      <c r="K1286" s="216">
        <v>7.87</v>
      </c>
    </row>
    <row r="1287" spans="1:12">
      <c r="A1287" s="245"/>
      <c r="B1287" s="245"/>
      <c r="C1287" s="245"/>
      <c r="D1287" s="245"/>
      <c r="E1287" s="245"/>
      <c r="F1287" s="245" t="s">
        <v>886</v>
      </c>
      <c r="G1287" s="245" t="s">
        <v>4837</v>
      </c>
      <c r="H1287" s="245" t="s">
        <v>888</v>
      </c>
      <c r="I1287" s="245" t="s">
        <v>2967</v>
      </c>
      <c r="J1287" s="245" t="s">
        <v>890</v>
      </c>
      <c r="K1287" s="245" t="s">
        <v>4838</v>
      </c>
    </row>
    <row r="1288" spans="1:12" ht="15" thickBot="1">
      <c r="A1288" s="245"/>
      <c r="B1288" s="245"/>
      <c r="C1288" s="245"/>
      <c r="D1288" s="245"/>
      <c r="E1288" s="245"/>
      <c r="F1288" s="245" t="s">
        <v>891</v>
      </c>
      <c r="G1288" s="245" t="s">
        <v>4839</v>
      </c>
      <c r="H1288" s="599" t="s">
        <v>892</v>
      </c>
      <c r="I1288" s="599"/>
      <c r="J1288" s="599" t="s">
        <v>4840</v>
      </c>
      <c r="K1288" s="599"/>
    </row>
    <row r="1289" spans="1:12" ht="0.95" customHeight="1" thickTop="1">
      <c r="A1289" s="217"/>
      <c r="B1289" s="217"/>
      <c r="C1289" s="217"/>
      <c r="D1289" s="217"/>
      <c r="E1289" s="217"/>
      <c r="F1289" s="217"/>
      <c r="G1289" s="217"/>
      <c r="H1289" s="217"/>
      <c r="I1289" s="217"/>
      <c r="J1289" s="217"/>
      <c r="K1289" s="217"/>
    </row>
    <row r="1290" spans="1:12" ht="18" customHeight="1">
      <c r="A1290" s="243"/>
      <c r="B1290" s="243" t="s">
        <v>840</v>
      </c>
      <c r="C1290" s="207" t="s">
        <v>841</v>
      </c>
      <c r="D1290" s="243" t="s">
        <v>842</v>
      </c>
      <c r="E1290" s="243" t="s">
        <v>843</v>
      </c>
      <c r="F1290" s="600" t="s">
        <v>844</v>
      </c>
      <c r="G1290" s="600"/>
      <c r="H1290" s="208" t="s">
        <v>845</v>
      </c>
      <c r="I1290" s="207" t="s">
        <v>846</v>
      </c>
      <c r="J1290" s="207" t="s">
        <v>847</v>
      </c>
      <c r="K1290" s="207" t="s">
        <v>742</v>
      </c>
    </row>
    <row r="1291" spans="1:12" ht="33" customHeight="1">
      <c r="A1291" s="317" t="s">
        <v>848</v>
      </c>
      <c r="B1291" s="317" t="s">
        <v>2175</v>
      </c>
      <c r="C1291" s="318" t="s">
        <v>968</v>
      </c>
      <c r="D1291" s="317" t="s">
        <v>14</v>
      </c>
      <c r="E1291" s="317" t="s">
        <v>969</v>
      </c>
      <c r="F1291" s="592" t="s">
        <v>917</v>
      </c>
      <c r="G1291" s="592"/>
      <c r="H1291" s="319" t="s">
        <v>873</v>
      </c>
      <c r="I1291" s="318">
        <v>1</v>
      </c>
      <c r="J1291" s="320" t="s">
        <v>4424</v>
      </c>
      <c r="K1291" s="320" t="s">
        <v>4424</v>
      </c>
      <c r="L1291" s="325">
        <f>'Med escola 220V'!I188</f>
        <v>11.670199999999999</v>
      </c>
    </row>
    <row r="1292" spans="1:12" ht="21.95" customHeight="1">
      <c r="A1292" s="244" t="s">
        <v>853</v>
      </c>
      <c r="B1292" s="244"/>
      <c r="C1292" s="211" t="s">
        <v>1947</v>
      </c>
      <c r="D1292" s="244" t="s">
        <v>14</v>
      </c>
      <c r="E1292" s="244" t="s">
        <v>1948</v>
      </c>
      <c r="F1292" s="597" t="s">
        <v>861</v>
      </c>
      <c r="G1292" s="597"/>
      <c r="H1292" s="212" t="s">
        <v>862</v>
      </c>
      <c r="I1292" s="211" t="s">
        <v>4841</v>
      </c>
      <c r="J1292" s="211" t="s">
        <v>1950</v>
      </c>
      <c r="K1292" s="213">
        <v>3.78</v>
      </c>
    </row>
    <row r="1293" spans="1:12" ht="21.95" customHeight="1">
      <c r="A1293" s="244" t="s">
        <v>853</v>
      </c>
      <c r="B1293" s="244"/>
      <c r="C1293" s="211" t="s">
        <v>1229</v>
      </c>
      <c r="D1293" s="244" t="s">
        <v>14</v>
      </c>
      <c r="E1293" s="244" t="s">
        <v>1230</v>
      </c>
      <c r="F1293" s="597" t="s">
        <v>861</v>
      </c>
      <c r="G1293" s="597"/>
      <c r="H1293" s="212" t="s">
        <v>862</v>
      </c>
      <c r="I1293" s="211" t="s">
        <v>4841</v>
      </c>
      <c r="J1293" s="211" t="s">
        <v>1231</v>
      </c>
      <c r="K1293" s="213">
        <v>4.8</v>
      </c>
    </row>
    <row r="1294" spans="1:12" ht="21.95" customHeight="1">
      <c r="A1294" s="247" t="s">
        <v>869</v>
      </c>
      <c r="B1294" s="247"/>
      <c r="C1294" s="214" t="s">
        <v>1996</v>
      </c>
      <c r="D1294" s="247" t="s">
        <v>14</v>
      </c>
      <c r="E1294" s="247" t="s">
        <v>1997</v>
      </c>
      <c r="F1294" s="598" t="s">
        <v>872</v>
      </c>
      <c r="G1294" s="598"/>
      <c r="H1294" s="215" t="s">
        <v>914</v>
      </c>
      <c r="I1294" s="214" t="s">
        <v>4842</v>
      </c>
      <c r="J1294" s="214" t="s">
        <v>1722</v>
      </c>
      <c r="K1294" s="216">
        <v>0.11</v>
      </c>
    </row>
    <row r="1295" spans="1:12" ht="21.95" customHeight="1">
      <c r="A1295" s="247" t="s">
        <v>869</v>
      </c>
      <c r="B1295" s="247"/>
      <c r="C1295" s="214" t="s">
        <v>2176</v>
      </c>
      <c r="D1295" s="247" t="s">
        <v>14</v>
      </c>
      <c r="E1295" s="247" t="s">
        <v>2177</v>
      </c>
      <c r="F1295" s="598" t="s">
        <v>872</v>
      </c>
      <c r="G1295" s="598"/>
      <c r="H1295" s="215" t="s">
        <v>873</v>
      </c>
      <c r="I1295" s="214" t="s">
        <v>2173</v>
      </c>
      <c r="J1295" s="214" t="s">
        <v>2178</v>
      </c>
      <c r="K1295" s="216">
        <v>2.98</v>
      </c>
    </row>
    <row r="1296" spans="1:12">
      <c r="A1296" s="245"/>
      <c r="B1296" s="245"/>
      <c r="C1296" s="245"/>
      <c r="D1296" s="245"/>
      <c r="E1296" s="245"/>
      <c r="F1296" s="245" t="s">
        <v>886</v>
      </c>
      <c r="G1296" s="245" t="s">
        <v>4234</v>
      </c>
      <c r="H1296" s="245" t="s">
        <v>888</v>
      </c>
      <c r="I1296" s="245" t="s">
        <v>4189</v>
      </c>
      <c r="J1296" s="245" t="s">
        <v>890</v>
      </c>
      <c r="K1296" s="245" t="s">
        <v>2762</v>
      </c>
    </row>
    <row r="1297" spans="1:12" ht="15" thickBot="1">
      <c r="A1297" s="245"/>
      <c r="B1297" s="245"/>
      <c r="C1297" s="245"/>
      <c r="D1297" s="245"/>
      <c r="E1297" s="245"/>
      <c r="F1297" s="245" t="s">
        <v>891</v>
      </c>
      <c r="G1297" s="245" t="s">
        <v>4204</v>
      </c>
      <c r="H1297" s="599" t="s">
        <v>892</v>
      </c>
      <c r="I1297" s="599"/>
      <c r="J1297" s="599" t="s">
        <v>2941</v>
      </c>
      <c r="K1297" s="599"/>
    </row>
    <row r="1298" spans="1:12" ht="0.95" customHeight="1" thickTop="1">
      <c r="A1298" s="217"/>
      <c r="B1298" s="217"/>
      <c r="C1298" s="217"/>
      <c r="D1298" s="217"/>
      <c r="E1298" s="217"/>
      <c r="F1298" s="217"/>
      <c r="G1298" s="217"/>
      <c r="H1298" s="217"/>
      <c r="I1298" s="217"/>
      <c r="J1298" s="217"/>
      <c r="K1298" s="217"/>
    </row>
    <row r="1299" spans="1:12" ht="18" customHeight="1">
      <c r="A1299" s="243"/>
      <c r="B1299" s="243" t="s">
        <v>840</v>
      </c>
      <c r="C1299" s="207" t="s">
        <v>841</v>
      </c>
      <c r="D1299" s="243" t="s">
        <v>842</v>
      </c>
      <c r="E1299" s="243" t="s">
        <v>843</v>
      </c>
      <c r="F1299" s="600" t="s">
        <v>844</v>
      </c>
      <c r="G1299" s="600"/>
      <c r="H1299" s="208" t="s">
        <v>845</v>
      </c>
      <c r="I1299" s="207" t="s">
        <v>846</v>
      </c>
      <c r="J1299" s="207" t="s">
        <v>847</v>
      </c>
      <c r="K1299" s="207" t="s">
        <v>742</v>
      </c>
    </row>
    <row r="1300" spans="1:12" ht="33" customHeight="1">
      <c r="A1300" s="317" t="s">
        <v>848</v>
      </c>
      <c r="B1300" s="317" t="s">
        <v>2181</v>
      </c>
      <c r="C1300" s="318" t="s">
        <v>970</v>
      </c>
      <c r="D1300" s="317" t="s">
        <v>14</v>
      </c>
      <c r="E1300" s="317" t="s">
        <v>971</v>
      </c>
      <c r="F1300" s="592" t="s">
        <v>917</v>
      </c>
      <c r="G1300" s="592"/>
      <c r="H1300" s="319" t="s">
        <v>873</v>
      </c>
      <c r="I1300" s="318">
        <v>1</v>
      </c>
      <c r="J1300" s="320" t="s">
        <v>4426</v>
      </c>
      <c r="K1300" s="320" t="s">
        <v>4426</v>
      </c>
      <c r="L1300" s="325">
        <f>'Med escola 220V'!I189</f>
        <v>17.079599999999999</v>
      </c>
    </row>
    <row r="1301" spans="1:12" ht="21.95" customHeight="1">
      <c r="A1301" s="244" t="s">
        <v>853</v>
      </c>
      <c r="B1301" s="244"/>
      <c r="C1301" s="211" t="s">
        <v>1947</v>
      </c>
      <c r="D1301" s="244" t="s">
        <v>14</v>
      </c>
      <c r="E1301" s="244" t="s">
        <v>1948</v>
      </c>
      <c r="F1301" s="597" t="s">
        <v>861</v>
      </c>
      <c r="G1301" s="597"/>
      <c r="H1301" s="212" t="s">
        <v>862</v>
      </c>
      <c r="I1301" s="211" t="s">
        <v>4843</v>
      </c>
      <c r="J1301" s="211" t="s">
        <v>1950</v>
      </c>
      <c r="K1301" s="213">
        <v>4.7300000000000004</v>
      </c>
    </row>
    <row r="1302" spans="1:12" ht="21.95" customHeight="1">
      <c r="A1302" s="244" t="s">
        <v>853</v>
      </c>
      <c r="B1302" s="244"/>
      <c r="C1302" s="211" t="s">
        <v>1229</v>
      </c>
      <c r="D1302" s="244" t="s">
        <v>14</v>
      </c>
      <c r="E1302" s="244" t="s">
        <v>1230</v>
      </c>
      <c r="F1302" s="597" t="s">
        <v>861</v>
      </c>
      <c r="G1302" s="597"/>
      <c r="H1302" s="212" t="s">
        <v>862</v>
      </c>
      <c r="I1302" s="211" t="s">
        <v>4843</v>
      </c>
      <c r="J1302" s="211" t="s">
        <v>1231</v>
      </c>
      <c r="K1302" s="213">
        <v>6.02</v>
      </c>
    </row>
    <row r="1303" spans="1:12" ht="21.95" customHeight="1">
      <c r="A1303" s="247" t="s">
        <v>869</v>
      </c>
      <c r="B1303" s="247"/>
      <c r="C1303" s="214" t="s">
        <v>2039</v>
      </c>
      <c r="D1303" s="247" t="s">
        <v>14</v>
      </c>
      <c r="E1303" s="247" t="s">
        <v>2040</v>
      </c>
      <c r="F1303" s="598" t="s">
        <v>872</v>
      </c>
      <c r="G1303" s="598"/>
      <c r="H1303" s="215" t="s">
        <v>914</v>
      </c>
      <c r="I1303" s="214" t="s">
        <v>4844</v>
      </c>
      <c r="J1303" s="214" t="s">
        <v>2041</v>
      </c>
      <c r="K1303" s="216">
        <v>0.46</v>
      </c>
    </row>
    <row r="1304" spans="1:12" ht="21.95" customHeight="1">
      <c r="A1304" s="247" t="s">
        <v>869</v>
      </c>
      <c r="B1304" s="247"/>
      <c r="C1304" s="214" t="s">
        <v>1996</v>
      </c>
      <c r="D1304" s="247" t="s">
        <v>14</v>
      </c>
      <c r="E1304" s="247" t="s">
        <v>1997</v>
      </c>
      <c r="F1304" s="598" t="s">
        <v>872</v>
      </c>
      <c r="G1304" s="598"/>
      <c r="H1304" s="215" t="s">
        <v>914</v>
      </c>
      <c r="I1304" s="214" t="s">
        <v>4845</v>
      </c>
      <c r="J1304" s="214" t="s">
        <v>1722</v>
      </c>
      <c r="K1304" s="216">
        <v>0.14000000000000001</v>
      </c>
    </row>
    <row r="1305" spans="1:12" ht="21.95" customHeight="1">
      <c r="A1305" s="247" t="s">
        <v>869</v>
      </c>
      <c r="B1305" s="247"/>
      <c r="C1305" s="214" t="s">
        <v>2045</v>
      </c>
      <c r="D1305" s="247" t="s">
        <v>14</v>
      </c>
      <c r="E1305" s="247" t="s">
        <v>2046</v>
      </c>
      <c r="F1305" s="598" t="s">
        <v>872</v>
      </c>
      <c r="G1305" s="598"/>
      <c r="H1305" s="215" t="s">
        <v>914</v>
      </c>
      <c r="I1305" s="214" t="s">
        <v>4846</v>
      </c>
      <c r="J1305" s="214" t="s">
        <v>2047</v>
      </c>
      <c r="K1305" s="216">
        <v>0.61</v>
      </c>
    </row>
    <row r="1306" spans="1:12" ht="21.95" customHeight="1">
      <c r="A1306" s="247" t="s">
        <v>869</v>
      </c>
      <c r="B1306" s="247"/>
      <c r="C1306" s="214" t="s">
        <v>2184</v>
      </c>
      <c r="D1306" s="247" t="s">
        <v>14</v>
      </c>
      <c r="E1306" s="247" t="s">
        <v>2185</v>
      </c>
      <c r="F1306" s="598" t="s">
        <v>872</v>
      </c>
      <c r="G1306" s="598"/>
      <c r="H1306" s="215" t="s">
        <v>873</v>
      </c>
      <c r="I1306" s="214" t="s">
        <v>2173</v>
      </c>
      <c r="J1306" s="214" t="s">
        <v>2186</v>
      </c>
      <c r="K1306" s="216">
        <v>5.12</v>
      </c>
    </row>
    <row r="1307" spans="1:12">
      <c r="A1307" s="245"/>
      <c r="B1307" s="245"/>
      <c r="C1307" s="245"/>
      <c r="D1307" s="245"/>
      <c r="E1307" s="245"/>
      <c r="F1307" s="245" t="s">
        <v>886</v>
      </c>
      <c r="G1307" s="245" t="s">
        <v>2943</v>
      </c>
      <c r="H1307" s="245" t="s">
        <v>888</v>
      </c>
      <c r="I1307" s="245" t="s">
        <v>2625</v>
      </c>
      <c r="J1307" s="245" t="s">
        <v>890</v>
      </c>
      <c r="K1307" s="245" t="s">
        <v>1258</v>
      </c>
    </row>
    <row r="1308" spans="1:12" ht="15" thickBot="1">
      <c r="A1308" s="245"/>
      <c r="B1308" s="245"/>
      <c r="C1308" s="245"/>
      <c r="D1308" s="245"/>
      <c r="E1308" s="245"/>
      <c r="F1308" s="245" t="s">
        <v>891</v>
      </c>
      <c r="G1308" s="245" t="s">
        <v>4315</v>
      </c>
      <c r="H1308" s="599" t="s">
        <v>892</v>
      </c>
      <c r="I1308" s="599"/>
      <c r="J1308" s="599" t="s">
        <v>4847</v>
      </c>
      <c r="K1308" s="599"/>
    </row>
    <row r="1309" spans="1:12" ht="0.95" customHeight="1" thickTop="1">
      <c r="A1309" s="217"/>
      <c r="B1309" s="217"/>
      <c r="C1309" s="217"/>
      <c r="D1309" s="217"/>
      <c r="E1309" s="217"/>
      <c r="F1309" s="217"/>
      <c r="G1309" s="217"/>
      <c r="H1309" s="217"/>
      <c r="I1309" s="217"/>
      <c r="J1309" s="217"/>
      <c r="K1309" s="217"/>
    </row>
    <row r="1310" spans="1:12" ht="18" customHeight="1">
      <c r="A1310" s="243"/>
      <c r="B1310" s="243" t="s">
        <v>840</v>
      </c>
      <c r="C1310" s="207" t="s">
        <v>841</v>
      </c>
      <c r="D1310" s="243" t="s">
        <v>842</v>
      </c>
      <c r="E1310" s="243" t="s">
        <v>843</v>
      </c>
      <c r="F1310" s="600" t="s">
        <v>844</v>
      </c>
      <c r="G1310" s="600"/>
      <c r="H1310" s="208" t="s">
        <v>845</v>
      </c>
      <c r="I1310" s="207" t="s">
        <v>846</v>
      </c>
      <c r="J1310" s="207" t="s">
        <v>847</v>
      </c>
      <c r="K1310" s="207" t="s">
        <v>742</v>
      </c>
    </row>
    <row r="1311" spans="1:12" ht="33" customHeight="1">
      <c r="A1311" s="317" t="s">
        <v>848</v>
      </c>
      <c r="B1311" s="317" t="s">
        <v>2187</v>
      </c>
      <c r="C1311" s="318" t="s">
        <v>2188</v>
      </c>
      <c r="D1311" s="317" t="s">
        <v>14</v>
      </c>
      <c r="E1311" s="317" t="s">
        <v>2189</v>
      </c>
      <c r="F1311" s="592" t="s">
        <v>917</v>
      </c>
      <c r="G1311" s="592"/>
      <c r="H1311" s="319" t="s">
        <v>873</v>
      </c>
      <c r="I1311" s="318">
        <v>1</v>
      </c>
      <c r="J1311" s="320" t="s">
        <v>4848</v>
      </c>
      <c r="K1311" s="320" t="s">
        <v>4848</v>
      </c>
      <c r="L1311" s="325">
        <f>'Med escola 220V'!I190</f>
        <v>29.197000000000003</v>
      </c>
    </row>
    <row r="1312" spans="1:12" ht="21.95" customHeight="1">
      <c r="A1312" s="244" t="s">
        <v>853</v>
      </c>
      <c r="B1312" s="244"/>
      <c r="C1312" s="211" t="s">
        <v>1947</v>
      </c>
      <c r="D1312" s="244" t="s">
        <v>14</v>
      </c>
      <c r="E1312" s="244" t="s">
        <v>1948</v>
      </c>
      <c r="F1312" s="597" t="s">
        <v>861</v>
      </c>
      <c r="G1312" s="597"/>
      <c r="H1312" s="212" t="s">
        <v>862</v>
      </c>
      <c r="I1312" s="211" t="s">
        <v>4849</v>
      </c>
      <c r="J1312" s="211" t="s">
        <v>1950</v>
      </c>
      <c r="K1312" s="213">
        <v>3.9</v>
      </c>
    </row>
    <row r="1313" spans="1:12" ht="21.95" customHeight="1">
      <c r="A1313" s="244" t="s">
        <v>853</v>
      </c>
      <c r="B1313" s="244"/>
      <c r="C1313" s="211" t="s">
        <v>1229</v>
      </c>
      <c r="D1313" s="244" t="s">
        <v>14</v>
      </c>
      <c r="E1313" s="244" t="s">
        <v>1230</v>
      </c>
      <c r="F1313" s="597" t="s">
        <v>861</v>
      </c>
      <c r="G1313" s="597"/>
      <c r="H1313" s="212" t="s">
        <v>862</v>
      </c>
      <c r="I1313" s="211" t="s">
        <v>4850</v>
      </c>
      <c r="J1313" s="211" t="s">
        <v>1231</v>
      </c>
      <c r="K1313" s="213">
        <v>4.9800000000000004</v>
      </c>
    </row>
    <row r="1314" spans="1:12" ht="21.95" customHeight="1">
      <c r="A1314" s="247" t="s">
        <v>869</v>
      </c>
      <c r="B1314" s="247"/>
      <c r="C1314" s="214" t="s">
        <v>2039</v>
      </c>
      <c r="D1314" s="247" t="s">
        <v>14</v>
      </c>
      <c r="E1314" s="247" t="s">
        <v>2040</v>
      </c>
      <c r="F1314" s="598" t="s">
        <v>872</v>
      </c>
      <c r="G1314" s="598"/>
      <c r="H1314" s="215" t="s">
        <v>914</v>
      </c>
      <c r="I1314" s="214" t="s">
        <v>4851</v>
      </c>
      <c r="J1314" s="214" t="s">
        <v>2041</v>
      </c>
      <c r="K1314" s="216">
        <v>0.63</v>
      </c>
    </row>
    <row r="1315" spans="1:12" ht="21.95" customHeight="1">
      <c r="A1315" s="247" t="s">
        <v>869</v>
      </c>
      <c r="B1315" s="247"/>
      <c r="C1315" s="214" t="s">
        <v>1996</v>
      </c>
      <c r="D1315" s="247" t="s">
        <v>14</v>
      </c>
      <c r="E1315" s="247" t="s">
        <v>1997</v>
      </c>
      <c r="F1315" s="598" t="s">
        <v>872</v>
      </c>
      <c r="G1315" s="598"/>
      <c r="H1315" s="215" t="s">
        <v>914</v>
      </c>
      <c r="I1315" s="214" t="s">
        <v>4852</v>
      </c>
      <c r="J1315" s="214" t="s">
        <v>1722</v>
      </c>
      <c r="K1315" s="216">
        <v>0.12</v>
      </c>
    </row>
    <row r="1316" spans="1:12" ht="21.95" customHeight="1">
      <c r="A1316" s="247" t="s">
        <v>869</v>
      </c>
      <c r="B1316" s="247"/>
      <c r="C1316" s="214" t="s">
        <v>2045</v>
      </c>
      <c r="D1316" s="247" t="s">
        <v>14</v>
      </c>
      <c r="E1316" s="247" t="s">
        <v>2046</v>
      </c>
      <c r="F1316" s="598" t="s">
        <v>872</v>
      </c>
      <c r="G1316" s="598"/>
      <c r="H1316" s="215" t="s">
        <v>914</v>
      </c>
      <c r="I1316" s="214" t="s">
        <v>4853</v>
      </c>
      <c r="J1316" s="214" t="s">
        <v>2047</v>
      </c>
      <c r="K1316" s="216">
        <v>0.9</v>
      </c>
    </row>
    <row r="1317" spans="1:12" ht="21.95" customHeight="1">
      <c r="A1317" s="247" t="s">
        <v>869</v>
      </c>
      <c r="B1317" s="247"/>
      <c r="C1317" s="214" t="s">
        <v>2192</v>
      </c>
      <c r="D1317" s="247" t="s">
        <v>14</v>
      </c>
      <c r="E1317" s="247" t="s">
        <v>2193</v>
      </c>
      <c r="F1317" s="598" t="s">
        <v>872</v>
      </c>
      <c r="G1317" s="598"/>
      <c r="H1317" s="215" t="s">
        <v>873</v>
      </c>
      <c r="I1317" s="214" t="s">
        <v>2173</v>
      </c>
      <c r="J1317" s="214" t="s">
        <v>2194</v>
      </c>
      <c r="K1317" s="216">
        <v>18.670000000000002</v>
      </c>
    </row>
    <row r="1318" spans="1:12">
      <c r="A1318" s="245"/>
      <c r="B1318" s="245"/>
      <c r="C1318" s="245"/>
      <c r="D1318" s="245"/>
      <c r="E1318" s="245"/>
      <c r="F1318" s="245" t="s">
        <v>886</v>
      </c>
      <c r="G1318" s="245" t="s">
        <v>3717</v>
      </c>
      <c r="H1318" s="245" t="s">
        <v>888</v>
      </c>
      <c r="I1318" s="245" t="s">
        <v>4854</v>
      </c>
      <c r="J1318" s="245" t="s">
        <v>890</v>
      </c>
      <c r="K1318" s="245" t="s">
        <v>4855</v>
      </c>
    </row>
    <row r="1319" spans="1:12" ht="15" thickBot="1">
      <c r="A1319" s="245"/>
      <c r="B1319" s="245"/>
      <c r="C1319" s="245"/>
      <c r="D1319" s="245"/>
      <c r="E1319" s="245"/>
      <c r="F1319" s="245" t="s">
        <v>891</v>
      </c>
      <c r="G1319" s="245" t="s">
        <v>4856</v>
      </c>
      <c r="H1319" s="599" t="s">
        <v>892</v>
      </c>
      <c r="I1319" s="599"/>
      <c r="J1319" s="599" t="s">
        <v>4857</v>
      </c>
      <c r="K1319" s="599"/>
    </row>
    <row r="1320" spans="1:12" ht="0.95" customHeight="1" thickTop="1">
      <c r="A1320" s="217"/>
      <c r="B1320" s="217"/>
      <c r="C1320" s="217"/>
      <c r="D1320" s="217"/>
      <c r="E1320" s="217"/>
      <c r="F1320" s="217"/>
      <c r="G1320" s="217"/>
      <c r="H1320" s="217"/>
      <c r="I1320" s="217"/>
      <c r="J1320" s="217"/>
      <c r="K1320" s="217"/>
    </row>
    <row r="1321" spans="1:12" ht="18" customHeight="1">
      <c r="A1321" s="243"/>
      <c r="B1321" s="243" t="s">
        <v>840</v>
      </c>
      <c r="C1321" s="207" t="s">
        <v>841</v>
      </c>
      <c r="D1321" s="243" t="s">
        <v>842</v>
      </c>
      <c r="E1321" s="243" t="s">
        <v>843</v>
      </c>
      <c r="F1321" s="600" t="s">
        <v>844</v>
      </c>
      <c r="G1321" s="600"/>
      <c r="H1321" s="208" t="s">
        <v>845</v>
      </c>
      <c r="I1321" s="207" t="s">
        <v>846</v>
      </c>
      <c r="J1321" s="207" t="s">
        <v>847</v>
      </c>
      <c r="K1321" s="207" t="s">
        <v>742</v>
      </c>
    </row>
    <row r="1322" spans="1:12" ht="44.1" customHeight="1">
      <c r="A1322" s="317" t="s">
        <v>848</v>
      </c>
      <c r="B1322" s="317" t="s">
        <v>2197</v>
      </c>
      <c r="C1322" s="318" t="s">
        <v>976</v>
      </c>
      <c r="D1322" s="317" t="s">
        <v>14</v>
      </c>
      <c r="E1322" s="317" t="s">
        <v>977</v>
      </c>
      <c r="F1322" s="592" t="s">
        <v>917</v>
      </c>
      <c r="G1322" s="592"/>
      <c r="H1322" s="319" t="s">
        <v>914</v>
      </c>
      <c r="I1322" s="318">
        <v>1</v>
      </c>
      <c r="J1322" s="320" t="s">
        <v>2741</v>
      </c>
      <c r="K1322" s="320" t="s">
        <v>2741</v>
      </c>
      <c r="L1322" s="325">
        <f>'Med escola 220V'!I191</f>
        <v>5.7534000000000001</v>
      </c>
    </row>
    <row r="1323" spans="1:12" ht="21.95" customHeight="1">
      <c r="A1323" s="244" t="s">
        <v>853</v>
      </c>
      <c r="B1323" s="244"/>
      <c r="C1323" s="211" t="s">
        <v>1947</v>
      </c>
      <c r="D1323" s="244" t="s">
        <v>14</v>
      </c>
      <c r="E1323" s="244" t="s">
        <v>1948</v>
      </c>
      <c r="F1323" s="597" t="s">
        <v>861</v>
      </c>
      <c r="G1323" s="597"/>
      <c r="H1323" s="212" t="s">
        <v>862</v>
      </c>
      <c r="I1323" s="211" t="s">
        <v>4858</v>
      </c>
      <c r="J1323" s="211" t="s">
        <v>1950</v>
      </c>
      <c r="K1323" s="213">
        <v>1.23</v>
      </c>
    </row>
    <row r="1324" spans="1:12" ht="21.95" customHeight="1">
      <c r="A1324" s="244" t="s">
        <v>853</v>
      </c>
      <c r="B1324" s="244"/>
      <c r="C1324" s="211" t="s">
        <v>1229</v>
      </c>
      <c r="D1324" s="244" t="s">
        <v>14</v>
      </c>
      <c r="E1324" s="244" t="s">
        <v>1230</v>
      </c>
      <c r="F1324" s="597" t="s">
        <v>861</v>
      </c>
      <c r="G1324" s="597"/>
      <c r="H1324" s="212" t="s">
        <v>862</v>
      </c>
      <c r="I1324" s="211" t="s">
        <v>4858</v>
      </c>
      <c r="J1324" s="211" t="s">
        <v>1231</v>
      </c>
      <c r="K1324" s="213">
        <v>1.56</v>
      </c>
    </row>
    <row r="1325" spans="1:12" ht="21.95" customHeight="1">
      <c r="A1325" s="247" t="s">
        <v>869</v>
      </c>
      <c r="B1325" s="247"/>
      <c r="C1325" s="214" t="s">
        <v>2039</v>
      </c>
      <c r="D1325" s="247" t="s">
        <v>14</v>
      </c>
      <c r="E1325" s="247" t="s">
        <v>2040</v>
      </c>
      <c r="F1325" s="598" t="s">
        <v>872</v>
      </c>
      <c r="G1325" s="598"/>
      <c r="H1325" s="215" t="s">
        <v>914</v>
      </c>
      <c r="I1325" s="214" t="s">
        <v>4859</v>
      </c>
      <c r="J1325" s="214" t="s">
        <v>2041</v>
      </c>
      <c r="K1325" s="216">
        <v>0.42</v>
      </c>
    </row>
    <row r="1326" spans="1:12" ht="21.95" customHeight="1">
      <c r="A1326" s="247" t="s">
        <v>869</v>
      </c>
      <c r="B1326" s="247"/>
      <c r="C1326" s="214" t="s">
        <v>2198</v>
      </c>
      <c r="D1326" s="247" t="s">
        <v>14</v>
      </c>
      <c r="E1326" s="247" t="s">
        <v>2199</v>
      </c>
      <c r="F1326" s="598" t="s">
        <v>872</v>
      </c>
      <c r="G1326" s="598"/>
      <c r="H1326" s="215" t="s">
        <v>914</v>
      </c>
      <c r="I1326" s="214" t="s">
        <v>867</v>
      </c>
      <c r="J1326" s="214" t="s">
        <v>2200</v>
      </c>
      <c r="K1326" s="216">
        <v>1.97</v>
      </c>
    </row>
    <row r="1327" spans="1:12" ht="21.95" customHeight="1">
      <c r="A1327" s="247" t="s">
        <v>869</v>
      </c>
      <c r="B1327" s="247"/>
      <c r="C1327" s="214" t="s">
        <v>1996</v>
      </c>
      <c r="D1327" s="247" t="s">
        <v>14</v>
      </c>
      <c r="E1327" s="247" t="s">
        <v>1997</v>
      </c>
      <c r="F1327" s="598" t="s">
        <v>872</v>
      </c>
      <c r="G1327" s="598"/>
      <c r="H1327" s="215" t="s">
        <v>914</v>
      </c>
      <c r="I1327" s="214" t="s">
        <v>4860</v>
      </c>
      <c r="J1327" s="214" t="s">
        <v>1722</v>
      </c>
      <c r="K1327" s="216">
        <v>0.02</v>
      </c>
    </row>
    <row r="1328" spans="1:12" ht="21.95" customHeight="1">
      <c r="A1328" s="247" t="s">
        <v>869</v>
      </c>
      <c r="B1328" s="247"/>
      <c r="C1328" s="214" t="s">
        <v>2045</v>
      </c>
      <c r="D1328" s="247" t="s">
        <v>14</v>
      </c>
      <c r="E1328" s="247" t="s">
        <v>2046</v>
      </c>
      <c r="F1328" s="598" t="s">
        <v>872</v>
      </c>
      <c r="G1328" s="598"/>
      <c r="H1328" s="215" t="s">
        <v>914</v>
      </c>
      <c r="I1328" s="214" t="s">
        <v>4861</v>
      </c>
      <c r="J1328" s="214" t="s">
        <v>2047</v>
      </c>
      <c r="K1328" s="216">
        <v>0.55000000000000004</v>
      </c>
    </row>
    <row r="1329" spans="1:12">
      <c r="A1329" s="245"/>
      <c r="B1329" s="245"/>
      <c r="C1329" s="245"/>
      <c r="D1329" s="245"/>
      <c r="E1329" s="245"/>
      <c r="F1329" s="245" t="s">
        <v>886</v>
      </c>
      <c r="G1329" s="245" t="s">
        <v>4163</v>
      </c>
      <c r="H1329" s="245" t="s">
        <v>888</v>
      </c>
      <c r="I1329" s="245" t="s">
        <v>2153</v>
      </c>
      <c r="J1329" s="245" t="s">
        <v>890</v>
      </c>
      <c r="K1329" s="245" t="s">
        <v>4534</v>
      </c>
    </row>
    <row r="1330" spans="1:12" ht="15" thickBot="1">
      <c r="A1330" s="245"/>
      <c r="B1330" s="245"/>
      <c r="C1330" s="245"/>
      <c r="D1330" s="245"/>
      <c r="E1330" s="245"/>
      <c r="F1330" s="245" t="s">
        <v>891</v>
      </c>
      <c r="G1330" s="245" t="s">
        <v>3110</v>
      </c>
      <c r="H1330" s="599" t="s">
        <v>892</v>
      </c>
      <c r="I1330" s="599"/>
      <c r="J1330" s="599" t="s">
        <v>4862</v>
      </c>
      <c r="K1330" s="599"/>
    </row>
    <row r="1331" spans="1:12" ht="0.95" customHeight="1" thickTop="1">
      <c r="A1331" s="217"/>
      <c r="B1331" s="217"/>
      <c r="C1331" s="217"/>
      <c r="D1331" s="217"/>
      <c r="E1331" s="217"/>
      <c r="F1331" s="217"/>
      <c r="G1331" s="217"/>
      <c r="H1331" s="217"/>
      <c r="I1331" s="217"/>
      <c r="J1331" s="217"/>
      <c r="K1331" s="217"/>
    </row>
    <row r="1332" spans="1:12" ht="18" customHeight="1">
      <c r="A1332" s="243"/>
      <c r="B1332" s="243" t="s">
        <v>840</v>
      </c>
      <c r="C1332" s="207" t="s">
        <v>841</v>
      </c>
      <c r="D1332" s="243" t="s">
        <v>842</v>
      </c>
      <c r="E1332" s="243" t="s">
        <v>843</v>
      </c>
      <c r="F1332" s="600" t="s">
        <v>844</v>
      </c>
      <c r="G1332" s="600"/>
      <c r="H1332" s="208" t="s">
        <v>845</v>
      </c>
      <c r="I1332" s="207" t="s">
        <v>846</v>
      </c>
      <c r="J1332" s="207" t="s">
        <v>847</v>
      </c>
      <c r="K1332" s="207" t="s">
        <v>742</v>
      </c>
    </row>
    <row r="1333" spans="1:12" ht="44.1" customHeight="1">
      <c r="A1333" s="317" t="s">
        <v>848</v>
      </c>
      <c r="B1333" s="317" t="s">
        <v>2203</v>
      </c>
      <c r="C1333" s="318" t="s">
        <v>974</v>
      </c>
      <c r="D1333" s="317" t="s">
        <v>14</v>
      </c>
      <c r="E1333" s="317" t="s">
        <v>975</v>
      </c>
      <c r="F1333" s="592" t="s">
        <v>917</v>
      </c>
      <c r="G1333" s="592"/>
      <c r="H1333" s="319" t="s">
        <v>914</v>
      </c>
      <c r="I1333" s="318">
        <v>1</v>
      </c>
      <c r="J1333" s="320" t="s">
        <v>2110</v>
      </c>
      <c r="K1333" s="320" t="s">
        <v>2110</v>
      </c>
      <c r="L1333" s="325">
        <f>'Med escola 220V'!I192</f>
        <v>5.0911999999999997</v>
      </c>
    </row>
    <row r="1334" spans="1:12" ht="21.95" customHeight="1">
      <c r="A1334" s="244" t="s">
        <v>853</v>
      </c>
      <c r="B1334" s="244"/>
      <c r="C1334" s="211" t="s">
        <v>1947</v>
      </c>
      <c r="D1334" s="244" t="s">
        <v>14</v>
      </c>
      <c r="E1334" s="244" t="s">
        <v>1948</v>
      </c>
      <c r="F1334" s="597" t="s">
        <v>861</v>
      </c>
      <c r="G1334" s="597"/>
      <c r="H1334" s="212" t="s">
        <v>862</v>
      </c>
      <c r="I1334" s="211" t="s">
        <v>4863</v>
      </c>
      <c r="J1334" s="211" t="s">
        <v>1950</v>
      </c>
      <c r="K1334" s="213">
        <v>1.26</v>
      </c>
    </row>
    <row r="1335" spans="1:12" ht="21.95" customHeight="1">
      <c r="A1335" s="244" t="s">
        <v>853</v>
      </c>
      <c r="B1335" s="244"/>
      <c r="C1335" s="211" t="s">
        <v>1229</v>
      </c>
      <c r="D1335" s="244" t="s">
        <v>14</v>
      </c>
      <c r="E1335" s="244" t="s">
        <v>1230</v>
      </c>
      <c r="F1335" s="597" t="s">
        <v>861</v>
      </c>
      <c r="G1335" s="597"/>
      <c r="H1335" s="212" t="s">
        <v>862</v>
      </c>
      <c r="I1335" s="211" t="s">
        <v>4863</v>
      </c>
      <c r="J1335" s="211" t="s">
        <v>1231</v>
      </c>
      <c r="K1335" s="213">
        <v>1.61</v>
      </c>
    </row>
    <row r="1336" spans="1:12" ht="21.95" customHeight="1">
      <c r="A1336" s="247" t="s">
        <v>869</v>
      </c>
      <c r="B1336" s="247"/>
      <c r="C1336" s="214" t="s">
        <v>2039</v>
      </c>
      <c r="D1336" s="247" t="s">
        <v>14</v>
      </c>
      <c r="E1336" s="247" t="s">
        <v>2040</v>
      </c>
      <c r="F1336" s="598" t="s">
        <v>872</v>
      </c>
      <c r="G1336" s="598"/>
      <c r="H1336" s="215" t="s">
        <v>914</v>
      </c>
      <c r="I1336" s="214" t="s">
        <v>4864</v>
      </c>
      <c r="J1336" s="214" t="s">
        <v>2041</v>
      </c>
      <c r="K1336" s="216">
        <v>0.43</v>
      </c>
    </row>
    <row r="1337" spans="1:12" ht="21.95" customHeight="1">
      <c r="A1337" s="247" t="s">
        <v>869</v>
      </c>
      <c r="B1337" s="247"/>
      <c r="C1337" s="214" t="s">
        <v>3778</v>
      </c>
      <c r="D1337" s="247" t="s">
        <v>14</v>
      </c>
      <c r="E1337" s="247" t="s">
        <v>3779</v>
      </c>
      <c r="F1337" s="598" t="s">
        <v>872</v>
      </c>
      <c r="G1337" s="598"/>
      <c r="H1337" s="215" t="s">
        <v>914</v>
      </c>
      <c r="I1337" s="214" t="s">
        <v>867</v>
      </c>
      <c r="J1337" s="214" t="s">
        <v>3191</v>
      </c>
      <c r="K1337" s="216">
        <v>1.2</v>
      </c>
    </row>
    <row r="1338" spans="1:12" ht="21.95" customHeight="1">
      <c r="A1338" s="247" t="s">
        <v>869</v>
      </c>
      <c r="B1338" s="247"/>
      <c r="C1338" s="214" t="s">
        <v>1996</v>
      </c>
      <c r="D1338" s="247" t="s">
        <v>14</v>
      </c>
      <c r="E1338" s="247" t="s">
        <v>1997</v>
      </c>
      <c r="F1338" s="598" t="s">
        <v>872</v>
      </c>
      <c r="G1338" s="598"/>
      <c r="H1338" s="215" t="s">
        <v>914</v>
      </c>
      <c r="I1338" s="214" t="s">
        <v>4865</v>
      </c>
      <c r="J1338" s="214" t="s">
        <v>1722</v>
      </c>
      <c r="K1338" s="216">
        <v>0.02</v>
      </c>
    </row>
    <row r="1339" spans="1:12" ht="21.95" customHeight="1">
      <c r="A1339" s="247" t="s">
        <v>869</v>
      </c>
      <c r="B1339" s="247"/>
      <c r="C1339" s="214" t="s">
        <v>2045</v>
      </c>
      <c r="D1339" s="247" t="s">
        <v>14</v>
      </c>
      <c r="E1339" s="247" t="s">
        <v>2046</v>
      </c>
      <c r="F1339" s="598" t="s">
        <v>872</v>
      </c>
      <c r="G1339" s="598"/>
      <c r="H1339" s="215" t="s">
        <v>914</v>
      </c>
      <c r="I1339" s="214" t="s">
        <v>4866</v>
      </c>
      <c r="J1339" s="214" t="s">
        <v>2047</v>
      </c>
      <c r="K1339" s="216">
        <v>0.56999999999999995</v>
      </c>
    </row>
    <row r="1340" spans="1:12">
      <c r="A1340" s="245"/>
      <c r="B1340" s="245"/>
      <c r="C1340" s="245"/>
      <c r="D1340" s="245"/>
      <c r="E1340" s="245"/>
      <c r="F1340" s="245" t="s">
        <v>886</v>
      </c>
      <c r="G1340" s="245" t="s">
        <v>1766</v>
      </c>
      <c r="H1340" s="245" t="s">
        <v>888</v>
      </c>
      <c r="I1340" s="245" t="s">
        <v>4867</v>
      </c>
      <c r="J1340" s="245" t="s">
        <v>890</v>
      </c>
      <c r="K1340" s="245" t="s">
        <v>4436</v>
      </c>
    </row>
    <row r="1341" spans="1:12" ht="15" thickBot="1">
      <c r="A1341" s="245"/>
      <c r="B1341" s="245"/>
      <c r="C1341" s="245"/>
      <c r="D1341" s="245"/>
      <c r="E1341" s="245"/>
      <c r="F1341" s="245" t="s">
        <v>891</v>
      </c>
      <c r="G1341" s="245" t="s">
        <v>4163</v>
      </c>
      <c r="H1341" s="599" t="s">
        <v>892</v>
      </c>
      <c r="I1341" s="599"/>
      <c r="J1341" s="599" t="s">
        <v>4868</v>
      </c>
      <c r="K1341" s="599"/>
    </row>
    <row r="1342" spans="1:12" ht="0.95" customHeight="1" thickTop="1">
      <c r="A1342" s="217"/>
      <c r="B1342" s="217"/>
      <c r="C1342" s="217"/>
      <c r="D1342" s="217"/>
      <c r="E1342" s="217"/>
      <c r="F1342" s="217"/>
      <c r="G1342" s="217"/>
      <c r="H1342" s="217"/>
      <c r="I1342" s="217"/>
      <c r="J1342" s="217"/>
      <c r="K1342" s="217"/>
    </row>
    <row r="1343" spans="1:12" ht="18" customHeight="1">
      <c r="A1343" s="243"/>
      <c r="B1343" s="243" t="s">
        <v>840</v>
      </c>
      <c r="C1343" s="207" t="s">
        <v>841</v>
      </c>
      <c r="D1343" s="243" t="s">
        <v>842</v>
      </c>
      <c r="E1343" s="243" t="s">
        <v>843</v>
      </c>
      <c r="F1343" s="600" t="s">
        <v>844</v>
      </c>
      <c r="G1343" s="600"/>
      <c r="H1343" s="208" t="s">
        <v>845</v>
      </c>
      <c r="I1343" s="207" t="s">
        <v>846</v>
      </c>
      <c r="J1343" s="207" t="s">
        <v>847</v>
      </c>
      <c r="K1343" s="207" t="s">
        <v>742</v>
      </c>
    </row>
    <row r="1344" spans="1:12" ht="44.1" customHeight="1">
      <c r="A1344" s="317" t="s">
        <v>848</v>
      </c>
      <c r="B1344" s="317" t="s">
        <v>2204</v>
      </c>
      <c r="C1344" s="318" t="s">
        <v>2205</v>
      </c>
      <c r="D1344" s="317" t="s">
        <v>14</v>
      </c>
      <c r="E1344" s="317" t="s">
        <v>2206</v>
      </c>
      <c r="F1344" s="592" t="s">
        <v>917</v>
      </c>
      <c r="G1344" s="592"/>
      <c r="H1344" s="319" t="s">
        <v>914</v>
      </c>
      <c r="I1344" s="318">
        <v>1</v>
      </c>
      <c r="J1344" s="320" t="s">
        <v>1020</v>
      </c>
      <c r="K1344" s="320" t="s">
        <v>1020</v>
      </c>
      <c r="L1344" s="325">
        <f>'Med escola 220V'!I193</f>
        <v>7.7056000000000004</v>
      </c>
    </row>
    <row r="1345" spans="1:12" ht="21.95" customHeight="1">
      <c r="A1345" s="244" t="s">
        <v>853</v>
      </c>
      <c r="B1345" s="244"/>
      <c r="C1345" s="211" t="s">
        <v>1947</v>
      </c>
      <c r="D1345" s="244" t="s">
        <v>14</v>
      </c>
      <c r="E1345" s="244" t="s">
        <v>1948</v>
      </c>
      <c r="F1345" s="597" t="s">
        <v>861</v>
      </c>
      <c r="G1345" s="597"/>
      <c r="H1345" s="212" t="s">
        <v>862</v>
      </c>
      <c r="I1345" s="211" t="s">
        <v>4869</v>
      </c>
      <c r="J1345" s="211" t="s">
        <v>1950</v>
      </c>
      <c r="K1345" s="213">
        <v>1.73</v>
      </c>
    </row>
    <row r="1346" spans="1:12" ht="21.95" customHeight="1">
      <c r="A1346" s="244" t="s">
        <v>853</v>
      </c>
      <c r="B1346" s="244"/>
      <c r="C1346" s="211" t="s">
        <v>1229</v>
      </c>
      <c r="D1346" s="244" t="s">
        <v>14</v>
      </c>
      <c r="E1346" s="244" t="s">
        <v>1230</v>
      </c>
      <c r="F1346" s="597" t="s">
        <v>861</v>
      </c>
      <c r="G1346" s="597"/>
      <c r="H1346" s="212" t="s">
        <v>862</v>
      </c>
      <c r="I1346" s="211" t="s">
        <v>4869</v>
      </c>
      <c r="J1346" s="211" t="s">
        <v>1231</v>
      </c>
      <c r="K1346" s="213">
        <v>2.2000000000000002</v>
      </c>
    </row>
    <row r="1347" spans="1:12" ht="21.95" customHeight="1">
      <c r="A1347" s="247" t="s">
        <v>869</v>
      </c>
      <c r="B1347" s="247"/>
      <c r="C1347" s="214" t="s">
        <v>2039</v>
      </c>
      <c r="D1347" s="247" t="s">
        <v>14</v>
      </c>
      <c r="E1347" s="247" t="s">
        <v>2040</v>
      </c>
      <c r="F1347" s="598" t="s">
        <v>872</v>
      </c>
      <c r="G1347" s="598"/>
      <c r="H1347" s="215" t="s">
        <v>914</v>
      </c>
      <c r="I1347" s="214" t="s">
        <v>4870</v>
      </c>
      <c r="J1347" s="214" t="s">
        <v>2041</v>
      </c>
      <c r="K1347" s="216">
        <v>0.63</v>
      </c>
    </row>
    <row r="1348" spans="1:12" ht="21.95" customHeight="1">
      <c r="A1348" s="247" t="s">
        <v>869</v>
      </c>
      <c r="B1348" s="247"/>
      <c r="C1348" s="214" t="s">
        <v>2207</v>
      </c>
      <c r="D1348" s="247" t="s">
        <v>14</v>
      </c>
      <c r="E1348" s="247" t="s">
        <v>2208</v>
      </c>
      <c r="F1348" s="598" t="s">
        <v>872</v>
      </c>
      <c r="G1348" s="598"/>
      <c r="H1348" s="215" t="s">
        <v>914</v>
      </c>
      <c r="I1348" s="214" t="s">
        <v>867</v>
      </c>
      <c r="J1348" s="214" t="s">
        <v>2209</v>
      </c>
      <c r="K1348" s="216">
        <v>2.54</v>
      </c>
    </row>
    <row r="1349" spans="1:12" ht="21.95" customHeight="1">
      <c r="A1349" s="247" t="s">
        <v>869</v>
      </c>
      <c r="B1349" s="247"/>
      <c r="C1349" s="214" t="s">
        <v>1996</v>
      </c>
      <c r="D1349" s="247" t="s">
        <v>14</v>
      </c>
      <c r="E1349" s="247" t="s">
        <v>1997</v>
      </c>
      <c r="F1349" s="598" t="s">
        <v>872</v>
      </c>
      <c r="G1349" s="598"/>
      <c r="H1349" s="215" t="s">
        <v>914</v>
      </c>
      <c r="I1349" s="214" t="s">
        <v>4871</v>
      </c>
      <c r="J1349" s="214" t="s">
        <v>1722</v>
      </c>
      <c r="K1349" s="216">
        <v>0.05</v>
      </c>
    </row>
    <row r="1350" spans="1:12" ht="21.95" customHeight="1">
      <c r="A1350" s="247" t="s">
        <v>869</v>
      </c>
      <c r="B1350" s="247"/>
      <c r="C1350" s="214" t="s">
        <v>2045</v>
      </c>
      <c r="D1350" s="247" t="s">
        <v>14</v>
      </c>
      <c r="E1350" s="247" t="s">
        <v>2046</v>
      </c>
      <c r="F1350" s="598" t="s">
        <v>872</v>
      </c>
      <c r="G1350" s="598"/>
      <c r="H1350" s="215" t="s">
        <v>914</v>
      </c>
      <c r="I1350" s="214" t="s">
        <v>4872</v>
      </c>
      <c r="J1350" s="214" t="s">
        <v>2047</v>
      </c>
      <c r="K1350" s="216">
        <v>0.56000000000000005</v>
      </c>
    </row>
    <row r="1351" spans="1:12">
      <c r="A1351" s="245"/>
      <c r="B1351" s="245"/>
      <c r="C1351" s="245"/>
      <c r="D1351" s="245"/>
      <c r="E1351" s="245"/>
      <c r="F1351" s="245" t="s">
        <v>886</v>
      </c>
      <c r="G1351" s="245" t="s">
        <v>3999</v>
      </c>
      <c r="H1351" s="245" t="s">
        <v>888</v>
      </c>
      <c r="I1351" s="245" t="s">
        <v>3061</v>
      </c>
      <c r="J1351" s="245" t="s">
        <v>890</v>
      </c>
      <c r="K1351" s="245" t="s">
        <v>2567</v>
      </c>
    </row>
    <row r="1352" spans="1:12" ht="15" thickBot="1">
      <c r="A1352" s="245"/>
      <c r="B1352" s="245"/>
      <c r="C1352" s="245"/>
      <c r="D1352" s="245"/>
      <c r="E1352" s="245"/>
      <c r="F1352" s="245" t="s">
        <v>891</v>
      </c>
      <c r="G1352" s="245" t="s">
        <v>2120</v>
      </c>
      <c r="H1352" s="599" t="s">
        <v>892</v>
      </c>
      <c r="I1352" s="599"/>
      <c r="J1352" s="599" t="s">
        <v>1313</v>
      </c>
      <c r="K1352" s="599"/>
    </row>
    <row r="1353" spans="1:12" ht="0.95" customHeight="1" thickTop="1">
      <c r="A1353" s="217"/>
      <c r="B1353" s="217"/>
      <c r="C1353" s="217"/>
      <c r="D1353" s="217"/>
      <c r="E1353" s="217"/>
      <c r="F1353" s="217"/>
      <c r="G1353" s="217"/>
      <c r="H1353" s="217"/>
      <c r="I1353" s="217"/>
      <c r="J1353" s="217"/>
      <c r="K1353" s="217"/>
    </row>
    <row r="1354" spans="1:12" ht="18" customHeight="1">
      <c r="A1354" s="243"/>
      <c r="B1354" s="243" t="s">
        <v>840</v>
      </c>
      <c r="C1354" s="207" t="s">
        <v>841</v>
      </c>
      <c r="D1354" s="243" t="s">
        <v>842</v>
      </c>
      <c r="E1354" s="243" t="s">
        <v>843</v>
      </c>
      <c r="F1354" s="600" t="s">
        <v>844</v>
      </c>
      <c r="G1354" s="600"/>
      <c r="H1354" s="208" t="s">
        <v>845</v>
      </c>
      <c r="I1354" s="207" t="s">
        <v>846</v>
      </c>
      <c r="J1354" s="207" t="s">
        <v>847</v>
      </c>
      <c r="K1354" s="207" t="s">
        <v>742</v>
      </c>
    </row>
    <row r="1355" spans="1:12" ht="44.1" customHeight="1">
      <c r="A1355" s="317" t="s">
        <v>848</v>
      </c>
      <c r="B1355" s="317" t="s">
        <v>2212</v>
      </c>
      <c r="C1355" s="318" t="s">
        <v>2213</v>
      </c>
      <c r="D1355" s="317" t="s">
        <v>14</v>
      </c>
      <c r="E1355" s="317" t="s">
        <v>2214</v>
      </c>
      <c r="F1355" s="592" t="s">
        <v>917</v>
      </c>
      <c r="G1355" s="592"/>
      <c r="H1355" s="319" t="s">
        <v>914</v>
      </c>
      <c r="I1355" s="318">
        <v>1</v>
      </c>
      <c r="J1355" s="320" t="s">
        <v>4873</v>
      </c>
      <c r="K1355" s="320" t="s">
        <v>4873</v>
      </c>
      <c r="L1355" s="325">
        <f>'Med escola 220V'!I194</f>
        <v>28.173599999999997</v>
      </c>
    </row>
    <row r="1356" spans="1:12" ht="21.95" customHeight="1">
      <c r="A1356" s="244" t="s">
        <v>853</v>
      </c>
      <c r="B1356" s="244"/>
      <c r="C1356" s="211" t="s">
        <v>1947</v>
      </c>
      <c r="D1356" s="244" t="s">
        <v>14</v>
      </c>
      <c r="E1356" s="244" t="s">
        <v>1948</v>
      </c>
      <c r="F1356" s="597" t="s">
        <v>861</v>
      </c>
      <c r="G1356" s="597"/>
      <c r="H1356" s="212" t="s">
        <v>862</v>
      </c>
      <c r="I1356" s="211" t="s">
        <v>4874</v>
      </c>
      <c r="J1356" s="211" t="s">
        <v>1950</v>
      </c>
      <c r="K1356" s="213">
        <v>3.31</v>
      </c>
    </row>
    <row r="1357" spans="1:12" ht="21.95" customHeight="1">
      <c r="A1357" s="244" t="s">
        <v>853</v>
      </c>
      <c r="B1357" s="244"/>
      <c r="C1357" s="211" t="s">
        <v>1229</v>
      </c>
      <c r="D1357" s="244" t="s">
        <v>14</v>
      </c>
      <c r="E1357" s="244" t="s">
        <v>1230</v>
      </c>
      <c r="F1357" s="597" t="s">
        <v>861</v>
      </c>
      <c r="G1357" s="597"/>
      <c r="H1357" s="212" t="s">
        <v>862</v>
      </c>
      <c r="I1357" s="211" t="s">
        <v>4875</v>
      </c>
      <c r="J1357" s="211" t="s">
        <v>1231</v>
      </c>
      <c r="K1357" s="213">
        <v>4.22</v>
      </c>
    </row>
    <row r="1358" spans="1:12" ht="21.95" customHeight="1">
      <c r="A1358" s="247" t="s">
        <v>869</v>
      </c>
      <c r="B1358" s="247"/>
      <c r="C1358" s="214" t="s">
        <v>2215</v>
      </c>
      <c r="D1358" s="247" t="s">
        <v>14</v>
      </c>
      <c r="E1358" s="247" t="s">
        <v>2216</v>
      </c>
      <c r="F1358" s="598" t="s">
        <v>872</v>
      </c>
      <c r="G1358" s="598"/>
      <c r="H1358" s="215" t="s">
        <v>914</v>
      </c>
      <c r="I1358" s="214" t="s">
        <v>863</v>
      </c>
      <c r="J1358" s="214" t="s">
        <v>2217</v>
      </c>
      <c r="K1358" s="216">
        <v>3.24</v>
      </c>
    </row>
    <row r="1359" spans="1:12" ht="21.95" customHeight="1">
      <c r="A1359" s="247" t="s">
        <v>869</v>
      </c>
      <c r="B1359" s="247"/>
      <c r="C1359" s="214" t="s">
        <v>2218</v>
      </c>
      <c r="D1359" s="247" t="s">
        <v>14</v>
      </c>
      <c r="E1359" s="247" t="s">
        <v>2219</v>
      </c>
      <c r="F1359" s="598" t="s">
        <v>872</v>
      </c>
      <c r="G1359" s="598"/>
      <c r="H1359" s="215" t="s">
        <v>914</v>
      </c>
      <c r="I1359" s="214" t="s">
        <v>867</v>
      </c>
      <c r="J1359" s="214" t="s">
        <v>2220</v>
      </c>
      <c r="K1359" s="216">
        <v>16.23</v>
      </c>
    </row>
    <row r="1360" spans="1:12" ht="33" customHeight="1">
      <c r="A1360" s="247" t="s">
        <v>869</v>
      </c>
      <c r="B1360" s="247"/>
      <c r="C1360" s="214" t="s">
        <v>2156</v>
      </c>
      <c r="D1360" s="247" t="s">
        <v>14</v>
      </c>
      <c r="E1360" s="247" t="s">
        <v>2157</v>
      </c>
      <c r="F1360" s="598" t="s">
        <v>872</v>
      </c>
      <c r="G1360" s="598"/>
      <c r="H1360" s="215" t="s">
        <v>914</v>
      </c>
      <c r="I1360" s="214" t="s">
        <v>4876</v>
      </c>
      <c r="J1360" s="214" t="s">
        <v>2158</v>
      </c>
      <c r="K1360" s="216">
        <v>1.17</v>
      </c>
    </row>
    <row r="1361" spans="1:12">
      <c r="A1361" s="245"/>
      <c r="B1361" s="245"/>
      <c r="C1361" s="245"/>
      <c r="D1361" s="245"/>
      <c r="E1361" s="245"/>
      <c r="F1361" s="245" t="s">
        <v>886</v>
      </c>
      <c r="G1361" s="245" t="s">
        <v>2639</v>
      </c>
      <c r="H1361" s="245" t="s">
        <v>888</v>
      </c>
      <c r="I1361" s="245" t="s">
        <v>4877</v>
      </c>
      <c r="J1361" s="245" t="s">
        <v>890</v>
      </c>
      <c r="K1361" s="245" t="s">
        <v>4242</v>
      </c>
    </row>
    <row r="1362" spans="1:12" ht="15" thickBot="1">
      <c r="A1362" s="245"/>
      <c r="B1362" s="245"/>
      <c r="C1362" s="245"/>
      <c r="D1362" s="245"/>
      <c r="E1362" s="245"/>
      <c r="F1362" s="245" t="s">
        <v>891</v>
      </c>
      <c r="G1362" s="245" t="s">
        <v>4700</v>
      </c>
      <c r="H1362" s="599" t="s">
        <v>892</v>
      </c>
      <c r="I1362" s="599"/>
      <c r="J1362" s="599" t="s">
        <v>4878</v>
      </c>
      <c r="K1362" s="599"/>
    </row>
    <row r="1363" spans="1:12" ht="0.95" customHeight="1" thickTop="1">
      <c r="A1363" s="217"/>
      <c r="B1363" s="217"/>
      <c r="C1363" s="217"/>
      <c r="D1363" s="217"/>
      <c r="E1363" s="217"/>
      <c r="F1363" s="217"/>
      <c r="G1363" s="217"/>
      <c r="H1363" s="217"/>
      <c r="I1363" s="217"/>
      <c r="J1363" s="217"/>
      <c r="K1363" s="217"/>
    </row>
    <row r="1364" spans="1:12" ht="18" customHeight="1">
      <c r="A1364" s="243"/>
      <c r="B1364" s="243" t="s">
        <v>840</v>
      </c>
      <c r="C1364" s="207" t="s">
        <v>841</v>
      </c>
      <c r="D1364" s="243" t="s">
        <v>842</v>
      </c>
      <c r="E1364" s="243" t="s">
        <v>843</v>
      </c>
      <c r="F1364" s="600" t="s">
        <v>844</v>
      </c>
      <c r="G1364" s="600"/>
      <c r="H1364" s="208" t="s">
        <v>845</v>
      </c>
      <c r="I1364" s="207" t="s">
        <v>846</v>
      </c>
      <c r="J1364" s="207" t="s">
        <v>847</v>
      </c>
      <c r="K1364" s="207" t="s">
        <v>742</v>
      </c>
    </row>
    <row r="1365" spans="1:12" ht="44.1" customHeight="1">
      <c r="A1365" s="317" t="s">
        <v>848</v>
      </c>
      <c r="B1365" s="317" t="s">
        <v>2223</v>
      </c>
      <c r="C1365" s="318" t="s">
        <v>2224</v>
      </c>
      <c r="D1365" s="317" t="s">
        <v>14</v>
      </c>
      <c r="E1365" s="317" t="s">
        <v>2225</v>
      </c>
      <c r="F1365" s="592" t="s">
        <v>917</v>
      </c>
      <c r="G1365" s="592"/>
      <c r="H1365" s="319" t="s">
        <v>914</v>
      </c>
      <c r="I1365" s="318">
        <v>1</v>
      </c>
      <c r="J1365" s="320" t="s">
        <v>4879</v>
      </c>
      <c r="K1365" s="320" t="s">
        <v>4879</v>
      </c>
      <c r="L1365" s="325">
        <f>'Med escola 220V'!I195</f>
        <v>14.963999999999999</v>
      </c>
    </row>
    <row r="1366" spans="1:12" ht="21.95" customHeight="1">
      <c r="A1366" s="244" t="s">
        <v>853</v>
      </c>
      <c r="B1366" s="244"/>
      <c r="C1366" s="211" t="s">
        <v>1947</v>
      </c>
      <c r="D1366" s="244" t="s">
        <v>14</v>
      </c>
      <c r="E1366" s="244" t="s">
        <v>1948</v>
      </c>
      <c r="F1366" s="597" t="s">
        <v>861</v>
      </c>
      <c r="G1366" s="597"/>
      <c r="H1366" s="212" t="s">
        <v>862</v>
      </c>
      <c r="I1366" s="211" t="s">
        <v>4880</v>
      </c>
      <c r="J1366" s="211" t="s">
        <v>1950</v>
      </c>
      <c r="K1366" s="213">
        <v>2.77</v>
      </c>
    </row>
    <row r="1367" spans="1:12" ht="21.95" customHeight="1">
      <c r="A1367" s="244" t="s">
        <v>853</v>
      </c>
      <c r="B1367" s="244"/>
      <c r="C1367" s="211" t="s">
        <v>1229</v>
      </c>
      <c r="D1367" s="244" t="s">
        <v>14</v>
      </c>
      <c r="E1367" s="244" t="s">
        <v>1230</v>
      </c>
      <c r="F1367" s="597" t="s">
        <v>861</v>
      </c>
      <c r="G1367" s="597"/>
      <c r="H1367" s="212" t="s">
        <v>862</v>
      </c>
      <c r="I1367" s="211" t="s">
        <v>4881</v>
      </c>
      <c r="J1367" s="211" t="s">
        <v>1231</v>
      </c>
      <c r="K1367" s="213">
        <v>3.51</v>
      </c>
    </row>
    <row r="1368" spans="1:12" ht="21.95" customHeight="1">
      <c r="A1368" s="247" t="s">
        <v>869</v>
      </c>
      <c r="B1368" s="247"/>
      <c r="C1368" s="214" t="s">
        <v>2215</v>
      </c>
      <c r="D1368" s="247" t="s">
        <v>14</v>
      </c>
      <c r="E1368" s="247" t="s">
        <v>2216</v>
      </c>
      <c r="F1368" s="598" t="s">
        <v>872</v>
      </c>
      <c r="G1368" s="598"/>
      <c r="H1368" s="215" t="s">
        <v>914</v>
      </c>
      <c r="I1368" s="214" t="s">
        <v>867</v>
      </c>
      <c r="J1368" s="214" t="s">
        <v>2217</v>
      </c>
      <c r="K1368" s="216">
        <v>1.62</v>
      </c>
    </row>
    <row r="1369" spans="1:12" ht="21.95" customHeight="1">
      <c r="A1369" s="247" t="s">
        <v>869</v>
      </c>
      <c r="B1369" s="247"/>
      <c r="C1369" s="214" t="s">
        <v>2226</v>
      </c>
      <c r="D1369" s="247" t="s">
        <v>14</v>
      </c>
      <c r="E1369" s="247" t="s">
        <v>2227</v>
      </c>
      <c r="F1369" s="598" t="s">
        <v>872</v>
      </c>
      <c r="G1369" s="598"/>
      <c r="H1369" s="215" t="s">
        <v>914</v>
      </c>
      <c r="I1369" s="214" t="s">
        <v>867</v>
      </c>
      <c r="J1369" s="214" t="s">
        <v>2228</v>
      </c>
      <c r="K1369" s="216">
        <v>6.17</v>
      </c>
    </row>
    <row r="1370" spans="1:12" ht="33" customHeight="1">
      <c r="A1370" s="247" t="s">
        <v>869</v>
      </c>
      <c r="B1370" s="247"/>
      <c r="C1370" s="214" t="s">
        <v>2156</v>
      </c>
      <c r="D1370" s="247" t="s">
        <v>14</v>
      </c>
      <c r="E1370" s="247" t="s">
        <v>2157</v>
      </c>
      <c r="F1370" s="598" t="s">
        <v>872</v>
      </c>
      <c r="G1370" s="598"/>
      <c r="H1370" s="215" t="s">
        <v>914</v>
      </c>
      <c r="I1370" s="214" t="s">
        <v>2229</v>
      </c>
      <c r="J1370" s="214" t="s">
        <v>2158</v>
      </c>
      <c r="K1370" s="216">
        <v>0.89</v>
      </c>
    </row>
    <row r="1371" spans="1:12">
      <c r="A1371" s="245"/>
      <c r="B1371" s="245"/>
      <c r="C1371" s="245"/>
      <c r="D1371" s="245"/>
      <c r="E1371" s="245"/>
      <c r="F1371" s="245" t="s">
        <v>886</v>
      </c>
      <c r="G1371" s="245" t="s">
        <v>1834</v>
      </c>
      <c r="H1371" s="245" t="s">
        <v>888</v>
      </c>
      <c r="I1371" s="245" t="s">
        <v>4378</v>
      </c>
      <c r="J1371" s="245" t="s">
        <v>890</v>
      </c>
      <c r="K1371" s="245" t="s">
        <v>3215</v>
      </c>
    </row>
    <row r="1372" spans="1:12" ht="15" thickBot="1">
      <c r="A1372" s="245"/>
      <c r="B1372" s="245"/>
      <c r="C1372" s="245"/>
      <c r="D1372" s="245"/>
      <c r="E1372" s="245"/>
      <c r="F1372" s="245" t="s">
        <v>891</v>
      </c>
      <c r="G1372" s="245" t="s">
        <v>4882</v>
      </c>
      <c r="H1372" s="599" t="s">
        <v>892</v>
      </c>
      <c r="I1372" s="599"/>
      <c r="J1372" s="599" t="s">
        <v>2174</v>
      </c>
      <c r="K1372" s="599"/>
    </row>
    <row r="1373" spans="1:12" ht="0.95" customHeight="1" thickTop="1">
      <c r="A1373" s="217"/>
      <c r="B1373" s="217"/>
      <c r="C1373" s="217"/>
      <c r="D1373" s="217"/>
      <c r="E1373" s="217"/>
      <c r="F1373" s="217"/>
      <c r="G1373" s="217"/>
      <c r="H1373" s="217"/>
      <c r="I1373" s="217"/>
      <c r="J1373" s="217"/>
      <c r="K1373" s="217"/>
    </row>
    <row r="1374" spans="1:12" ht="18" customHeight="1">
      <c r="A1374" s="243"/>
      <c r="B1374" s="243" t="s">
        <v>840</v>
      </c>
      <c r="C1374" s="207" t="s">
        <v>841</v>
      </c>
      <c r="D1374" s="243" t="s">
        <v>842</v>
      </c>
      <c r="E1374" s="243" t="s">
        <v>843</v>
      </c>
      <c r="F1374" s="600" t="s">
        <v>844</v>
      </c>
      <c r="G1374" s="600"/>
      <c r="H1374" s="208" t="s">
        <v>845</v>
      </c>
      <c r="I1374" s="207" t="s">
        <v>846</v>
      </c>
      <c r="J1374" s="207" t="s">
        <v>847</v>
      </c>
      <c r="K1374" s="207" t="s">
        <v>742</v>
      </c>
    </row>
    <row r="1375" spans="1:12" ht="44.1" customHeight="1">
      <c r="A1375" s="317" t="s">
        <v>848</v>
      </c>
      <c r="B1375" s="317" t="s">
        <v>2231</v>
      </c>
      <c r="C1375" s="318" t="s">
        <v>2213</v>
      </c>
      <c r="D1375" s="317" t="s">
        <v>14</v>
      </c>
      <c r="E1375" s="317" t="s">
        <v>2214</v>
      </c>
      <c r="F1375" s="592" t="s">
        <v>917</v>
      </c>
      <c r="G1375" s="592"/>
      <c r="H1375" s="319" t="s">
        <v>914</v>
      </c>
      <c r="I1375" s="318">
        <v>1</v>
      </c>
      <c r="J1375" s="320" t="s">
        <v>4873</v>
      </c>
      <c r="K1375" s="320" t="s">
        <v>4873</v>
      </c>
      <c r="L1375" s="325">
        <f>'Med escola 220V'!I196</f>
        <v>28.173599999999997</v>
      </c>
    </row>
    <row r="1376" spans="1:12" ht="21.95" customHeight="1">
      <c r="A1376" s="244" t="s">
        <v>853</v>
      </c>
      <c r="B1376" s="244"/>
      <c r="C1376" s="211" t="s">
        <v>1947</v>
      </c>
      <c r="D1376" s="244" t="s">
        <v>14</v>
      </c>
      <c r="E1376" s="244" t="s">
        <v>1948</v>
      </c>
      <c r="F1376" s="597" t="s">
        <v>861</v>
      </c>
      <c r="G1376" s="597"/>
      <c r="H1376" s="212" t="s">
        <v>862</v>
      </c>
      <c r="I1376" s="211" t="s">
        <v>4874</v>
      </c>
      <c r="J1376" s="211" t="s">
        <v>1950</v>
      </c>
      <c r="K1376" s="213">
        <v>3.31</v>
      </c>
    </row>
    <row r="1377" spans="1:12" ht="21.95" customHeight="1">
      <c r="A1377" s="244" t="s">
        <v>853</v>
      </c>
      <c r="B1377" s="244"/>
      <c r="C1377" s="211" t="s">
        <v>1229</v>
      </c>
      <c r="D1377" s="244" t="s">
        <v>14</v>
      </c>
      <c r="E1377" s="244" t="s">
        <v>1230</v>
      </c>
      <c r="F1377" s="597" t="s">
        <v>861</v>
      </c>
      <c r="G1377" s="597"/>
      <c r="H1377" s="212" t="s">
        <v>862</v>
      </c>
      <c r="I1377" s="211" t="s">
        <v>4875</v>
      </c>
      <c r="J1377" s="211" t="s">
        <v>1231</v>
      </c>
      <c r="K1377" s="213">
        <v>4.22</v>
      </c>
    </row>
    <row r="1378" spans="1:12" ht="21.95" customHeight="1">
      <c r="A1378" s="247" t="s">
        <v>869</v>
      </c>
      <c r="B1378" s="247"/>
      <c r="C1378" s="214" t="s">
        <v>2215</v>
      </c>
      <c r="D1378" s="247" t="s">
        <v>14</v>
      </c>
      <c r="E1378" s="247" t="s">
        <v>2216</v>
      </c>
      <c r="F1378" s="598" t="s">
        <v>872</v>
      </c>
      <c r="G1378" s="598"/>
      <c r="H1378" s="215" t="s">
        <v>914</v>
      </c>
      <c r="I1378" s="214" t="s">
        <v>863</v>
      </c>
      <c r="J1378" s="214" t="s">
        <v>2217</v>
      </c>
      <c r="K1378" s="216">
        <v>3.24</v>
      </c>
    </row>
    <row r="1379" spans="1:12" ht="21.95" customHeight="1">
      <c r="A1379" s="247" t="s">
        <v>869</v>
      </c>
      <c r="B1379" s="247"/>
      <c r="C1379" s="214" t="s">
        <v>2218</v>
      </c>
      <c r="D1379" s="247" t="s">
        <v>14</v>
      </c>
      <c r="E1379" s="247" t="s">
        <v>2219</v>
      </c>
      <c r="F1379" s="598" t="s">
        <v>872</v>
      </c>
      <c r="G1379" s="598"/>
      <c r="H1379" s="215" t="s">
        <v>914</v>
      </c>
      <c r="I1379" s="214" t="s">
        <v>867</v>
      </c>
      <c r="J1379" s="214" t="s">
        <v>2220</v>
      </c>
      <c r="K1379" s="216">
        <v>16.23</v>
      </c>
    </row>
    <row r="1380" spans="1:12" ht="33" customHeight="1">
      <c r="A1380" s="247" t="s">
        <v>869</v>
      </c>
      <c r="B1380" s="247"/>
      <c r="C1380" s="214" t="s">
        <v>2156</v>
      </c>
      <c r="D1380" s="247" t="s">
        <v>14</v>
      </c>
      <c r="E1380" s="247" t="s">
        <v>2157</v>
      </c>
      <c r="F1380" s="598" t="s">
        <v>872</v>
      </c>
      <c r="G1380" s="598"/>
      <c r="H1380" s="215" t="s">
        <v>914</v>
      </c>
      <c r="I1380" s="214" t="s">
        <v>4876</v>
      </c>
      <c r="J1380" s="214" t="s">
        <v>2158</v>
      </c>
      <c r="K1380" s="216">
        <v>1.17</v>
      </c>
    </row>
    <row r="1381" spans="1:12">
      <c r="A1381" s="245"/>
      <c r="B1381" s="245"/>
      <c r="C1381" s="245"/>
      <c r="D1381" s="245"/>
      <c r="E1381" s="245"/>
      <c r="F1381" s="245" t="s">
        <v>886</v>
      </c>
      <c r="G1381" s="245" t="s">
        <v>2639</v>
      </c>
      <c r="H1381" s="245" t="s">
        <v>888</v>
      </c>
      <c r="I1381" s="245" t="s">
        <v>4877</v>
      </c>
      <c r="J1381" s="245" t="s">
        <v>890</v>
      </c>
      <c r="K1381" s="245" t="s">
        <v>4242</v>
      </c>
    </row>
    <row r="1382" spans="1:12" ht="15" thickBot="1">
      <c r="A1382" s="245"/>
      <c r="B1382" s="245"/>
      <c r="C1382" s="245"/>
      <c r="D1382" s="245"/>
      <c r="E1382" s="245"/>
      <c r="F1382" s="245" t="s">
        <v>891</v>
      </c>
      <c r="G1382" s="245" t="s">
        <v>4700</v>
      </c>
      <c r="H1382" s="599" t="s">
        <v>892</v>
      </c>
      <c r="I1382" s="599"/>
      <c r="J1382" s="599" t="s">
        <v>4878</v>
      </c>
      <c r="K1382" s="599"/>
    </row>
    <row r="1383" spans="1:12" ht="0.95" customHeight="1" thickTop="1">
      <c r="A1383" s="217"/>
      <c r="B1383" s="217"/>
      <c r="C1383" s="217"/>
      <c r="D1383" s="217"/>
      <c r="E1383" s="217"/>
      <c r="F1383" s="217"/>
      <c r="G1383" s="217"/>
      <c r="H1383" s="217"/>
      <c r="I1383" s="217"/>
      <c r="J1383" s="217"/>
      <c r="K1383" s="217"/>
    </row>
    <row r="1384" spans="1:12" ht="18" customHeight="1">
      <c r="A1384" s="243"/>
      <c r="B1384" s="243" t="s">
        <v>840</v>
      </c>
      <c r="C1384" s="207" t="s">
        <v>841</v>
      </c>
      <c r="D1384" s="243" t="s">
        <v>842</v>
      </c>
      <c r="E1384" s="243" t="s">
        <v>843</v>
      </c>
      <c r="F1384" s="600" t="s">
        <v>844</v>
      </c>
      <c r="G1384" s="600"/>
      <c r="H1384" s="208" t="s">
        <v>845</v>
      </c>
      <c r="I1384" s="207" t="s">
        <v>846</v>
      </c>
      <c r="J1384" s="207" t="s">
        <v>847</v>
      </c>
      <c r="K1384" s="207" t="s">
        <v>742</v>
      </c>
    </row>
    <row r="1385" spans="1:12" ht="21.95" customHeight="1">
      <c r="A1385" s="317" t="s">
        <v>848</v>
      </c>
      <c r="B1385" s="317" t="s">
        <v>2232</v>
      </c>
      <c r="C1385" s="318" t="s">
        <v>2233</v>
      </c>
      <c r="D1385" s="317" t="s">
        <v>14</v>
      </c>
      <c r="E1385" s="317" t="s">
        <v>2234</v>
      </c>
      <c r="F1385" s="592" t="s">
        <v>917</v>
      </c>
      <c r="G1385" s="592"/>
      <c r="H1385" s="319" t="s">
        <v>914</v>
      </c>
      <c r="I1385" s="318">
        <v>1</v>
      </c>
      <c r="J1385" s="320" t="s">
        <v>4883</v>
      </c>
      <c r="K1385" s="320" t="s">
        <v>4883</v>
      </c>
      <c r="L1385" s="325">
        <f>'Med escola 220V'!I197</f>
        <v>298.24799999999999</v>
      </c>
    </row>
    <row r="1386" spans="1:12" ht="21.95" customHeight="1">
      <c r="A1386" s="244" t="s">
        <v>853</v>
      </c>
      <c r="B1386" s="244"/>
      <c r="C1386" s="211" t="s">
        <v>859</v>
      </c>
      <c r="D1386" s="244" t="s">
        <v>14</v>
      </c>
      <c r="E1386" s="244" t="s">
        <v>860</v>
      </c>
      <c r="F1386" s="597" t="s">
        <v>861</v>
      </c>
      <c r="G1386" s="597"/>
      <c r="H1386" s="212" t="s">
        <v>862</v>
      </c>
      <c r="I1386" s="211" t="s">
        <v>4884</v>
      </c>
      <c r="J1386" s="211" t="s">
        <v>864</v>
      </c>
      <c r="K1386" s="213">
        <v>111.74</v>
      </c>
    </row>
    <row r="1387" spans="1:12" ht="21.95" customHeight="1">
      <c r="A1387" s="244" t="s">
        <v>853</v>
      </c>
      <c r="B1387" s="244"/>
      <c r="C1387" s="211" t="s">
        <v>1303</v>
      </c>
      <c r="D1387" s="244" t="s">
        <v>14</v>
      </c>
      <c r="E1387" s="244" t="s">
        <v>1304</v>
      </c>
      <c r="F1387" s="597" t="s">
        <v>861</v>
      </c>
      <c r="G1387" s="597"/>
      <c r="H1387" s="212" t="s">
        <v>862</v>
      </c>
      <c r="I1387" s="211" t="s">
        <v>4885</v>
      </c>
      <c r="J1387" s="211" t="s">
        <v>1305</v>
      </c>
      <c r="K1387" s="213">
        <v>54.51</v>
      </c>
    </row>
    <row r="1388" spans="1:12" ht="21.95" customHeight="1">
      <c r="A1388" s="247" t="s">
        <v>869</v>
      </c>
      <c r="B1388" s="247"/>
      <c r="C1388" s="214" t="s">
        <v>2236</v>
      </c>
      <c r="D1388" s="247" t="s">
        <v>14</v>
      </c>
      <c r="E1388" s="247" t="s">
        <v>2237</v>
      </c>
      <c r="F1388" s="598" t="s">
        <v>872</v>
      </c>
      <c r="G1388" s="598"/>
      <c r="H1388" s="215" t="s">
        <v>880</v>
      </c>
      <c r="I1388" s="214" t="s">
        <v>2238</v>
      </c>
      <c r="J1388" s="214" t="s">
        <v>2239</v>
      </c>
      <c r="K1388" s="216">
        <v>12.4</v>
      </c>
    </row>
    <row r="1389" spans="1:12" ht="21.95" customHeight="1">
      <c r="A1389" s="247" t="s">
        <v>869</v>
      </c>
      <c r="B1389" s="247"/>
      <c r="C1389" s="214" t="s">
        <v>1391</v>
      </c>
      <c r="D1389" s="247" t="s">
        <v>14</v>
      </c>
      <c r="E1389" s="247" t="s">
        <v>1392</v>
      </c>
      <c r="F1389" s="598" t="s">
        <v>872</v>
      </c>
      <c r="G1389" s="598"/>
      <c r="H1389" s="215" t="s">
        <v>40</v>
      </c>
      <c r="I1389" s="214" t="s">
        <v>1490</v>
      </c>
      <c r="J1389" s="214" t="s">
        <v>1394</v>
      </c>
      <c r="K1389" s="216">
        <v>19.170000000000002</v>
      </c>
    </row>
    <row r="1390" spans="1:12" ht="21.95" customHeight="1">
      <c r="A1390" s="247" t="s">
        <v>869</v>
      </c>
      <c r="B1390" s="247"/>
      <c r="C1390" s="214" t="s">
        <v>1241</v>
      </c>
      <c r="D1390" s="247" t="s">
        <v>14</v>
      </c>
      <c r="E1390" s="247" t="s">
        <v>1242</v>
      </c>
      <c r="F1390" s="598" t="s">
        <v>872</v>
      </c>
      <c r="G1390" s="598"/>
      <c r="H1390" s="215" t="s">
        <v>914</v>
      </c>
      <c r="I1390" s="214" t="s">
        <v>2240</v>
      </c>
      <c r="J1390" s="214" t="s">
        <v>1244</v>
      </c>
      <c r="K1390" s="216">
        <v>36.799999999999997</v>
      </c>
    </row>
    <row r="1391" spans="1:12" ht="21.95" customHeight="1">
      <c r="A1391" s="247" t="s">
        <v>869</v>
      </c>
      <c r="B1391" s="247"/>
      <c r="C1391" s="214" t="s">
        <v>2241</v>
      </c>
      <c r="D1391" s="247" t="s">
        <v>14</v>
      </c>
      <c r="E1391" s="247" t="s">
        <v>2242</v>
      </c>
      <c r="F1391" s="598" t="s">
        <v>872</v>
      </c>
      <c r="G1391" s="598"/>
      <c r="H1391" s="215" t="s">
        <v>2243</v>
      </c>
      <c r="I1391" s="214" t="s">
        <v>1152</v>
      </c>
      <c r="J1391" s="214" t="s">
        <v>2244</v>
      </c>
      <c r="K1391" s="216">
        <v>54.88</v>
      </c>
    </row>
    <row r="1392" spans="1:12" ht="21.95" customHeight="1">
      <c r="A1392" s="247" t="s">
        <v>869</v>
      </c>
      <c r="B1392" s="247"/>
      <c r="C1392" s="214" t="s">
        <v>1396</v>
      </c>
      <c r="D1392" s="247" t="s">
        <v>14</v>
      </c>
      <c r="E1392" s="247" t="s">
        <v>1397</v>
      </c>
      <c r="F1392" s="598" t="s">
        <v>872</v>
      </c>
      <c r="G1392" s="598"/>
      <c r="H1392" s="215" t="s">
        <v>40</v>
      </c>
      <c r="I1392" s="214" t="s">
        <v>2245</v>
      </c>
      <c r="J1392" s="214" t="s">
        <v>1251</v>
      </c>
      <c r="K1392" s="216">
        <v>8.75</v>
      </c>
    </row>
    <row r="1393" spans="1:12">
      <c r="A1393" s="245"/>
      <c r="B1393" s="245"/>
      <c r="C1393" s="245"/>
      <c r="D1393" s="245"/>
      <c r="E1393" s="245"/>
      <c r="F1393" s="245" t="s">
        <v>886</v>
      </c>
      <c r="G1393" s="245" t="s">
        <v>4886</v>
      </c>
      <c r="H1393" s="245" t="s">
        <v>888</v>
      </c>
      <c r="I1393" s="245" t="s">
        <v>4887</v>
      </c>
      <c r="J1393" s="245" t="s">
        <v>890</v>
      </c>
      <c r="K1393" s="245" t="s">
        <v>4888</v>
      </c>
    </row>
    <row r="1394" spans="1:12" ht="15" thickBot="1">
      <c r="A1394" s="245"/>
      <c r="B1394" s="245"/>
      <c r="C1394" s="245"/>
      <c r="D1394" s="245"/>
      <c r="E1394" s="245"/>
      <c r="F1394" s="245" t="s">
        <v>891</v>
      </c>
      <c r="G1394" s="245" t="s">
        <v>4889</v>
      </c>
      <c r="H1394" s="599" t="s">
        <v>892</v>
      </c>
      <c r="I1394" s="599"/>
      <c r="J1394" s="599" t="s">
        <v>4890</v>
      </c>
      <c r="K1394" s="599"/>
    </row>
    <row r="1395" spans="1:12" ht="0.95" customHeight="1" thickTop="1">
      <c r="A1395" s="217"/>
      <c r="B1395" s="217"/>
      <c r="C1395" s="217"/>
      <c r="D1395" s="217"/>
      <c r="E1395" s="217"/>
      <c r="F1395" s="217"/>
      <c r="G1395" s="217"/>
      <c r="H1395" s="217"/>
      <c r="I1395" s="217"/>
      <c r="J1395" s="217"/>
      <c r="K1395" s="217"/>
    </row>
    <row r="1396" spans="1:12" ht="18" customHeight="1">
      <c r="A1396" s="243"/>
      <c r="B1396" s="243" t="s">
        <v>840</v>
      </c>
      <c r="C1396" s="207" t="s">
        <v>841</v>
      </c>
      <c r="D1396" s="243" t="s">
        <v>842</v>
      </c>
      <c r="E1396" s="243" t="s">
        <v>843</v>
      </c>
      <c r="F1396" s="600" t="s">
        <v>844</v>
      </c>
      <c r="G1396" s="600"/>
      <c r="H1396" s="208" t="s">
        <v>845</v>
      </c>
      <c r="I1396" s="207" t="s">
        <v>846</v>
      </c>
      <c r="J1396" s="207" t="s">
        <v>847</v>
      </c>
      <c r="K1396" s="207" t="s">
        <v>742</v>
      </c>
    </row>
    <row r="1397" spans="1:12" ht="21.95" customHeight="1">
      <c r="A1397" s="317" t="s">
        <v>848</v>
      </c>
      <c r="B1397" s="317" t="s">
        <v>2246</v>
      </c>
      <c r="C1397" s="318" t="s">
        <v>2233</v>
      </c>
      <c r="D1397" s="317" t="s">
        <v>14</v>
      </c>
      <c r="E1397" s="317" t="s">
        <v>2234</v>
      </c>
      <c r="F1397" s="592" t="s">
        <v>917</v>
      </c>
      <c r="G1397" s="592"/>
      <c r="H1397" s="319" t="s">
        <v>914</v>
      </c>
      <c r="I1397" s="318">
        <v>1</v>
      </c>
      <c r="J1397" s="320">
        <f>K1397</f>
        <v>323.86799608600001</v>
      </c>
      <c r="K1397" s="320">
        <f>SUM(K1398:K1404)</f>
        <v>323.86799608600001</v>
      </c>
      <c r="L1397" s="325">
        <f>'Med escola 220V'!I198</f>
        <v>323.86739999999998</v>
      </c>
    </row>
    <row r="1398" spans="1:12" ht="21.95" customHeight="1">
      <c r="A1398" s="244" t="s">
        <v>853</v>
      </c>
      <c r="B1398" s="244"/>
      <c r="C1398" s="211" t="s">
        <v>859</v>
      </c>
      <c r="D1398" s="244" t="s">
        <v>14</v>
      </c>
      <c r="E1398" s="244" t="s">
        <v>860</v>
      </c>
      <c r="F1398" s="597" t="s">
        <v>861</v>
      </c>
      <c r="G1398" s="597"/>
      <c r="H1398" s="212" t="s">
        <v>862</v>
      </c>
      <c r="I1398" s="211" t="s">
        <v>4884</v>
      </c>
      <c r="J1398" s="211" t="s">
        <v>864</v>
      </c>
      <c r="K1398" s="213">
        <f>I1398*J1398</f>
        <v>111.74775858999999</v>
      </c>
    </row>
    <row r="1399" spans="1:12" ht="21.95" customHeight="1">
      <c r="A1399" s="244" t="s">
        <v>853</v>
      </c>
      <c r="B1399" s="244"/>
      <c r="C1399" s="211" t="s">
        <v>1303</v>
      </c>
      <c r="D1399" s="244" t="s">
        <v>14</v>
      </c>
      <c r="E1399" s="244" t="s">
        <v>1304</v>
      </c>
      <c r="F1399" s="597" t="s">
        <v>861</v>
      </c>
      <c r="G1399" s="597"/>
      <c r="H1399" s="212" t="s">
        <v>862</v>
      </c>
      <c r="I1399" s="211" t="s">
        <v>4885</v>
      </c>
      <c r="J1399" s="211" t="s">
        <v>1305</v>
      </c>
      <c r="K1399" s="213">
        <f t="shared" ref="K1399:K1404" si="19">I1399*J1399</f>
        <v>54.511697495999996</v>
      </c>
    </row>
    <row r="1400" spans="1:12" ht="21.95" customHeight="1">
      <c r="A1400" s="247" t="s">
        <v>869</v>
      </c>
      <c r="B1400" s="247"/>
      <c r="C1400" s="214" t="s">
        <v>2236</v>
      </c>
      <c r="D1400" s="247" t="s">
        <v>14</v>
      </c>
      <c r="E1400" s="247" t="s">
        <v>2237</v>
      </c>
      <c r="F1400" s="598" t="s">
        <v>872</v>
      </c>
      <c r="G1400" s="598"/>
      <c r="H1400" s="215" t="s">
        <v>880</v>
      </c>
      <c r="I1400" s="214" t="s">
        <v>2238</v>
      </c>
      <c r="J1400" s="214" t="s">
        <v>2239</v>
      </c>
      <c r="K1400" s="216">
        <f t="shared" si="19"/>
        <v>12.407999999999999</v>
      </c>
    </row>
    <row r="1401" spans="1:12" ht="21.95" customHeight="1">
      <c r="A1401" s="247" t="s">
        <v>869</v>
      </c>
      <c r="B1401" s="247"/>
      <c r="C1401" s="214" t="s">
        <v>1391</v>
      </c>
      <c r="D1401" s="247" t="s">
        <v>14</v>
      </c>
      <c r="E1401" s="247" t="s">
        <v>1392</v>
      </c>
      <c r="F1401" s="598" t="s">
        <v>872</v>
      </c>
      <c r="G1401" s="598"/>
      <c r="H1401" s="215" t="s">
        <v>40</v>
      </c>
      <c r="I1401" s="214" t="s">
        <v>1490</v>
      </c>
      <c r="J1401" s="214" t="s">
        <v>1394</v>
      </c>
      <c r="K1401" s="216">
        <f t="shared" si="19"/>
        <v>19.175000000000001</v>
      </c>
    </row>
    <row r="1402" spans="1:12" ht="21.95" customHeight="1">
      <c r="A1402" s="247" t="s">
        <v>869</v>
      </c>
      <c r="B1402" s="247"/>
      <c r="C1402" s="214" t="s">
        <v>1241</v>
      </c>
      <c r="D1402" s="247" t="s">
        <v>14</v>
      </c>
      <c r="E1402" s="247" t="s">
        <v>1242</v>
      </c>
      <c r="F1402" s="598" t="s">
        <v>872</v>
      </c>
      <c r="G1402" s="598"/>
      <c r="H1402" s="215" t="s">
        <v>914</v>
      </c>
      <c r="I1402" s="214">
        <v>135.63999999999999</v>
      </c>
      <c r="J1402" s="214" t="s">
        <v>1244</v>
      </c>
      <c r="K1402" s="216">
        <f t="shared" si="19"/>
        <v>62.394399999999997</v>
      </c>
      <c r="L1402" s="325">
        <f>L1397-K1397</f>
        <v>-5.9608600003002721E-4</v>
      </c>
    </row>
    <row r="1403" spans="1:12" ht="21.95" customHeight="1">
      <c r="A1403" s="247" t="s">
        <v>869</v>
      </c>
      <c r="B1403" s="247"/>
      <c r="C1403" s="214" t="s">
        <v>2241</v>
      </c>
      <c r="D1403" s="247" t="s">
        <v>14</v>
      </c>
      <c r="E1403" s="247" t="s">
        <v>2242</v>
      </c>
      <c r="F1403" s="598" t="s">
        <v>872</v>
      </c>
      <c r="G1403" s="598"/>
      <c r="H1403" s="215" t="s">
        <v>2243</v>
      </c>
      <c r="I1403" s="214" t="s">
        <v>1152</v>
      </c>
      <c r="J1403" s="214" t="s">
        <v>2244</v>
      </c>
      <c r="K1403" s="216">
        <f t="shared" si="19"/>
        <v>54.881100000000004</v>
      </c>
      <c r="L1403" s="325">
        <f>L1402/J1402</f>
        <v>-1.2958391305000591E-3</v>
      </c>
    </row>
    <row r="1404" spans="1:12" ht="21.95" customHeight="1">
      <c r="A1404" s="247" t="s">
        <v>869</v>
      </c>
      <c r="B1404" s="247"/>
      <c r="C1404" s="214" t="s">
        <v>1396</v>
      </c>
      <c r="D1404" s="247" t="s">
        <v>14</v>
      </c>
      <c r="E1404" s="247" t="s">
        <v>1397</v>
      </c>
      <c r="F1404" s="598" t="s">
        <v>872</v>
      </c>
      <c r="G1404" s="598"/>
      <c r="H1404" s="215" t="s">
        <v>40</v>
      </c>
      <c r="I1404" s="214" t="s">
        <v>2245</v>
      </c>
      <c r="J1404" s="214" t="s">
        <v>1251</v>
      </c>
      <c r="K1404" s="216">
        <f t="shared" si="19"/>
        <v>8.7500400000000003</v>
      </c>
    </row>
    <row r="1405" spans="1:12">
      <c r="A1405" s="245"/>
      <c r="B1405" s="245"/>
      <c r="C1405" s="245"/>
      <c r="D1405" s="245"/>
      <c r="E1405" s="245"/>
      <c r="F1405" s="245" t="s">
        <v>886</v>
      </c>
      <c r="G1405" s="245" t="s">
        <v>4886</v>
      </c>
      <c r="H1405" s="245" t="s">
        <v>888</v>
      </c>
      <c r="I1405" s="245" t="s">
        <v>4887</v>
      </c>
      <c r="J1405" s="245" t="s">
        <v>890</v>
      </c>
      <c r="K1405" s="245" t="s">
        <v>4888</v>
      </c>
    </row>
    <row r="1406" spans="1:12" ht="15" thickBot="1">
      <c r="A1406" s="245"/>
      <c r="B1406" s="245"/>
      <c r="C1406" s="245"/>
      <c r="D1406" s="245"/>
      <c r="E1406" s="245"/>
      <c r="F1406" s="245" t="s">
        <v>891</v>
      </c>
      <c r="G1406" s="249">
        <f>H2*K1397</f>
        <v>66.328165598412809</v>
      </c>
      <c r="H1406" s="599" t="s">
        <v>892</v>
      </c>
      <c r="I1406" s="599"/>
      <c r="J1406" s="601">
        <f>G1406+K1397</f>
        <v>390.1961616844128</v>
      </c>
      <c r="K1406" s="599"/>
    </row>
    <row r="1407" spans="1:12" ht="0.95" customHeight="1" thickTop="1">
      <c r="A1407" s="217"/>
      <c r="B1407" s="217"/>
      <c r="C1407" s="217"/>
      <c r="D1407" s="217"/>
      <c r="E1407" s="217"/>
      <c r="F1407" s="217"/>
      <c r="G1407" s="217"/>
      <c r="H1407" s="217"/>
      <c r="I1407" s="217"/>
      <c r="J1407" s="217"/>
      <c r="K1407" s="217"/>
    </row>
    <row r="1408" spans="1:12" ht="18" customHeight="1">
      <c r="A1408" s="243"/>
      <c r="B1408" s="243" t="s">
        <v>840</v>
      </c>
      <c r="C1408" s="207" t="s">
        <v>841</v>
      </c>
      <c r="D1408" s="243" t="s">
        <v>842</v>
      </c>
      <c r="E1408" s="243" t="s">
        <v>843</v>
      </c>
      <c r="F1408" s="600" t="s">
        <v>844</v>
      </c>
      <c r="G1408" s="600"/>
      <c r="H1408" s="208" t="s">
        <v>845</v>
      </c>
      <c r="I1408" s="207" t="s">
        <v>846</v>
      </c>
      <c r="J1408" s="207" t="s">
        <v>847</v>
      </c>
      <c r="K1408" s="207" t="s">
        <v>742</v>
      </c>
    </row>
    <row r="1409" spans="1:12" ht="33" customHeight="1">
      <c r="A1409" s="317" t="s">
        <v>848</v>
      </c>
      <c r="B1409" s="317" t="s">
        <v>5116</v>
      </c>
      <c r="C1409" s="318" t="s">
        <v>4891</v>
      </c>
      <c r="D1409" s="317" t="s">
        <v>14</v>
      </c>
      <c r="E1409" s="317" t="s">
        <v>4892</v>
      </c>
      <c r="F1409" s="592" t="s">
        <v>917</v>
      </c>
      <c r="G1409" s="592"/>
      <c r="H1409" s="319" t="s">
        <v>914</v>
      </c>
      <c r="I1409" s="318">
        <v>1</v>
      </c>
      <c r="J1409" s="318" t="s">
        <v>4893</v>
      </c>
      <c r="K1409" s="318" t="s">
        <v>4893</v>
      </c>
      <c r="L1409" s="325">
        <f>'Med escola 220V'!I199</f>
        <v>2198.8222000000001</v>
      </c>
    </row>
    <row r="1410" spans="1:12" ht="21.95" customHeight="1">
      <c r="A1410" s="244" t="s">
        <v>853</v>
      </c>
      <c r="B1410" s="244"/>
      <c r="C1410" s="211" t="s">
        <v>859</v>
      </c>
      <c r="D1410" s="244" t="s">
        <v>14</v>
      </c>
      <c r="E1410" s="244" t="s">
        <v>860</v>
      </c>
      <c r="F1410" s="597" t="s">
        <v>861</v>
      </c>
      <c r="G1410" s="597"/>
      <c r="H1410" s="212" t="s">
        <v>862</v>
      </c>
      <c r="I1410" s="211" t="s">
        <v>4894</v>
      </c>
      <c r="J1410" s="211" t="s">
        <v>864</v>
      </c>
      <c r="K1410" s="213">
        <v>357.83</v>
      </c>
    </row>
    <row r="1411" spans="1:12" ht="21.95" customHeight="1">
      <c r="A1411" s="244" t="s">
        <v>853</v>
      </c>
      <c r="B1411" s="244"/>
      <c r="C1411" s="211" t="s">
        <v>1303</v>
      </c>
      <c r="D1411" s="244" t="s">
        <v>14</v>
      </c>
      <c r="E1411" s="244" t="s">
        <v>1304</v>
      </c>
      <c r="F1411" s="597" t="s">
        <v>861</v>
      </c>
      <c r="G1411" s="597"/>
      <c r="H1411" s="212" t="s">
        <v>862</v>
      </c>
      <c r="I1411" s="211" t="s">
        <v>4895</v>
      </c>
      <c r="J1411" s="211" t="s">
        <v>1305</v>
      </c>
      <c r="K1411" s="213">
        <v>361.81</v>
      </c>
    </row>
    <row r="1412" spans="1:12" ht="44.1" customHeight="1">
      <c r="A1412" s="244" t="s">
        <v>853</v>
      </c>
      <c r="B1412" s="244"/>
      <c r="C1412" s="211" t="s">
        <v>1836</v>
      </c>
      <c r="D1412" s="244" t="s">
        <v>14</v>
      </c>
      <c r="E1412" s="244" t="s">
        <v>1837</v>
      </c>
      <c r="F1412" s="597" t="s">
        <v>1183</v>
      </c>
      <c r="G1412" s="597"/>
      <c r="H1412" s="212" t="s">
        <v>1184</v>
      </c>
      <c r="I1412" s="211" t="s">
        <v>4896</v>
      </c>
      <c r="J1412" s="211" t="s">
        <v>1839</v>
      </c>
      <c r="K1412" s="213">
        <v>0.22</v>
      </c>
    </row>
    <row r="1413" spans="1:12" ht="21.95" customHeight="1">
      <c r="A1413" s="244" t="s">
        <v>853</v>
      </c>
      <c r="B1413" s="244"/>
      <c r="C1413" s="211" t="s">
        <v>1355</v>
      </c>
      <c r="D1413" s="244" t="s">
        <v>14</v>
      </c>
      <c r="E1413" s="244" t="s">
        <v>1356</v>
      </c>
      <c r="F1413" s="597" t="s">
        <v>861</v>
      </c>
      <c r="G1413" s="597"/>
      <c r="H1413" s="212" t="s">
        <v>862</v>
      </c>
      <c r="I1413" s="211" t="s">
        <v>4897</v>
      </c>
      <c r="J1413" s="211" t="s">
        <v>868</v>
      </c>
      <c r="K1413" s="213">
        <v>30.26</v>
      </c>
    </row>
    <row r="1414" spans="1:12" ht="21.95" customHeight="1">
      <c r="A1414" s="244" t="s">
        <v>853</v>
      </c>
      <c r="B1414" s="244"/>
      <c r="C1414" s="211" t="s">
        <v>2247</v>
      </c>
      <c r="D1414" s="244" t="s">
        <v>14</v>
      </c>
      <c r="E1414" s="244" t="s">
        <v>2248</v>
      </c>
      <c r="F1414" s="597" t="s">
        <v>861</v>
      </c>
      <c r="G1414" s="597"/>
      <c r="H1414" s="212" t="s">
        <v>862</v>
      </c>
      <c r="I1414" s="211" t="s">
        <v>4898</v>
      </c>
      <c r="J1414" s="211" t="s">
        <v>2249</v>
      </c>
      <c r="K1414" s="213">
        <v>534.74</v>
      </c>
    </row>
    <row r="1415" spans="1:12" ht="21.95" customHeight="1">
      <c r="A1415" s="247" t="s">
        <v>869</v>
      </c>
      <c r="B1415" s="247"/>
      <c r="C1415" s="214" t="s">
        <v>2250</v>
      </c>
      <c r="D1415" s="247" t="s">
        <v>14</v>
      </c>
      <c r="E1415" s="247" t="s">
        <v>2251</v>
      </c>
      <c r="F1415" s="598" t="s">
        <v>872</v>
      </c>
      <c r="G1415" s="598"/>
      <c r="H1415" s="215" t="s">
        <v>880</v>
      </c>
      <c r="I1415" s="214" t="s">
        <v>4899</v>
      </c>
      <c r="J1415" s="214" t="s">
        <v>1309</v>
      </c>
      <c r="K1415" s="216">
        <v>103.78</v>
      </c>
    </row>
    <row r="1416" spans="1:12" ht="21.95" customHeight="1">
      <c r="A1416" s="247" t="s">
        <v>869</v>
      </c>
      <c r="B1416" s="247"/>
      <c r="C1416" s="214" t="s">
        <v>1106</v>
      </c>
      <c r="D1416" s="247" t="s">
        <v>14</v>
      </c>
      <c r="E1416" s="247" t="s">
        <v>1107</v>
      </c>
      <c r="F1416" s="598" t="s">
        <v>872</v>
      </c>
      <c r="G1416" s="598"/>
      <c r="H1416" s="215" t="s">
        <v>880</v>
      </c>
      <c r="I1416" s="214" t="s">
        <v>4900</v>
      </c>
      <c r="J1416" s="214" t="s">
        <v>1109</v>
      </c>
      <c r="K1416" s="216">
        <v>3.92</v>
      </c>
    </row>
    <row r="1417" spans="1:12" ht="21.95" customHeight="1">
      <c r="A1417" s="247" t="s">
        <v>869</v>
      </c>
      <c r="B1417" s="247"/>
      <c r="C1417" s="214" t="s">
        <v>1391</v>
      </c>
      <c r="D1417" s="247" t="s">
        <v>14</v>
      </c>
      <c r="E1417" s="247" t="s">
        <v>1392</v>
      </c>
      <c r="F1417" s="598" t="s">
        <v>872</v>
      </c>
      <c r="G1417" s="598"/>
      <c r="H1417" s="215" t="s">
        <v>40</v>
      </c>
      <c r="I1417" s="214" t="s">
        <v>4901</v>
      </c>
      <c r="J1417" s="214" t="s">
        <v>1394</v>
      </c>
      <c r="K1417" s="216">
        <v>26.75</v>
      </c>
    </row>
    <row r="1418" spans="1:12" ht="21.95" customHeight="1">
      <c r="A1418" s="247" t="s">
        <v>869</v>
      </c>
      <c r="B1418" s="247"/>
      <c r="C1418" s="214" t="s">
        <v>2252</v>
      </c>
      <c r="D1418" s="247" t="s">
        <v>14</v>
      </c>
      <c r="E1418" s="247" t="s">
        <v>2253</v>
      </c>
      <c r="F1418" s="598" t="s">
        <v>872</v>
      </c>
      <c r="G1418" s="598"/>
      <c r="H1418" s="215" t="s">
        <v>880</v>
      </c>
      <c r="I1418" s="214" t="s">
        <v>4902</v>
      </c>
      <c r="J1418" s="214" t="s">
        <v>1839</v>
      </c>
      <c r="K1418" s="216">
        <v>18.98</v>
      </c>
    </row>
    <row r="1419" spans="1:12" ht="21.95" customHeight="1">
      <c r="A1419" s="247" t="s">
        <v>869</v>
      </c>
      <c r="B1419" s="247"/>
      <c r="C1419" s="214" t="s">
        <v>1245</v>
      </c>
      <c r="D1419" s="247" t="s">
        <v>14</v>
      </c>
      <c r="E1419" s="247" t="s">
        <v>1246</v>
      </c>
      <c r="F1419" s="598" t="s">
        <v>872</v>
      </c>
      <c r="G1419" s="598"/>
      <c r="H1419" s="215" t="s">
        <v>880</v>
      </c>
      <c r="I1419" s="214" t="s">
        <v>4903</v>
      </c>
      <c r="J1419" s="214" t="s">
        <v>1248</v>
      </c>
      <c r="K1419" s="216">
        <v>60.81</v>
      </c>
    </row>
    <row r="1420" spans="1:12" ht="21.95" customHeight="1">
      <c r="A1420" s="247" t="s">
        <v>869</v>
      </c>
      <c r="B1420" s="247"/>
      <c r="C1420" s="214" t="s">
        <v>1396</v>
      </c>
      <c r="D1420" s="247" t="s">
        <v>14</v>
      </c>
      <c r="E1420" s="247" t="s">
        <v>1397</v>
      </c>
      <c r="F1420" s="598" t="s">
        <v>872</v>
      </c>
      <c r="G1420" s="598"/>
      <c r="H1420" s="215" t="s">
        <v>40</v>
      </c>
      <c r="I1420" s="214" t="s">
        <v>4904</v>
      </c>
      <c r="J1420" s="214" t="s">
        <v>1251</v>
      </c>
      <c r="K1420" s="216">
        <v>3.69</v>
      </c>
    </row>
    <row r="1421" spans="1:12" ht="21.95" customHeight="1">
      <c r="A1421" s="247" t="s">
        <v>869</v>
      </c>
      <c r="B1421" s="247"/>
      <c r="C1421" s="214" t="s">
        <v>1249</v>
      </c>
      <c r="D1421" s="247" t="s">
        <v>14</v>
      </c>
      <c r="E1421" s="247" t="s">
        <v>1250</v>
      </c>
      <c r="F1421" s="598" t="s">
        <v>872</v>
      </c>
      <c r="G1421" s="598"/>
      <c r="H1421" s="215" t="s">
        <v>40</v>
      </c>
      <c r="I1421" s="214" t="s">
        <v>4905</v>
      </c>
      <c r="J1421" s="214" t="s">
        <v>1251</v>
      </c>
      <c r="K1421" s="216">
        <v>30.98</v>
      </c>
    </row>
    <row r="1422" spans="1:12" ht="21.95" customHeight="1">
      <c r="A1422" s="247" t="s">
        <v>869</v>
      </c>
      <c r="B1422" s="247"/>
      <c r="C1422" s="214" t="s">
        <v>1517</v>
      </c>
      <c r="D1422" s="247" t="s">
        <v>14</v>
      </c>
      <c r="E1422" s="247" t="s">
        <v>1518</v>
      </c>
      <c r="F1422" s="598" t="s">
        <v>872</v>
      </c>
      <c r="G1422" s="598"/>
      <c r="H1422" s="215" t="s">
        <v>914</v>
      </c>
      <c r="I1422" s="214" t="s">
        <v>4906</v>
      </c>
      <c r="J1422" s="214" t="s">
        <v>1484</v>
      </c>
      <c r="K1422" s="216">
        <v>665.05</v>
      </c>
    </row>
    <row r="1423" spans="1:12">
      <c r="A1423" s="245"/>
      <c r="B1423" s="245"/>
      <c r="C1423" s="245"/>
      <c r="D1423" s="245"/>
      <c r="E1423" s="245"/>
      <c r="F1423" s="245" t="s">
        <v>886</v>
      </c>
      <c r="G1423" s="245" t="s">
        <v>4907</v>
      </c>
      <c r="H1423" s="245" t="s">
        <v>888</v>
      </c>
      <c r="I1423" s="245" t="s">
        <v>4908</v>
      </c>
      <c r="J1423" s="245" t="s">
        <v>890</v>
      </c>
      <c r="K1423" s="245" t="s">
        <v>4909</v>
      </c>
    </row>
    <row r="1424" spans="1:12" ht="15" thickBot="1">
      <c r="A1424" s="245"/>
      <c r="B1424" s="245"/>
      <c r="C1424" s="245"/>
      <c r="D1424" s="245"/>
      <c r="E1424" s="245"/>
      <c r="F1424" s="245" t="s">
        <v>891</v>
      </c>
      <c r="G1424" s="245" t="s">
        <v>4910</v>
      </c>
      <c r="H1424" s="599" t="s">
        <v>892</v>
      </c>
      <c r="I1424" s="599"/>
      <c r="J1424" s="599" t="s">
        <v>4911</v>
      </c>
      <c r="K1424" s="599"/>
    </row>
    <row r="1425" spans="1:12" ht="0.95" customHeight="1" thickTop="1">
      <c r="A1425" s="217"/>
      <c r="B1425" s="217"/>
      <c r="C1425" s="217"/>
      <c r="D1425" s="217"/>
      <c r="E1425" s="217"/>
      <c r="F1425" s="217"/>
      <c r="G1425" s="217"/>
      <c r="H1425" s="217"/>
      <c r="I1425" s="217"/>
      <c r="J1425" s="217"/>
      <c r="K1425" s="217"/>
    </row>
    <row r="1426" spans="1:12" ht="18" customHeight="1">
      <c r="A1426" s="243"/>
      <c r="B1426" s="243" t="s">
        <v>840</v>
      </c>
      <c r="C1426" s="207" t="s">
        <v>841</v>
      </c>
      <c r="D1426" s="243" t="s">
        <v>842</v>
      </c>
      <c r="E1426" s="243" t="s">
        <v>843</v>
      </c>
      <c r="F1426" s="600" t="s">
        <v>844</v>
      </c>
      <c r="G1426" s="600"/>
      <c r="H1426" s="208" t="s">
        <v>845</v>
      </c>
      <c r="I1426" s="207" t="s">
        <v>846</v>
      </c>
      <c r="J1426" s="207" t="s">
        <v>847</v>
      </c>
      <c r="K1426" s="207" t="s">
        <v>742</v>
      </c>
    </row>
    <row r="1427" spans="1:12" ht="21.95" customHeight="1">
      <c r="A1427" s="317" t="s">
        <v>848</v>
      </c>
      <c r="B1427" s="317" t="s">
        <v>5115</v>
      </c>
      <c r="C1427" s="318" t="s">
        <v>2255</v>
      </c>
      <c r="D1427" s="317" t="s">
        <v>14</v>
      </c>
      <c r="E1427" s="317" t="s">
        <v>4912</v>
      </c>
      <c r="F1427" s="592" t="s">
        <v>1850</v>
      </c>
      <c r="G1427" s="592"/>
      <c r="H1427" s="319" t="s">
        <v>873</v>
      </c>
      <c r="I1427" s="318">
        <v>1</v>
      </c>
      <c r="J1427" s="318" t="s">
        <v>4913</v>
      </c>
      <c r="K1427" s="318" t="s">
        <v>4913</v>
      </c>
      <c r="L1427" s="325">
        <f>'Med escola 220V'!I201</f>
        <v>134.46960000000001</v>
      </c>
    </row>
    <row r="1428" spans="1:12" ht="21.95" customHeight="1">
      <c r="A1428" s="244" t="s">
        <v>853</v>
      </c>
      <c r="B1428" s="244"/>
      <c r="C1428" s="211" t="s">
        <v>859</v>
      </c>
      <c r="D1428" s="244" t="s">
        <v>14</v>
      </c>
      <c r="E1428" s="244" t="s">
        <v>860</v>
      </c>
      <c r="F1428" s="597" t="s">
        <v>861</v>
      </c>
      <c r="G1428" s="597"/>
      <c r="H1428" s="212" t="s">
        <v>862</v>
      </c>
      <c r="I1428" s="211" t="s">
        <v>4914</v>
      </c>
      <c r="J1428" s="211" t="s">
        <v>864</v>
      </c>
      <c r="K1428" s="213">
        <v>31.07</v>
      </c>
    </row>
    <row r="1429" spans="1:12" ht="21.95" customHeight="1">
      <c r="A1429" s="244" t="s">
        <v>853</v>
      </c>
      <c r="B1429" s="244"/>
      <c r="C1429" s="211" t="s">
        <v>1303</v>
      </c>
      <c r="D1429" s="244" t="s">
        <v>14</v>
      </c>
      <c r="E1429" s="244" t="s">
        <v>1304</v>
      </c>
      <c r="F1429" s="597" t="s">
        <v>861</v>
      </c>
      <c r="G1429" s="597"/>
      <c r="H1429" s="212" t="s">
        <v>862</v>
      </c>
      <c r="I1429" s="211" t="s">
        <v>4915</v>
      </c>
      <c r="J1429" s="211" t="s">
        <v>1305</v>
      </c>
      <c r="K1429" s="213">
        <v>11.94</v>
      </c>
    </row>
    <row r="1430" spans="1:12" ht="21.95" customHeight="1">
      <c r="A1430" s="247" t="s">
        <v>869</v>
      </c>
      <c r="B1430" s="247"/>
      <c r="C1430" s="214" t="s">
        <v>1391</v>
      </c>
      <c r="D1430" s="247" t="s">
        <v>14</v>
      </c>
      <c r="E1430" s="247" t="s">
        <v>1392</v>
      </c>
      <c r="F1430" s="598" t="s">
        <v>872</v>
      </c>
      <c r="G1430" s="598"/>
      <c r="H1430" s="215" t="s">
        <v>40</v>
      </c>
      <c r="I1430" s="214" t="s">
        <v>4916</v>
      </c>
      <c r="J1430" s="214" t="s">
        <v>1394</v>
      </c>
      <c r="K1430" s="216">
        <v>0.1</v>
      </c>
    </row>
    <row r="1431" spans="1:12" ht="21.95" customHeight="1">
      <c r="A1431" s="247" t="s">
        <v>869</v>
      </c>
      <c r="B1431" s="247"/>
      <c r="C1431" s="214" t="s">
        <v>2256</v>
      </c>
      <c r="D1431" s="247" t="s">
        <v>14</v>
      </c>
      <c r="E1431" s="247" t="s">
        <v>4917</v>
      </c>
      <c r="F1431" s="598" t="s">
        <v>872</v>
      </c>
      <c r="G1431" s="598"/>
      <c r="H1431" s="215" t="s">
        <v>873</v>
      </c>
      <c r="I1431" s="214" t="s">
        <v>4918</v>
      </c>
      <c r="J1431" s="214" t="s">
        <v>4919</v>
      </c>
      <c r="K1431" s="216">
        <v>91.27</v>
      </c>
    </row>
    <row r="1432" spans="1:12" ht="21.95" customHeight="1">
      <c r="A1432" s="247" t="s">
        <v>869</v>
      </c>
      <c r="B1432" s="247"/>
      <c r="C1432" s="214" t="s">
        <v>1245</v>
      </c>
      <c r="D1432" s="247" t="s">
        <v>14</v>
      </c>
      <c r="E1432" s="247" t="s">
        <v>1246</v>
      </c>
      <c r="F1432" s="598" t="s">
        <v>872</v>
      </c>
      <c r="G1432" s="598"/>
      <c r="H1432" s="215" t="s">
        <v>880</v>
      </c>
      <c r="I1432" s="214" t="s">
        <v>4920</v>
      </c>
      <c r="J1432" s="214" t="s">
        <v>1248</v>
      </c>
      <c r="K1432" s="216">
        <v>0.09</v>
      </c>
    </row>
    <row r="1433" spans="1:12">
      <c r="A1433" s="245"/>
      <c r="B1433" s="245"/>
      <c r="C1433" s="245"/>
      <c r="D1433" s="245"/>
      <c r="E1433" s="245"/>
      <c r="F1433" s="245" t="s">
        <v>886</v>
      </c>
      <c r="G1433" s="245" t="s">
        <v>4921</v>
      </c>
      <c r="H1433" s="245" t="s">
        <v>888</v>
      </c>
      <c r="I1433" s="245" t="s">
        <v>4922</v>
      </c>
      <c r="J1433" s="245" t="s">
        <v>890</v>
      </c>
      <c r="K1433" s="245" t="s">
        <v>4923</v>
      </c>
    </row>
    <row r="1434" spans="1:12" ht="15" thickBot="1">
      <c r="A1434" s="245"/>
      <c r="B1434" s="245"/>
      <c r="C1434" s="245"/>
      <c r="D1434" s="245"/>
      <c r="E1434" s="245"/>
      <c r="F1434" s="245" t="s">
        <v>891</v>
      </c>
      <c r="G1434" s="245" t="s">
        <v>4924</v>
      </c>
      <c r="H1434" s="599" t="s">
        <v>892</v>
      </c>
      <c r="I1434" s="599"/>
      <c r="J1434" s="599" t="s">
        <v>4925</v>
      </c>
      <c r="K1434" s="599"/>
    </row>
    <row r="1435" spans="1:12" ht="0.95" customHeight="1" thickTop="1">
      <c r="A1435" s="217"/>
      <c r="B1435" s="217"/>
      <c r="C1435" s="217"/>
      <c r="D1435" s="217"/>
      <c r="E1435" s="217"/>
      <c r="F1435" s="217"/>
      <c r="G1435" s="217"/>
      <c r="H1435" s="217"/>
      <c r="I1435" s="217"/>
      <c r="J1435" s="217"/>
      <c r="K1435" s="217"/>
    </row>
    <row r="1436" spans="1:12" ht="18" customHeight="1">
      <c r="A1436" s="243"/>
      <c r="B1436" s="243" t="s">
        <v>840</v>
      </c>
      <c r="C1436" s="207" t="s">
        <v>841</v>
      </c>
      <c r="D1436" s="243" t="s">
        <v>842</v>
      </c>
      <c r="E1436" s="243" t="s">
        <v>843</v>
      </c>
      <c r="F1436" s="600" t="s">
        <v>844</v>
      </c>
      <c r="G1436" s="600"/>
      <c r="H1436" s="208" t="s">
        <v>845</v>
      </c>
      <c r="I1436" s="207" t="s">
        <v>846</v>
      </c>
      <c r="J1436" s="207" t="s">
        <v>847</v>
      </c>
      <c r="K1436" s="207" t="s">
        <v>742</v>
      </c>
    </row>
    <row r="1437" spans="1:12" ht="44.1" customHeight="1">
      <c r="A1437" s="317" t="s">
        <v>848</v>
      </c>
      <c r="B1437" s="317" t="s">
        <v>2258</v>
      </c>
      <c r="C1437" s="318" t="s">
        <v>2259</v>
      </c>
      <c r="D1437" s="317" t="s">
        <v>14</v>
      </c>
      <c r="E1437" s="317" t="s">
        <v>2260</v>
      </c>
      <c r="F1437" s="592" t="s">
        <v>917</v>
      </c>
      <c r="G1437" s="592"/>
      <c r="H1437" s="319" t="s">
        <v>914</v>
      </c>
      <c r="I1437" s="318">
        <v>1</v>
      </c>
      <c r="J1437" s="318">
        <f>K1437</f>
        <v>325.18</v>
      </c>
      <c r="K1437" s="318">
        <f>SUM(K1438:K1439)</f>
        <v>325.18</v>
      </c>
      <c r="L1437" s="325">
        <f>'Med escola 220V'!I205</f>
        <v>325.1832</v>
      </c>
    </row>
    <row r="1438" spans="1:12" ht="21.95" customHeight="1">
      <c r="A1438" s="244" t="s">
        <v>853</v>
      </c>
      <c r="B1438" s="244"/>
      <c r="C1438" s="211" t="s">
        <v>938</v>
      </c>
      <c r="D1438" s="244" t="s">
        <v>14</v>
      </c>
      <c r="E1438" s="244" t="s">
        <v>939</v>
      </c>
      <c r="F1438" s="597" t="s">
        <v>917</v>
      </c>
      <c r="G1438" s="597"/>
      <c r="H1438" s="212" t="s">
        <v>914</v>
      </c>
      <c r="I1438" s="211" t="s">
        <v>867</v>
      </c>
      <c r="J1438" s="211">
        <v>314.18</v>
      </c>
      <c r="K1438" s="213">
        <f>I1438*J1438</f>
        <v>314.18</v>
      </c>
      <c r="L1438" s="325">
        <f>L1437-K1437</f>
        <v>3.1999999999925421E-3</v>
      </c>
    </row>
    <row r="1439" spans="1:12" ht="21.95" customHeight="1">
      <c r="A1439" s="244" t="s">
        <v>853</v>
      </c>
      <c r="B1439" s="244"/>
      <c r="C1439" s="211" t="s">
        <v>2261</v>
      </c>
      <c r="D1439" s="244" t="s">
        <v>14</v>
      </c>
      <c r="E1439" s="244" t="s">
        <v>2262</v>
      </c>
      <c r="F1439" s="597" t="s">
        <v>917</v>
      </c>
      <c r="G1439" s="597"/>
      <c r="H1439" s="212" t="s">
        <v>914</v>
      </c>
      <c r="I1439" s="211" t="s">
        <v>867</v>
      </c>
      <c r="J1439" s="211" t="s">
        <v>2263</v>
      </c>
      <c r="K1439" s="213">
        <f>I1439*J1439</f>
        <v>11</v>
      </c>
    </row>
    <row r="1440" spans="1:12">
      <c r="A1440" s="245"/>
      <c r="B1440" s="245"/>
      <c r="C1440" s="245"/>
      <c r="D1440" s="245"/>
      <c r="E1440" s="245"/>
      <c r="F1440" s="245" t="s">
        <v>886</v>
      </c>
      <c r="G1440" s="245" t="s">
        <v>4211</v>
      </c>
      <c r="H1440" s="245" t="s">
        <v>888</v>
      </c>
      <c r="I1440" s="245" t="s">
        <v>4171</v>
      </c>
      <c r="J1440" s="245" t="s">
        <v>890</v>
      </c>
      <c r="K1440" s="245" t="s">
        <v>2264</v>
      </c>
    </row>
    <row r="1441" spans="1:12" ht="15" thickBot="1">
      <c r="A1441" s="245"/>
      <c r="B1441" s="245"/>
      <c r="C1441" s="245"/>
      <c r="D1441" s="245"/>
      <c r="E1441" s="245"/>
      <c r="F1441" s="245" t="s">
        <v>891</v>
      </c>
      <c r="G1441" s="249">
        <f>H2*K1437</f>
        <v>66.596864000000011</v>
      </c>
      <c r="H1441" s="599" t="s">
        <v>892</v>
      </c>
      <c r="I1441" s="599"/>
      <c r="J1441" s="602">
        <f>G1441+K1437</f>
        <v>391.77686400000005</v>
      </c>
      <c r="K1441" s="602"/>
    </row>
    <row r="1442" spans="1:12" ht="0.95" customHeight="1" thickTop="1">
      <c r="A1442" s="217"/>
      <c r="B1442" s="217"/>
      <c r="C1442" s="217"/>
      <c r="D1442" s="217"/>
      <c r="E1442" s="217"/>
      <c r="F1442" s="217"/>
      <c r="G1442" s="217"/>
      <c r="H1442" s="217"/>
      <c r="I1442" s="217"/>
      <c r="J1442" s="217"/>
      <c r="K1442" s="217"/>
    </row>
    <row r="1443" spans="1:12" ht="18" customHeight="1">
      <c r="A1443" s="243"/>
      <c r="B1443" s="243" t="s">
        <v>840</v>
      </c>
      <c r="C1443" s="207" t="s">
        <v>841</v>
      </c>
      <c r="D1443" s="243" t="s">
        <v>842</v>
      </c>
      <c r="E1443" s="243" t="s">
        <v>843</v>
      </c>
      <c r="F1443" s="600" t="s">
        <v>844</v>
      </c>
      <c r="G1443" s="600"/>
      <c r="H1443" s="208" t="s">
        <v>845</v>
      </c>
      <c r="I1443" s="207" t="s">
        <v>846</v>
      </c>
      <c r="J1443" s="207" t="s">
        <v>847</v>
      </c>
      <c r="K1443" s="207" t="s">
        <v>742</v>
      </c>
    </row>
    <row r="1444" spans="1:12" ht="33" customHeight="1">
      <c r="A1444" s="317" t="s">
        <v>848</v>
      </c>
      <c r="B1444" s="317" t="s">
        <v>2266</v>
      </c>
      <c r="C1444" s="318" t="s">
        <v>2267</v>
      </c>
      <c r="D1444" s="317" t="s">
        <v>14</v>
      </c>
      <c r="E1444" s="317" t="s">
        <v>347</v>
      </c>
      <c r="F1444" s="592" t="s">
        <v>917</v>
      </c>
      <c r="G1444" s="592"/>
      <c r="H1444" s="319" t="s">
        <v>914</v>
      </c>
      <c r="I1444" s="318">
        <v>1</v>
      </c>
      <c r="J1444" s="320">
        <f>K1444</f>
        <v>473.41279099999997</v>
      </c>
      <c r="K1444" s="320">
        <f>SUM(K1445:K1450)</f>
        <v>473.41279099999997</v>
      </c>
      <c r="L1444" s="325">
        <f>'Med escola 220V'!I206</f>
        <v>473.4128</v>
      </c>
    </row>
    <row r="1445" spans="1:12" ht="21.95" customHeight="1">
      <c r="A1445" s="244" t="s">
        <v>853</v>
      </c>
      <c r="B1445" s="244"/>
      <c r="C1445" s="211" t="s">
        <v>859</v>
      </c>
      <c r="D1445" s="244" t="s">
        <v>14</v>
      </c>
      <c r="E1445" s="244" t="s">
        <v>860</v>
      </c>
      <c r="F1445" s="597" t="s">
        <v>861</v>
      </c>
      <c r="G1445" s="597"/>
      <c r="H1445" s="212" t="s">
        <v>862</v>
      </c>
      <c r="I1445" s="211" t="s">
        <v>2268</v>
      </c>
      <c r="J1445" s="211" t="s">
        <v>864</v>
      </c>
      <c r="K1445" s="213">
        <f>I1445*J1445</f>
        <v>6.0279999999999996</v>
      </c>
    </row>
    <row r="1446" spans="1:12" ht="21.95" customHeight="1">
      <c r="A1446" s="244" t="s">
        <v>853</v>
      </c>
      <c r="B1446" s="244"/>
      <c r="C1446" s="211" t="s">
        <v>1229</v>
      </c>
      <c r="D1446" s="244" t="s">
        <v>14</v>
      </c>
      <c r="E1446" s="244" t="s">
        <v>1230</v>
      </c>
      <c r="F1446" s="597" t="s">
        <v>861</v>
      </c>
      <c r="G1446" s="597"/>
      <c r="H1446" s="212" t="s">
        <v>862</v>
      </c>
      <c r="I1446" s="211" t="s">
        <v>1733</v>
      </c>
      <c r="J1446" s="211" t="s">
        <v>1231</v>
      </c>
      <c r="K1446" s="213">
        <f t="shared" ref="K1446:K1450" si="20">I1446*J1446</f>
        <v>15.2256</v>
      </c>
      <c r="L1446" s="325">
        <f>L1444-K1444</f>
        <v>9.0000000341206032E-6</v>
      </c>
    </row>
    <row r="1447" spans="1:12" ht="21.95" customHeight="1">
      <c r="A1447" s="247" t="s">
        <v>869</v>
      </c>
      <c r="B1447" s="247"/>
      <c r="C1447" s="214" t="s">
        <v>2269</v>
      </c>
      <c r="D1447" s="247" t="s">
        <v>14</v>
      </c>
      <c r="E1447" s="247" t="str">
        <f>E1444</f>
        <v>Assento Poliéster com abertura frontal Vogue Plus, Linha Conforto, cor Branco Gelo,c código AP.52, DECA, ou equivalente</v>
      </c>
      <c r="F1447" s="598" t="s">
        <v>872</v>
      </c>
      <c r="G1447" s="598"/>
      <c r="H1447" s="215" t="s">
        <v>914</v>
      </c>
      <c r="I1447" s="214" t="s">
        <v>867</v>
      </c>
      <c r="J1447" s="214">
        <v>422.89</v>
      </c>
      <c r="K1447" s="216">
        <f t="shared" si="20"/>
        <v>422.89</v>
      </c>
    </row>
    <row r="1448" spans="1:12" ht="33" customHeight="1">
      <c r="A1448" s="247" t="s">
        <v>869</v>
      </c>
      <c r="B1448" s="247"/>
      <c r="C1448" s="214" t="s">
        <v>2270</v>
      </c>
      <c r="D1448" s="247" t="s">
        <v>14</v>
      </c>
      <c r="E1448" s="247" t="s">
        <v>2271</v>
      </c>
      <c r="F1448" s="598" t="s">
        <v>872</v>
      </c>
      <c r="G1448" s="598"/>
      <c r="H1448" s="215" t="s">
        <v>914</v>
      </c>
      <c r="I1448" s="214" t="s">
        <v>863</v>
      </c>
      <c r="J1448" s="214" t="s">
        <v>1109</v>
      </c>
      <c r="K1448" s="216">
        <f t="shared" si="20"/>
        <v>20.14</v>
      </c>
    </row>
    <row r="1449" spans="1:12" ht="21.95" customHeight="1">
      <c r="A1449" s="247" t="s">
        <v>869</v>
      </c>
      <c r="B1449" s="247"/>
      <c r="C1449" s="214" t="s">
        <v>2272</v>
      </c>
      <c r="D1449" s="247" t="s">
        <v>14</v>
      </c>
      <c r="E1449" s="247" t="s">
        <v>2273</v>
      </c>
      <c r="F1449" s="598" t="s">
        <v>872</v>
      </c>
      <c r="G1449" s="598"/>
      <c r="H1449" s="215" t="s">
        <v>880</v>
      </c>
      <c r="I1449" s="214" t="s">
        <v>2274</v>
      </c>
      <c r="J1449" s="214" t="s">
        <v>2275</v>
      </c>
      <c r="K1449" s="216">
        <f t="shared" si="20"/>
        <v>7.5491910000000004</v>
      </c>
    </row>
    <row r="1450" spans="1:12" ht="21.95" customHeight="1">
      <c r="A1450" s="247" t="s">
        <v>869</v>
      </c>
      <c r="B1450" s="247"/>
      <c r="C1450" s="214" t="s">
        <v>2276</v>
      </c>
      <c r="D1450" s="247" t="s">
        <v>14</v>
      </c>
      <c r="E1450" s="247" t="s">
        <v>2277</v>
      </c>
      <c r="F1450" s="598" t="s">
        <v>872</v>
      </c>
      <c r="G1450" s="598"/>
      <c r="H1450" s="215" t="s">
        <v>914</v>
      </c>
      <c r="I1450" s="214" t="s">
        <v>867</v>
      </c>
      <c r="J1450" s="214" t="s">
        <v>2278</v>
      </c>
      <c r="K1450" s="216">
        <f t="shared" si="20"/>
        <v>1.58</v>
      </c>
    </row>
    <row r="1451" spans="1:12">
      <c r="A1451" s="245"/>
      <c r="B1451" s="245"/>
      <c r="C1451" s="245"/>
      <c r="D1451" s="245"/>
      <c r="E1451" s="245"/>
      <c r="F1451" s="245" t="s">
        <v>886</v>
      </c>
      <c r="G1451" s="245" t="s">
        <v>4212</v>
      </c>
      <c r="H1451" s="245" t="s">
        <v>888</v>
      </c>
      <c r="I1451" s="245" t="s">
        <v>2195</v>
      </c>
      <c r="J1451" s="245" t="s">
        <v>890</v>
      </c>
      <c r="K1451" s="245" t="s">
        <v>2279</v>
      </c>
    </row>
    <row r="1452" spans="1:12">
      <c r="A1452" s="245"/>
      <c r="B1452" s="245"/>
      <c r="C1452" s="245"/>
      <c r="D1452" s="245"/>
      <c r="E1452" s="245"/>
      <c r="F1452" s="245" t="s">
        <v>891</v>
      </c>
      <c r="G1452" s="249">
        <f>H2*K1444</f>
        <v>96.954939596800003</v>
      </c>
      <c r="H1452" s="599" t="s">
        <v>892</v>
      </c>
      <c r="I1452" s="599"/>
      <c r="J1452" s="599" t="s">
        <v>4926</v>
      </c>
      <c r="K1452" s="599"/>
    </row>
    <row r="1453" spans="1:12" ht="18" customHeight="1">
      <c r="A1453" s="243"/>
      <c r="B1453" s="243" t="s">
        <v>840</v>
      </c>
      <c r="C1453" s="207" t="s">
        <v>841</v>
      </c>
      <c r="D1453" s="243" t="s">
        <v>842</v>
      </c>
      <c r="E1453" s="243" t="s">
        <v>843</v>
      </c>
      <c r="F1453" s="600" t="s">
        <v>844</v>
      </c>
      <c r="G1453" s="600"/>
      <c r="H1453" s="208" t="s">
        <v>845</v>
      </c>
      <c r="I1453" s="207" t="s">
        <v>846</v>
      </c>
      <c r="J1453" s="207" t="s">
        <v>847</v>
      </c>
      <c r="K1453" s="207" t="s">
        <v>742</v>
      </c>
    </row>
    <row r="1454" spans="1:12" ht="21.95" customHeight="1">
      <c r="A1454" s="317" t="s">
        <v>848</v>
      </c>
      <c r="B1454" s="317" t="s">
        <v>2280</v>
      </c>
      <c r="C1454" s="318" t="s">
        <v>938</v>
      </c>
      <c r="D1454" s="317" t="s">
        <v>14</v>
      </c>
      <c r="E1454" s="317" t="s">
        <v>939</v>
      </c>
      <c r="F1454" s="592" t="s">
        <v>917</v>
      </c>
      <c r="G1454" s="592"/>
      <c r="H1454" s="319" t="s">
        <v>914</v>
      </c>
      <c r="I1454" s="318">
        <v>1</v>
      </c>
      <c r="J1454" s="327">
        <f>K1454</f>
        <v>315.72279099999997</v>
      </c>
      <c r="K1454" s="320">
        <f>SUM(K1455:K1460)</f>
        <v>315.72279099999997</v>
      </c>
      <c r="L1454" s="325">
        <f>'Med escola 220V'!I208</f>
        <v>315.72320000000002</v>
      </c>
    </row>
    <row r="1455" spans="1:12" ht="21.95" customHeight="1">
      <c r="A1455" s="244" t="s">
        <v>853</v>
      </c>
      <c r="B1455" s="244"/>
      <c r="C1455" s="211" t="s">
        <v>859</v>
      </c>
      <c r="D1455" s="244" t="s">
        <v>14</v>
      </c>
      <c r="E1455" s="244" t="s">
        <v>860</v>
      </c>
      <c r="F1455" s="597" t="s">
        <v>861</v>
      </c>
      <c r="G1455" s="597"/>
      <c r="H1455" s="212" t="s">
        <v>862</v>
      </c>
      <c r="I1455" s="211" t="s">
        <v>2268</v>
      </c>
      <c r="J1455" s="211" t="s">
        <v>864</v>
      </c>
      <c r="K1455" s="213">
        <f>I1455*J1455</f>
        <v>6.0279999999999996</v>
      </c>
    </row>
    <row r="1456" spans="1:12" ht="21.95" customHeight="1">
      <c r="A1456" s="244" t="s">
        <v>853</v>
      </c>
      <c r="B1456" s="244"/>
      <c r="C1456" s="211" t="s">
        <v>1229</v>
      </c>
      <c r="D1456" s="244" t="s">
        <v>14</v>
      </c>
      <c r="E1456" s="244" t="s">
        <v>1230</v>
      </c>
      <c r="F1456" s="597" t="s">
        <v>861</v>
      </c>
      <c r="G1456" s="597"/>
      <c r="H1456" s="212" t="s">
        <v>862</v>
      </c>
      <c r="I1456" s="211" t="s">
        <v>1733</v>
      </c>
      <c r="J1456" s="211" t="s">
        <v>1231</v>
      </c>
      <c r="K1456" s="213">
        <f t="shared" ref="K1456:K1460" si="21">I1456*J1456</f>
        <v>15.2256</v>
      </c>
    </row>
    <row r="1457" spans="1:12" ht="21.95" customHeight="1">
      <c r="A1457" s="247" t="s">
        <v>869</v>
      </c>
      <c r="B1457" s="247"/>
      <c r="C1457" s="214" t="s">
        <v>2281</v>
      </c>
      <c r="D1457" s="247" t="s">
        <v>14</v>
      </c>
      <c r="E1457" s="247" t="s">
        <v>2282</v>
      </c>
      <c r="F1457" s="598" t="s">
        <v>872</v>
      </c>
      <c r="G1457" s="598"/>
      <c r="H1457" s="215" t="s">
        <v>914</v>
      </c>
      <c r="I1457" s="214" t="s">
        <v>867</v>
      </c>
      <c r="J1457" s="214">
        <v>265.2</v>
      </c>
      <c r="K1457" s="216">
        <f t="shared" si="21"/>
        <v>265.2</v>
      </c>
      <c r="L1457" s="325">
        <f>L1454-K1454</f>
        <v>4.0900000004739923E-4</v>
      </c>
    </row>
    <row r="1458" spans="1:12" ht="33" customHeight="1">
      <c r="A1458" s="247" t="s">
        <v>869</v>
      </c>
      <c r="B1458" s="247"/>
      <c r="C1458" s="214" t="s">
        <v>2270</v>
      </c>
      <c r="D1458" s="247" t="s">
        <v>14</v>
      </c>
      <c r="E1458" s="247" t="s">
        <v>2271</v>
      </c>
      <c r="F1458" s="598" t="s">
        <v>872</v>
      </c>
      <c r="G1458" s="598"/>
      <c r="H1458" s="215" t="s">
        <v>914</v>
      </c>
      <c r="I1458" s="214" t="s">
        <v>863</v>
      </c>
      <c r="J1458" s="214" t="s">
        <v>1109</v>
      </c>
      <c r="K1458" s="216">
        <f t="shared" si="21"/>
        <v>20.14</v>
      </c>
    </row>
    <row r="1459" spans="1:12" ht="21.95" customHeight="1">
      <c r="A1459" s="247" t="s">
        <v>869</v>
      </c>
      <c r="B1459" s="247"/>
      <c r="C1459" s="214" t="s">
        <v>2272</v>
      </c>
      <c r="D1459" s="247" t="s">
        <v>14</v>
      </c>
      <c r="E1459" s="247" t="s">
        <v>2273</v>
      </c>
      <c r="F1459" s="598" t="s">
        <v>872</v>
      </c>
      <c r="G1459" s="598"/>
      <c r="H1459" s="215" t="s">
        <v>880</v>
      </c>
      <c r="I1459" s="214" t="s">
        <v>2274</v>
      </c>
      <c r="J1459" s="214" t="s">
        <v>2275</v>
      </c>
      <c r="K1459" s="216">
        <f t="shared" si="21"/>
        <v>7.5491910000000004</v>
      </c>
    </row>
    <row r="1460" spans="1:12" ht="21.95" customHeight="1">
      <c r="A1460" s="247" t="s">
        <v>869</v>
      </c>
      <c r="B1460" s="247"/>
      <c r="C1460" s="214" t="s">
        <v>2276</v>
      </c>
      <c r="D1460" s="247" t="s">
        <v>14</v>
      </c>
      <c r="E1460" s="247" t="s">
        <v>2277</v>
      </c>
      <c r="F1460" s="598" t="s">
        <v>872</v>
      </c>
      <c r="G1460" s="598"/>
      <c r="H1460" s="215" t="s">
        <v>914</v>
      </c>
      <c r="I1460" s="214" t="s">
        <v>867</v>
      </c>
      <c r="J1460" s="214" t="s">
        <v>2278</v>
      </c>
      <c r="K1460" s="216">
        <f t="shared" si="21"/>
        <v>1.58</v>
      </c>
    </row>
    <row r="1461" spans="1:12">
      <c r="A1461" s="245"/>
      <c r="B1461" s="245"/>
      <c r="C1461" s="245"/>
      <c r="D1461" s="245"/>
      <c r="E1461" s="245"/>
      <c r="F1461" s="245" t="s">
        <v>886</v>
      </c>
      <c r="G1461" s="245" t="s">
        <v>4212</v>
      </c>
      <c r="H1461" s="245" t="s">
        <v>888</v>
      </c>
      <c r="I1461" s="245" t="s">
        <v>2195</v>
      </c>
      <c r="J1461" s="245" t="s">
        <v>890</v>
      </c>
      <c r="K1461" s="245" t="s">
        <v>2279</v>
      </c>
    </row>
    <row r="1462" spans="1:12" ht="15" thickBot="1">
      <c r="A1462" s="245"/>
      <c r="B1462" s="245"/>
      <c r="C1462" s="245"/>
      <c r="D1462" s="245"/>
      <c r="E1462" s="245"/>
      <c r="F1462" s="245" t="s">
        <v>891</v>
      </c>
      <c r="G1462" s="249">
        <f>H2*K1454</f>
        <v>64.660027596799992</v>
      </c>
      <c r="H1462" s="599" t="s">
        <v>892</v>
      </c>
      <c r="I1462" s="599"/>
      <c r="J1462" s="601">
        <f>G1462+K1454</f>
        <v>380.38281859679995</v>
      </c>
      <c r="K1462" s="599"/>
    </row>
    <row r="1463" spans="1:12" ht="0.95" customHeight="1" thickTop="1">
      <c r="A1463" s="217"/>
      <c r="B1463" s="217"/>
      <c r="C1463" s="217"/>
      <c r="D1463" s="217"/>
      <c r="E1463" s="217"/>
      <c r="F1463" s="217"/>
      <c r="G1463" s="217"/>
      <c r="H1463" s="217"/>
      <c r="I1463" s="217"/>
      <c r="J1463" s="217"/>
      <c r="K1463" s="217"/>
    </row>
    <row r="1464" spans="1:12" ht="18" customHeight="1">
      <c r="A1464" s="243"/>
      <c r="B1464" s="243" t="s">
        <v>840</v>
      </c>
      <c r="C1464" s="207" t="s">
        <v>841</v>
      </c>
      <c r="D1464" s="243" t="s">
        <v>842</v>
      </c>
      <c r="E1464" s="243" t="s">
        <v>843</v>
      </c>
      <c r="F1464" s="600" t="s">
        <v>844</v>
      </c>
      <c r="G1464" s="600"/>
      <c r="H1464" s="208" t="s">
        <v>845</v>
      </c>
      <c r="I1464" s="207" t="s">
        <v>846</v>
      </c>
      <c r="J1464" s="207" t="s">
        <v>847</v>
      </c>
      <c r="K1464" s="207" t="s">
        <v>742</v>
      </c>
    </row>
    <row r="1465" spans="1:12" ht="21.95" customHeight="1">
      <c r="A1465" s="317" t="s">
        <v>848</v>
      </c>
      <c r="B1465" s="317" t="s">
        <v>2283</v>
      </c>
      <c r="C1465" s="318" t="s">
        <v>2284</v>
      </c>
      <c r="D1465" s="317" t="s">
        <v>14</v>
      </c>
      <c r="E1465" s="317" t="s">
        <v>2285</v>
      </c>
      <c r="F1465" s="592" t="s">
        <v>917</v>
      </c>
      <c r="G1465" s="592"/>
      <c r="H1465" s="319" t="s">
        <v>914</v>
      </c>
      <c r="I1465" s="318">
        <v>1</v>
      </c>
      <c r="J1465" s="320">
        <f>K1465</f>
        <v>188.93819999999999</v>
      </c>
      <c r="K1465" s="320">
        <f>SUM(K1466:K1470)</f>
        <v>188.93819999999999</v>
      </c>
      <c r="L1465" s="325">
        <f>'Med escola 220V'!I209</f>
        <v>188.94199999999998</v>
      </c>
    </row>
    <row r="1466" spans="1:12" ht="21.95" customHeight="1">
      <c r="A1466" s="244" t="s">
        <v>853</v>
      </c>
      <c r="B1466" s="244"/>
      <c r="C1466" s="211" t="s">
        <v>1229</v>
      </c>
      <c r="D1466" s="244" t="s">
        <v>14</v>
      </c>
      <c r="E1466" s="244" t="s">
        <v>1230</v>
      </c>
      <c r="F1466" s="597" t="s">
        <v>861</v>
      </c>
      <c r="G1466" s="597"/>
      <c r="H1466" s="212" t="s">
        <v>862</v>
      </c>
      <c r="I1466" s="211" t="s">
        <v>1335</v>
      </c>
      <c r="J1466" s="211" t="s">
        <v>1231</v>
      </c>
      <c r="K1466" s="213">
        <f t="shared" ref="K1466:K1470" si="22">I1466*J1466</f>
        <v>16.591999999999999</v>
      </c>
      <c r="L1466" s="325">
        <f>L1465-K1465</f>
        <v>3.7999999999840384E-3</v>
      </c>
    </row>
    <row r="1467" spans="1:12" ht="21.95" customHeight="1">
      <c r="A1467" s="244" t="s">
        <v>853</v>
      </c>
      <c r="B1467" s="244"/>
      <c r="C1467" s="211" t="s">
        <v>2286</v>
      </c>
      <c r="D1467" s="244" t="s">
        <v>14</v>
      </c>
      <c r="E1467" s="244" t="s">
        <v>2287</v>
      </c>
      <c r="F1467" s="597" t="s">
        <v>861</v>
      </c>
      <c r="G1467" s="597"/>
      <c r="H1467" s="212" t="s">
        <v>862</v>
      </c>
      <c r="I1467" s="211" t="s">
        <v>1546</v>
      </c>
      <c r="J1467" s="211" t="s">
        <v>2288</v>
      </c>
      <c r="K1467" s="213">
        <f t="shared" si="22"/>
        <v>9.8769999999999989</v>
      </c>
    </row>
    <row r="1468" spans="1:12" ht="21.95" customHeight="1">
      <c r="A1468" s="247" t="s">
        <v>869</v>
      </c>
      <c r="B1468" s="247"/>
      <c r="C1468" s="214" t="s">
        <v>2289</v>
      </c>
      <c r="D1468" s="247" t="s">
        <v>14</v>
      </c>
      <c r="E1468" s="247" t="s">
        <v>2290</v>
      </c>
      <c r="F1468" s="598" t="s">
        <v>872</v>
      </c>
      <c r="G1468" s="598"/>
      <c r="H1468" s="215" t="s">
        <v>880</v>
      </c>
      <c r="I1468" s="214" t="s">
        <v>1110</v>
      </c>
      <c r="J1468" s="214" t="s">
        <v>2291</v>
      </c>
      <c r="K1468" s="216">
        <f t="shared" si="22"/>
        <v>1.2743999999999998</v>
      </c>
    </row>
    <row r="1469" spans="1:12" ht="21.95" customHeight="1">
      <c r="A1469" s="247" t="s">
        <v>869</v>
      </c>
      <c r="B1469" s="247"/>
      <c r="C1469" s="214" t="s">
        <v>2292</v>
      </c>
      <c r="D1469" s="247" t="s">
        <v>14</v>
      </c>
      <c r="E1469" s="247" t="s">
        <v>2293</v>
      </c>
      <c r="F1469" s="598" t="s">
        <v>872</v>
      </c>
      <c r="G1469" s="598"/>
      <c r="H1469" s="215" t="s">
        <v>794</v>
      </c>
      <c r="I1469" s="214" t="s">
        <v>2294</v>
      </c>
      <c r="J1469" s="214" t="s">
        <v>2295</v>
      </c>
      <c r="K1469" s="216">
        <f t="shared" si="22"/>
        <v>1.8448</v>
      </c>
    </row>
    <row r="1470" spans="1:12" ht="21.95" customHeight="1">
      <c r="A1470" s="247" t="s">
        <v>869</v>
      </c>
      <c r="B1470" s="247"/>
      <c r="C1470" s="214" t="s">
        <v>2296</v>
      </c>
      <c r="D1470" s="247" t="s">
        <v>14</v>
      </c>
      <c r="E1470" s="247" t="s">
        <v>2297</v>
      </c>
      <c r="F1470" s="598" t="s">
        <v>872</v>
      </c>
      <c r="G1470" s="598"/>
      <c r="H1470" s="215" t="s">
        <v>914</v>
      </c>
      <c r="I1470" s="214" t="s">
        <v>867</v>
      </c>
      <c r="J1470" s="214">
        <v>159.35</v>
      </c>
      <c r="K1470" s="216">
        <f t="shared" si="22"/>
        <v>159.35</v>
      </c>
    </row>
    <row r="1471" spans="1:12">
      <c r="A1471" s="245"/>
      <c r="B1471" s="245"/>
      <c r="C1471" s="245"/>
      <c r="D1471" s="245"/>
      <c r="E1471" s="245"/>
      <c r="F1471" s="245" t="s">
        <v>886</v>
      </c>
      <c r="G1471" s="245" t="s">
        <v>2168</v>
      </c>
      <c r="H1471" s="245" t="s">
        <v>888</v>
      </c>
      <c r="I1471" s="245" t="s">
        <v>3117</v>
      </c>
      <c r="J1471" s="245" t="s">
        <v>890</v>
      </c>
      <c r="K1471" s="245" t="s">
        <v>2298</v>
      </c>
    </row>
    <row r="1472" spans="1:12" ht="15" thickBot="1">
      <c r="A1472" s="245"/>
      <c r="B1472" s="245"/>
      <c r="C1472" s="245"/>
      <c r="D1472" s="245"/>
      <c r="E1472" s="245"/>
      <c r="F1472" s="245" t="s">
        <v>891</v>
      </c>
      <c r="G1472" s="249">
        <f>H2*K1465</f>
        <v>38.694543359999997</v>
      </c>
      <c r="H1472" s="599" t="s">
        <v>892</v>
      </c>
      <c r="I1472" s="599"/>
      <c r="J1472" s="601">
        <f>G1472+K1465</f>
        <v>227.63274336000001</v>
      </c>
      <c r="K1472" s="599"/>
    </row>
    <row r="1473" spans="1:12" ht="0.95" customHeight="1" thickTop="1">
      <c r="A1473" s="217"/>
      <c r="B1473" s="217"/>
      <c r="C1473" s="217"/>
      <c r="D1473" s="217"/>
      <c r="E1473" s="217"/>
      <c r="F1473" s="217"/>
      <c r="G1473" s="217"/>
      <c r="H1473" s="217"/>
      <c r="I1473" s="217"/>
      <c r="J1473" s="217"/>
      <c r="K1473" s="217"/>
    </row>
    <row r="1474" spans="1:12" ht="18" customHeight="1">
      <c r="A1474" s="243"/>
      <c r="B1474" s="243" t="s">
        <v>840</v>
      </c>
      <c r="C1474" s="207" t="s">
        <v>841</v>
      </c>
      <c r="D1474" s="243" t="s">
        <v>842</v>
      </c>
      <c r="E1474" s="243" t="s">
        <v>843</v>
      </c>
      <c r="F1474" s="600" t="s">
        <v>844</v>
      </c>
      <c r="G1474" s="600"/>
      <c r="H1474" s="208" t="s">
        <v>845</v>
      </c>
      <c r="I1474" s="207" t="s">
        <v>846</v>
      </c>
      <c r="J1474" s="207" t="s">
        <v>847</v>
      </c>
      <c r="K1474" s="207" t="s">
        <v>742</v>
      </c>
    </row>
    <row r="1475" spans="1:12" ht="21.95" customHeight="1">
      <c r="A1475" s="317" t="s">
        <v>848</v>
      </c>
      <c r="B1475" s="317" t="s">
        <v>2299</v>
      </c>
      <c r="C1475" s="318" t="s">
        <v>938</v>
      </c>
      <c r="D1475" s="317" t="s">
        <v>14</v>
      </c>
      <c r="E1475" s="317" t="s">
        <v>939</v>
      </c>
      <c r="F1475" s="592" t="s">
        <v>917</v>
      </c>
      <c r="G1475" s="592"/>
      <c r="H1475" s="319" t="s">
        <v>914</v>
      </c>
      <c r="I1475" s="318">
        <v>1</v>
      </c>
      <c r="J1475" s="327">
        <f>K1475</f>
        <v>315.72279099999997</v>
      </c>
      <c r="K1475" s="320">
        <f>SUM(K1476:K1481)</f>
        <v>315.72279099999997</v>
      </c>
      <c r="L1475" s="325">
        <f>'Med escola 220V'!I210</f>
        <v>315.72320000000002</v>
      </c>
    </row>
    <row r="1476" spans="1:12" ht="21.95" customHeight="1">
      <c r="A1476" s="244" t="s">
        <v>853</v>
      </c>
      <c r="B1476" s="244"/>
      <c r="C1476" s="211" t="s">
        <v>859</v>
      </c>
      <c r="D1476" s="244" t="s">
        <v>14</v>
      </c>
      <c r="E1476" s="244" t="s">
        <v>860</v>
      </c>
      <c r="F1476" s="597" t="s">
        <v>861</v>
      </c>
      <c r="G1476" s="597"/>
      <c r="H1476" s="212" t="s">
        <v>862</v>
      </c>
      <c r="I1476" s="211" t="s">
        <v>2268</v>
      </c>
      <c r="J1476" s="211" t="s">
        <v>864</v>
      </c>
      <c r="K1476" s="216">
        <f t="shared" ref="K1476:K1481" si="23">I1476*J1476</f>
        <v>6.0279999999999996</v>
      </c>
      <c r="L1476" s="325">
        <f>L1475-K1475</f>
        <v>4.0900000004739923E-4</v>
      </c>
    </row>
    <row r="1477" spans="1:12" ht="21.95" customHeight="1">
      <c r="A1477" s="244" t="s">
        <v>853</v>
      </c>
      <c r="B1477" s="244"/>
      <c r="C1477" s="211" t="s">
        <v>1229</v>
      </c>
      <c r="D1477" s="244" t="s">
        <v>14</v>
      </c>
      <c r="E1477" s="244" t="s">
        <v>1230</v>
      </c>
      <c r="F1477" s="597" t="s">
        <v>861</v>
      </c>
      <c r="G1477" s="597"/>
      <c r="H1477" s="212" t="s">
        <v>862</v>
      </c>
      <c r="I1477" s="211" t="s">
        <v>1733</v>
      </c>
      <c r="J1477" s="211" t="s">
        <v>1231</v>
      </c>
      <c r="K1477" s="216">
        <f t="shared" si="23"/>
        <v>15.2256</v>
      </c>
    </row>
    <row r="1478" spans="1:12" ht="21.95" customHeight="1">
      <c r="A1478" s="247" t="s">
        <v>869</v>
      </c>
      <c r="B1478" s="247"/>
      <c r="C1478" s="214" t="s">
        <v>2281</v>
      </c>
      <c r="D1478" s="247" t="s">
        <v>14</v>
      </c>
      <c r="E1478" s="247" t="s">
        <v>2282</v>
      </c>
      <c r="F1478" s="598" t="s">
        <v>872</v>
      </c>
      <c r="G1478" s="598"/>
      <c r="H1478" s="215" t="s">
        <v>914</v>
      </c>
      <c r="I1478" s="214" t="s">
        <v>867</v>
      </c>
      <c r="J1478" s="214">
        <v>265.2</v>
      </c>
      <c r="K1478" s="216">
        <f t="shared" si="23"/>
        <v>265.2</v>
      </c>
    </row>
    <row r="1479" spans="1:12" ht="33" customHeight="1">
      <c r="A1479" s="247" t="s">
        <v>869</v>
      </c>
      <c r="B1479" s="247"/>
      <c r="C1479" s="214" t="s">
        <v>2270</v>
      </c>
      <c r="D1479" s="247" t="s">
        <v>14</v>
      </c>
      <c r="E1479" s="247" t="s">
        <v>2271</v>
      </c>
      <c r="F1479" s="598" t="s">
        <v>872</v>
      </c>
      <c r="G1479" s="598"/>
      <c r="H1479" s="215" t="s">
        <v>914</v>
      </c>
      <c r="I1479" s="214" t="s">
        <v>863</v>
      </c>
      <c r="J1479" s="214" t="s">
        <v>1109</v>
      </c>
      <c r="K1479" s="216">
        <f t="shared" si="23"/>
        <v>20.14</v>
      </c>
    </row>
    <row r="1480" spans="1:12" ht="21.95" customHeight="1">
      <c r="A1480" s="247" t="s">
        <v>869</v>
      </c>
      <c r="B1480" s="247"/>
      <c r="C1480" s="214" t="s">
        <v>2272</v>
      </c>
      <c r="D1480" s="247" t="s">
        <v>14</v>
      </c>
      <c r="E1480" s="247" t="s">
        <v>2273</v>
      </c>
      <c r="F1480" s="598" t="s">
        <v>872</v>
      </c>
      <c r="G1480" s="598"/>
      <c r="H1480" s="215" t="s">
        <v>880</v>
      </c>
      <c r="I1480" s="214" t="s">
        <v>2274</v>
      </c>
      <c r="J1480" s="214" t="s">
        <v>2275</v>
      </c>
      <c r="K1480" s="216">
        <f t="shared" si="23"/>
        <v>7.5491910000000004</v>
      </c>
    </row>
    <row r="1481" spans="1:12" ht="21.95" customHeight="1">
      <c r="A1481" s="247" t="s">
        <v>869</v>
      </c>
      <c r="B1481" s="247"/>
      <c r="C1481" s="214" t="s">
        <v>2276</v>
      </c>
      <c r="D1481" s="247" t="s">
        <v>14</v>
      </c>
      <c r="E1481" s="247" t="s">
        <v>2277</v>
      </c>
      <c r="F1481" s="598" t="s">
        <v>872</v>
      </c>
      <c r="G1481" s="598"/>
      <c r="H1481" s="215" t="s">
        <v>914</v>
      </c>
      <c r="I1481" s="214" t="s">
        <v>867</v>
      </c>
      <c r="J1481" s="214" t="s">
        <v>2278</v>
      </c>
      <c r="K1481" s="216">
        <f t="shared" si="23"/>
        <v>1.58</v>
      </c>
    </row>
    <row r="1482" spans="1:12">
      <c r="A1482" s="245"/>
      <c r="B1482" s="245"/>
      <c r="C1482" s="245"/>
      <c r="D1482" s="245"/>
      <c r="E1482" s="245"/>
      <c r="F1482" s="245" t="s">
        <v>886</v>
      </c>
      <c r="G1482" s="245" t="s">
        <v>4212</v>
      </c>
      <c r="H1482" s="245" t="s">
        <v>888</v>
      </c>
      <c r="I1482" s="245" t="s">
        <v>2195</v>
      </c>
      <c r="J1482" s="245" t="s">
        <v>890</v>
      </c>
      <c r="K1482" s="245" t="s">
        <v>2279</v>
      </c>
    </row>
    <row r="1483" spans="1:12">
      <c r="A1483" s="245"/>
      <c r="B1483" s="245"/>
      <c r="C1483" s="245"/>
      <c r="D1483" s="245"/>
      <c r="E1483" s="245"/>
      <c r="F1483" s="245" t="s">
        <v>891</v>
      </c>
      <c r="G1483" s="245">
        <f>H2*K1475</f>
        <v>64.660027596799992</v>
      </c>
      <c r="H1483" s="599" t="s">
        <v>892</v>
      </c>
      <c r="I1483" s="599"/>
      <c r="J1483" s="601">
        <f>G1483+K1475</f>
        <v>380.38281859679995</v>
      </c>
      <c r="K1483" s="599"/>
    </row>
    <row r="1484" spans="1:12" ht="15">
      <c r="A1484" s="243"/>
      <c r="B1484" s="243" t="s">
        <v>840</v>
      </c>
      <c r="C1484" s="207" t="s">
        <v>841</v>
      </c>
      <c r="D1484" s="243" t="s">
        <v>842</v>
      </c>
      <c r="E1484" s="243" t="s">
        <v>843</v>
      </c>
      <c r="F1484" s="600" t="s">
        <v>844</v>
      </c>
      <c r="G1484" s="600"/>
      <c r="H1484" s="208" t="s">
        <v>845</v>
      </c>
      <c r="I1484" s="207" t="s">
        <v>846</v>
      </c>
      <c r="J1484" s="207" t="s">
        <v>847</v>
      </c>
      <c r="K1484" s="207" t="s">
        <v>742</v>
      </c>
    </row>
    <row r="1485" spans="1:12">
      <c r="A1485" s="317" t="s">
        <v>848</v>
      </c>
      <c r="B1485" s="317" t="s">
        <v>357</v>
      </c>
      <c r="C1485" s="318"/>
      <c r="D1485" s="317"/>
      <c r="E1485" s="317" t="str">
        <f>'Med escola 220V'!D211</f>
        <v>Assento plástico Izy, Código AP.01, DECA</v>
      </c>
      <c r="F1485" s="592" t="s">
        <v>917</v>
      </c>
      <c r="G1485" s="592"/>
      <c r="H1485" s="319" t="s">
        <v>4346</v>
      </c>
      <c r="I1485" s="318">
        <v>1</v>
      </c>
      <c r="J1485" s="327">
        <f>K1485</f>
        <v>28.956200000000003</v>
      </c>
      <c r="K1485" s="320">
        <f>K1486</f>
        <v>28.956200000000003</v>
      </c>
    </row>
    <row r="1486" spans="1:12">
      <c r="A1486" s="244"/>
      <c r="B1486" s="244"/>
      <c r="C1486" s="211"/>
      <c r="D1486" s="244"/>
      <c r="E1486" s="244" t="str">
        <f>E1485</f>
        <v>Assento plástico Izy, Código AP.01, DECA</v>
      </c>
      <c r="F1486" s="597"/>
      <c r="G1486" s="597"/>
      <c r="H1486" s="212" t="s">
        <v>4346</v>
      </c>
      <c r="I1486" s="211">
        <f>1</f>
        <v>1</v>
      </c>
      <c r="J1486" s="330">
        <f>'Med escola 220V'!I211</f>
        <v>28.956200000000003</v>
      </c>
      <c r="K1486" s="213">
        <f>J1486*I1486</f>
        <v>28.956200000000003</v>
      </c>
    </row>
    <row r="1487" spans="1:12">
      <c r="A1487" s="245"/>
      <c r="B1487" s="245"/>
      <c r="C1487" s="245"/>
      <c r="D1487" s="245"/>
      <c r="E1487" s="245"/>
      <c r="F1487" s="245" t="s">
        <v>891</v>
      </c>
      <c r="G1487" s="246">
        <f>H2*K1485</f>
        <v>5.9302297600000005</v>
      </c>
      <c r="H1487" s="599" t="s">
        <v>892</v>
      </c>
      <c r="I1487" s="599"/>
      <c r="J1487" s="601">
        <f>G1487+K1485</f>
        <v>34.886429760000006</v>
      </c>
      <c r="K1487" s="601"/>
    </row>
    <row r="1488" spans="1:12" ht="18" customHeight="1">
      <c r="A1488" s="243"/>
      <c r="B1488" s="243" t="s">
        <v>840</v>
      </c>
      <c r="C1488" s="207" t="s">
        <v>841</v>
      </c>
      <c r="D1488" s="243" t="s">
        <v>842</v>
      </c>
      <c r="E1488" s="243" t="s">
        <v>843</v>
      </c>
      <c r="F1488" s="600" t="s">
        <v>844</v>
      </c>
      <c r="G1488" s="600"/>
      <c r="H1488" s="208" t="s">
        <v>845</v>
      </c>
      <c r="I1488" s="207" t="s">
        <v>846</v>
      </c>
      <c r="J1488" s="207" t="s">
        <v>847</v>
      </c>
      <c r="K1488" s="207" t="s">
        <v>742</v>
      </c>
    </row>
    <row r="1489" spans="1:12" ht="44.1" customHeight="1">
      <c r="A1489" s="317" t="s">
        <v>848</v>
      </c>
      <c r="B1489" s="317" t="s">
        <v>2300</v>
      </c>
      <c r="C1489" s="318" t="s">
        <v>2301</v>
      </c>
      <c r="D1489" s="317" t="s">
        <v>14</v>
      </c>
      <c r="E1489" s="317" t="s">
        <v>2302</v>
      </c>
      <c r="F1489" s="592" t="s">
        <v>917</v>
      </c>
      <c r="G1489" s="592"/>
      <c r="H1489" s="319" t="s">
        <v>914</v>
      </c>
      <c r="I1489" s="318">
        <v>1</v>
      </c>
      <c r="J1489" s="320">
        <f>K1489</f>
        <v>408.22259999999994</v>
      </c>
      <c r="K1489" s="320">
        <f>SUM(K1490:K1496)</f>
        <v>408.22259999999994</v>
      </c>
      <c r="L1489" s="325">
        <f>'Med escola 220V'!I212</f>
        <v>408.22480000000002</v>
      </c>
    </row>
    <row r="1490" spans="1:12" ht="21.95" customHeight="1">
      <c r="A1490" s="244" t="s">
        <v>853</v>
      </c>
      <c r="B1490" s="244"/>
      <c r="C1490" s="211" t="s">
        <v>1947</v>
      </c>
      <c r="D1490" s="244" t="s">
        <v>14</v>
      </c>
      <c r="E1490" s="244" t="s">
        <v>1948</v>
      </c>
      <c r="F1490" s="597" t="s">
        <v>861</v>
      </c>
      <c r="G1490" s="597"/>
      <c r="H1490" s="212" t="s">
        <v>862</v>
      </c>
      <c r="I1490" s="211" t="s">
        <v>2303</v>
      </c>
      <c r="J1490" s="211" t="s">
        <v>1950</v>
      </c>
      <c r="K1490" s="213">
        <f t="shared" ref="K1490:K1496" si="24">J1490*I1490</f>
        <v>49.152000000000001</v>
      </c>
    </row>
    <row r="1491" spans="1:12" ht="21.95" customHeight="1">
      <c r="A1491" s="244" t="s">
        <v>853</v>
      </c>
      <c r="B1491" s="244"/>
      <c r="C1491" s="211" t="s">
        <v>1229</v>
      </c>
      <c r="D1491" s="244" t="s">
        <v>14</v>
      </c>
      <c r="E1491" s="244" t="s">
        <v>1230</v>
      </c>
      <c r="F1491" s="597" t="s">
        <v>861</v>
      </c>
      <c r="G1491" s="597"/>
      <c r="H1491" s="212" t="s">
        <v>862</v>
      </c>
      <c r="I1491" s="211" t="s">
        <v>2303</v>
      </c>
      <c r="J1491" s="211" t="s">
        <v>1231</v>
      </c>
      <c r="K1491" s="213">
        <f t="shared" si="24"/>
        <v>62.463999999999999</v>
      </c>
    </row>
    <row r="1492" spans="1:12" ht="21.95" customHeight="1">
      <c r="A1492" s="247" t="s">
        <v>869</v>
      </c>
      <c r="B1492" s="247"/>
      <c r="C1492" s="214" t="s">
        <v>2304</v>
      </c>
      <c r="D1492" s="247" t="s">
        <v>14</v>
      </c>
      <c r="E1492" s="247" t="s">
        <v>2305</v>
      </c>
      <c r="F1492" s="598" t="s">
        <v>872</v>
      </c>
      <c r="G1492" s="598"/>
      <c r="H1492" s="215" t="s">
        <v>914</v>
      </c>
      <c r="I1492" s="214" t="s">
        <v>867</v>
      </c>
      <c r="J1492" s="214" t="s">
        <v>2306</v>
      </c>
      <c r="K1492" s="216">
        <f t="shared" si="24"/>
        <v>21.62</v>
      </c>
    </row>
    <row r="1493" spans="1:12" ht="21.95" customHeight="1">
      <c r="A1493" s="247" t="s">
        <v>869</v>
      </c>
      <c r="B1493" s="247"/>
      <c r="C1493" s="214" t="s">
        <v>2307</v>
      </c>
      <c r="D1493" s="247" t="s">
        <v>14</v>
      </c>
      <c r="E1493" s="247" t="s">
        <v>2308</v>
      </c>
      <c r="F1493" s="598" t="s">
        <v>872</v>
      </c>
      <c r="G1493" s="598"/>
      <c r="H1493" s="215" t="s">
        <v>914</v>
      </c>
      <c r="I1493" s="214" t="s">
        <v>2309</v>
      </c>
      <c r="J1493" s="214" t="s">
        <v>2310</v>
      </c>
      <c r="K1493" s="216">
        <f t="shared" si="24"/>
        <v>0.21660000000000001</v>
      </c>
    </row>
    <row r="1494" spans="1:12" ht="21.95" customHeight="1">
      <c r="A1494" s="247" t="s">
        <v>869</v>
      </c>
      <c r="B1494" s="247"/>
      <c r="C1494" s="214" t="s">
        <v>2311</v>
      </c>
      <c r="D1494" s="247" t="s">
        <v>14</v>
      </c>
      <c r="E1494" s="247" t="s">
        <v>2312</v>
      </c>
      <c r="F1494" s="598" t="s">
        <v>872</v>
      </c>
      <c r="G1494" s="598"/>
      <c r="H1494" s="215" t="s">
        <v>914</v>
      </c>
      <c r="I1494" s="214" t="s">
        <v>867</v>
      </c>
      <c r="J1494" s="214">
        <v>203.49</v>
      </c>
      <c r="K1494" s="216">
        <f t="shared" si="24"/>
        <v>203.49</v>
      </c>
      <c r="L1494" s="325">
        <f>L1489-K1489</f>
        <v>2.2000000000730324E-3</v>
      </c>
    </row>
    <row r="1495" spans="1:12" ht="33" customHeight="1">
      <c r="A1495" s="247" t="s">
        <v>869</v>
      </c>
      <c r="B1495" s="247"/>
      <c r="C1495" s="214" t="s">
        <v>2313</v>
      </c>
      <c r="D1495" s="247" t="s">
        <v>14</v>
      </c>
      <c r="E1495" s="247" t="s">
        <v>2314</v>
      </c>
      <c r="F1495" s="598" t="s">
        <v>872</v>
      </c>
      <c r="G1495" s="598"/>
      <c r="H1495" s="215" t="s">
        <v>914</v>
      </c>
      <c r="I1495" s="214" t="s">
        <v>863</v>
      </c>
      <c r="J1495" s="214" t="s">
        <v>1509</v>
      </c>
      <c r="K1495" s="216">
        <f t="shared" si="24"/>
        <v>14.94</v>
      </c>
    </row>
    <row r="1496" spans="1:12" ht="21.95" customHeight="1">
      <c r="A1496" s="247" t="s">
        <v>869</v>
      </c>
      <c r="B1496" s="247"/>
      <c r="C1496" s="214" t="s">
        <v>2315</v>
      </c>
      <c r="D1496" s="247" t="s">
        <v>14</v>
      </c>
      <c r="E1496" s="247" t="s">
        <v>2316</v>
      </c>
      <c r="F1496" s="598" t="s">
        <v>872</v>
      </c>
      <c r="G1496" s="598"/>
      <c r="H1496" s="215" t="s">
        <v>914</v>
      </c>
      <c r="I1496" s="214" t="s">
        <v>867</v>
      </c>
      <c r="J1496" s="214" t="s">
        <v>2317</v>
      </c>
      <c r="K1496" s="216">
        <f t="shared" si="24"/>
        <v>56.34</v>
      </c>
    </row>
    <row r="1497" spans="1:12">
      <c r="A1497" s="245"/>
      <c r="B1497" s="245"/>
      <c r="C1497" s="245"/>
      <c r="D1497" s="245"/>
      <c r="E1497" s="245"/>
      <c r="F1497" s="245" t="s">
        <v>886</v>
      </c>
      <c r="G1497" s="245" t="s">
        <v>4213</v>
      </c>
      <c r="H1497" s="245" t="s">
        <v>888</v>
      </c>
      <c r="I1497" s="245" t="s">
        <v>4214</v>
      </c>
      <c r="J1497" s="245" t="s">
        <v>890</v>
      </c>
      <c r="K1497" s="245" t="s">
        <v>2318</v>
      </c>
    </row>
    <row r="1498" spans="1:12" ht="15" thickBot="1">
      <c r="A1498" s="245"/>
      <c r="B1498" s="245"/>
      <c r="C1498" s="245"/>
      <c r="D1498" s="245"/>
      <c r="E1498" s="245"/>
      <c r="F1498" s="245" t="s">
        <v>891</v>
      </c>
      <c r="G1498" s="321">
        <f>H2*K1489</f>
        <v>83.603988479999998</v>
      </c>
      <c r="H1498" s="599" t="s">
        <v>892</v>
      </c>
      <c r="I1498" s="599"/>
      <c r="J1498" s="601">
        <f>G1498+K1489</f>
        <v>491.82658847999994</v>
      </c>
      <c r="K1498" s="599"/>
    </row>
    <row r="1499" spans="1:12" ht="0.95" customHeight="1" thickTop="1">
      <c r="A1499" s="217"/>
      <c r="B1499" s="217"/>
      <c r="C1499" s="217"/>
      <c r="D1499" s="217"/>
      <c r="E1499" s="217"/>
      <c r="F1499" s="217"/>
      <c r="G1499" s="217"/>
      <c r="H1499" s="217"/>
      <c r="I1499" s="217"/>
      <c r="J1499" s="217"/>
      <c r="K1499" s="217"/>
    </row>
    <row r="1500" spans="1:12" ht="18" customHeight="1">
      <c r="A1500" s="243"/>
      <c r="B1500" s="243" t="s">
        <v>840</v>
      </c>
      <c r="C1500" s="207" t="s">
        <v>841</v>
      </c>
      <c r="D1500" s="243" t="s">
        <v>842</v>
      </c>
      <c r="E1500" s="243" t="s">
        <v>843</v>
      </c>
      <c r="F1500" s="600" t="s">
        <v>844</v>
      </c>
      <c r="G1500" s="600"/>
      <c r="H1500" s="208" t="s">
        <v>845</v>
      </c>
      <c r="I1500" s="207" t="s">
        <v>846</v>
      </c>
      <c r="J1500" s="207" t="s">
        <v>847</v>
      </c>
      <c r="K1500" s="207" t="s">
        <v>742</v>
      </c>
    </row>
    <row r="1501" spans="1:12" ht="33" customHeight="1">
      <c r="A1501" s="317" t="s">
        <v>848</v>
      </c>
      <c r="B1501" s="317" t="s">
        <v>2319</v>
      </c>
      <c r="C1501" s="318" t="s">
        <v>2320</v>
      </c>
      <c r="D1501" s="317" t="s">
        <v>14</v>
      </c>
      <c r="E1501" s="317" t="s">
        <v>2321</v>
      </c>
      <c r="F1501" s="592" t="s">
        <v>917</v>
      </c>
      <c r="G1501" s="592"/>
      <c r="H1501" s="319" t="s">
        <v>914</v>
      </c>
      <c r="I1501" s="318">
        <v>1</v>
      </c>
      <c r="J1501" s="320">
        <f>K1501</f>
        <v>90.511273000000003</v>
      </c>
      <c r="K1501" s="320">
        <f>SUM(K1502:K1506)</f>
        <v>90.511273000000003</v>
      </c>
      <c r="L1501" s="325">
        <f>'Med escola 220V'!I213</f>
        <v>90.506399999999999</v>
      </c>
    </row>
    <row r="1502" spans="1:12" ht="21.95" customHeight="1">
      <c r="A1502" s="244" t="s">
        <v>853</v>
      </c>
      <c r="B1502" s="244"/>
      <c r="C1502" s="211" t="s">
        <v>859</v>
      </c>
      <c r="D1502" s="244" t="s">
        <v>14</v>
      </c>
      <c r="E1502" s="244" t="s">
        <v>860</v>
      </c>
      <c r="F1502" s="597" t="s">
        <v>861</v>
      </c>
      <c r="G1502" s="597"/>
      <c r="H1502" s="212" t="s">
        <v>862</v>
      </c>
      <c r="I1502" s="211" t="s">
        <v>1803</v>
      </c>
      <c r="J1502" s="211" t="s">
        <v>864</v>
      </c>
      <c r="K1502" s="213">
        <f>I1502*J1502</f>
        <v>2.6029999999999998</v>
      </c>
    </row>
    <row r="1503" spans="1:12" ht="21.95" customHeight="1">
      <c r="A1503" s="244" t="s">
        <v>853</v>
      </c>
      <c r="B1503" s="244"/>
      <c r="C1503" s="211" t="s">
        <v>1229</v>
      </c>
      <c r="D1503" s="244" t="s">
        <v>14</v>
      </c>
      <c r="E1503" s="244" t="s">
        <v>1230</v>
      </c>
      <c r="F1503" s="597" t="s">
        <v>861</v>
      </c>
      <c r="G1503" s="597"/>
      <c r="H1503" s="212" t="s">
        <v>862</v>
      </c>
      <c r="I1503" s="211" t="s">
        <v>2323</v>
      </c>
      <c r="J1503" s="211" t="s">
        <v>1231</v>
      </c>
      <c r="K1503" s="213">
        <f t="shared" ref="K1503:K1506" si="25">I1503*J1503</f>
        <v>7.6128</v>
      </c>
    </row>
    <row r="1504" spans="1:12" ht="21.95" customHeight="1">
      <c r="A1504" s="247" t="s">
        <v>869</v>
      </c>
      <c r="B1504" s="247"/>
      <c r="C1504" s="214" t="s">
        <v>2324</v>
      </c>
      <c r="D1504" s="247" t="s">
        <v>14</v>
      </c>
      <c r="E1504" s="247" t="s">
        <v>2325</v>
      </c>
      <c r="F1504" s="598" t="s">
        <v>872</v>
      </c>
      <c r="G1504" s="598"/>
      <c r="H1504" s="215" t="s">
        <v>914</v>
      </c>
      <c r="I1504" s="214" t="s">
        <v>867</v>
      </c>
      <c r="J1504" s="214">
        <v>62.75</v>
      </c>
      <c r="K1504" s="216">
        <f t="shared" si="25"/>
        <v>62.75</v>
      </c>
      <c r="L1504" s="325">
        <f>L1501-K1501</f>
        <v>-4.8730000000034579E-3</v>
      </c>
    </row>
    <row r="1505" spans="1:12" ht="33" customHeight="1">
      <c r="A1505" s="247" t="s">
        <v>869</v>
      </c>
      <c r="B1505" s="247"/>
      <c r="C1505" s="214" t="s">
        <v>2313</v>
      </c>
      <c r="D1505" s="247" t="s">
        <v>14</v>
      </c>
      <c r="E1505" s="247" t="s">
        <v>2314</v>
      </c>
      <c r="F1505" s="598" t="s">
        <v>872</v>
      </c>
      <c r="G1505" s="598"/>
      <c r="H1505" s="215" t="s">
        <v>914</v>
      </c>
      <c r="I1505" s="214" t="s">
        <v>863</v>
      </c>
      <c r="J1505" s="214" t="s">
        <v>1509</v>
      </c>
      <c r="K1505" s="216">
        <f t="shared" si="25"/>
        <v>14.94</v>
      </c>
    </row>
    <row r="1506" spans="1:12" ht="21.95" customHeight="1">
      <c r="A1506" s="247" t="s">
        <v>869</v>
      </c>
      <c r="B1506" s="247"/>
      <c r="C1506" s="214" t="s">
        <v>2272</v>
      </c>
      <c r="D1506" s="247" t="s">
        <v>14</v>
      </c>
      <c r="E1506" s="247" t="s">
        <v>2273</v>
      </c>
      <c r="F1506" s="598" t="s">
        <v>872</v>
      </c>
      <c r="G1506" s="598"/>
      <c r="H1506" s="215" t="s">
        <v>880</v>
      </c>
      <c r="I1506" s="214" t="s">
        <v>2326</v>
      </c>
      <c r="J1506" s="214" t="s">
        <v>2275</v>
      </c>
      <c r="K1506" s="216">
        <f t="shared" si="25"/>
        <v>2.6054729999999999</v>
      </c>
    </row>
    <row r="1507" spans="1:12">
      <c r="A1507" s="245"/>
      <c r="B1507" s="245"/>
      <c r="C1507" s="245"/>
      <c r="D1507" s="245"/>
      <c r="E1507" s="245"/>
      <c r="F1507" s="245" t="s">
        <v>886</v>
      </c>
      <c r="G1507" s="245" t="s">
        <v>4215</v>
      </c>
      <c r="H1507" s="245" t="s">
        <v>888</v>
      </c>
      <c r="I1507" s="245" t="s">
        <v>3029</v>
      </c>
      <c r="J1507" s="245" t="s">
        <v>890</v>
      </c>
      <c r="K1507" s="245" t="s">
        <v>1023</v>
      </c>
    </row>
    <row r="1508" spans="1:12" ht="15" thickBot="1">
      <c r="A1508" s="245"/>
      <c r="B1508" s="245"/>
      <c r="C1508" s="245"/>
      <c r="D1508" s="245"/>
      <c r="E1508" s="245"/>
      <c r="F1508" s="245" t="s">
        <v>891</v>
      </c>
      <c r="G1508" s="249">
        <f>H2*K1501</f>
        <v>18.536708710400003</v>
      </c>
      <c r="H1508" s="599" t="s">
        <v>892</v>
      </c>
      <c r="I1508" s="599"/>
      <c r="J1508" s="601">
        <f>G1508+K1501</f>
        <v>109.04798171040001</v>
      </c>
      <c r="K1508" s="599"/>
    </row>
    <row r="1509" spans="1:12" ht="0.95" customHeight="1" thickTop="1">
      <c r="A1509" s="217"/>
      <c r="B1509" s="217"/>
      <c r="C1509" s="217"/>
      <c r="D1509" s="217"/>
      <c r="E1509" s="217"/>
      <c r="F1509" s="217"/>
      <c r="G1509" s="217"/>
      <c r="H1509" s="217"/>
      <c r="I1509" s="217"/>
      <c r="J1509" s="217"/>
      <c r="K1509" s="217"/>
    </row>
    <row r="1510" spans="1:12" ht="18" customHeight="1">
      <c r="A1510" s="243"/>
      <c r="B1510" s="243" t="s">
        <v>840</v>
      </c>
      <c r="C1510" s="207" t="s">
        <v>841</v>
      </c>
      <c r="D1510" s="243" t="s">
        <v>842</v>
      </c>
      <c r="E1510" s="243" t="s">
        <v>843</v>
      </c>
      <c r="F1510" s="600" t="s">
        <v>844</v>
      </c>
      <c r="G1510" s="600"/>
      <c r="H1510" s="208" t="s">
        <v>845</v>
      </c>
      <c r="I1510" s="207" t="s">
        <v>846</v>
      </c>
      <c r="J1510" s="207" t="s">
        <v>847</v>
      </c>
      <c r="K1510" s="207" t="s">
        <v>742</v>
      </c>
    </row>
    <row r="1511" spans="1:12" ht="33" customHeight="1">
      <c r="A1511" s="317" t="s">
        <v>848</v>
      </c>
      <c r="B1511" s="317" t="s">
        <v>2328</v>
      </c>
      <c r="C1511" s="318" t="s">
        <v>2329</v>
      </c>
      <c r="D1511" s="317" t="s">
        <v>14</v>
      </c>
      <c r="E1511" s="317" t="s">
        <v>2330</v>
      </c>
      <c r="F1511" s="592" t="s">
        <v>917</v>
      </c>
      <c r="G1511" s="592"/>
      <c r="H1511" s="319" t="s">
        <v>914</v>
      </c>
      <c r="I1511" s="318">
        <v>1</v>
      </c>
      <c r="J1511" s="320">
        <f>K1511</f>
        <v>96.793592000000004</v>
      </c>
      <c r="K1511" s="320">
        <f>SUM(K1512:K1515)</f>
        <v>96.793592000000004</v>
      </c>
      <c r="L1511" s="325">
        <f>'Med escola 220V'!I214</f>
        <v>96.792999999999992</v>
      </c>
    </row>
    <row r="1512" spans="1:12" ht="21.95" customHeight="1">
      <c r="A1512" s="244" t="s">
        <v>853</v>
      </c>
      <c r="B1512" s="244"/>
      <c r="C1512" s="211" t="s">
        <v>859</v>
      </c>
      <c r="D1512" s="244" t="s">
        <v>14</v>
      </c>
      <c r="E1512" s="244" t="s">
        <v>860</v>
      </c>
      <c r="F1512" s="597" t="s">
        <v>861</v>
      </c>
      <c r="G1512" s="597"/>
      <c r="H1512" s="212" t="s">
        <v>862</v>
      </c>
      <c r="I1512" s="211" t="s">
        <v>2331</v>
      </c>
      <c r="J1512" s="211" t="s">
        <v>864</v>
      </c>
      <c r="K1512" s="213">
        <f t="shared" ref="K1512:K1515" si="26">I1512*J1512</f>
        <v>3.6989999999999998</v>
      </c>
    </row>
    <row r="1513" spans="1:12" ht="21.95" customHeight="1">
      <c r="A1513" s="244" t="s">
        <v>853</v>
      </c>
      <c r="B1513" s="244"/>
      <c r="C1513" s="211" t="s">
        <v>1541</v>
      </c>
      <c r="D1513" s="244" t="s">
        <v>14</v>
      </c>
      <c r="E1513" s="244" t="s">
        <v>1542</v>
      </c>
      <c r="F1513" s="597" t="s">
        <v>861</v>
      </c>
      <c r="G1513" s="597"/>
      <c r="H1513" s="212" t="s">
        <v>862</v>
      </c>
      <c r="I1513" s="211" t="s">
        <v>1335</v>
      </c>
      <c r="J1513" s="211" t="s">
        <v>1543</v>
      </c>
      <c r="K1513" s="213">
        <f t="shared" si="26"/>
        <v>16.6175</v>
      </c>
    </row>
    <row r="1514" spans="1:12" ht="21.95" customHeight="1">
      <c r="A1514" s="247" t="s">
        <v>869</v>
      </c>
      <c r="B1514" s="247"/>
      <c r="C1514" s="214" t="s">
        <v>2332</v>
      </c>
      <c r="D1514" s="247" t="s">
        <v>14</v>
      </c>
      <c r="E1514" s="247" t="s">
        <v>2333</v>
      </c>
      <c r="F1514" s="598" t="s">
        <v>872</v>
      </c>
      <c r="G1514" s="598"/>
      <c r="H1514" s="215" t="s">
        <v>914</v>
      </c>
      <c r="I1514" s="214" t="s">
        <v>867</v>
      </c>
      <c r="J1514" s="214">
        <v>60.39</v>
      </c>
      <c r="K1514" s="216">
        <f t="shared" si="26"/>
        <v>60.39</v>
      </c>
      <c r="L1514" s="325">
        <f>L1511-K1511</f>
        <v>-5.9200000001169428E-4</v>
      </c>
    </row>
    <row r="1515" spans="1:12" ht="21.95" customHeight="1">
      <c r="A1515" s="247" t="s">
        <v>869</v>
      </c>
      <c r="B1515" s="247"/>
      <c r="C1515" s="214" t="s">
        <v>2334</v>
      </c>
      <c r="D1515" s="247" t="s">
        <v>14</v>
      </c>
      <c r="E1515" s="247" t="s">
        <v>2335</v>
      </c>
      <c r="F1515" s="598" t="s">
        <v>872</v>
      </c>
      <c r="G1515" s="598"/>
      <c r="H1515" s="215" t="s">
        <v>880</v>
      </c>
      <c r="I1515" s="214" t="s">
        <v>2336</v>
      </c>
      <c r="J1515" s="214" t="s">
        <v>2337</v>
      </c>
      <c r="K1515" s="216">
        <f t="shared" si="26"/>
        <v>16.087092000000002</v>
      </c>
    </row>
    <row r="1516" spans="1:12">
      <c r="A1516" s="245"/>
      <c r="B1516" s="245"/>
      <c r="C1516" s="245"/>
      <c r="D1516" s="245"/>
      <c r="E1516" s="245"/>
      <c r="F1516" s="245" t="s">
        <v>886</v>
      </c>
      <c r="G1516" s="245" t="s">
        <v>4216</v>
      </c>
      <c r="H1516" s="245" t="s">
        <v>888</v>
      </c>
      <c r="I1516" s="245" t="s">
        <v>4217</v>
      </c>
      <c r="J1516" s="245" t="s">
        <v>890</v>
      </c>
      <c r="K1516" s="245" t="s">
        <v>2338</v>
      </c>
    </row>
    <row r="1517" spans="1:12" ht="15" thickBot="1">
      <c r="A1517" s="245"/>
      <c r="B1517" s="245"/>
      <c r="C1517" s="245"/>
      <c r="D1517" s="245"/>
      <c r="E1517" s="245"/>
      <c r="F1517" s="245" t="s">
        <v>891</v>
      </c>
      <c r="G1517" s="249">
        <f>H2*K1511</f>
        <v>19.823327641600002</v>
      </c>
      <c r="H1517" s="599" t="s">
        <v>892</v>
      </c>
      <c r="I1517" s="599"/>
      <c r="J1517" s="601">
        <f>G1517+K1511</f>
        <v>116.61691964160001</v>
      </c>
      <c r="K1517" s="599"/>
    </row>
    <row r="1518" spans="1:12" ht="0.95" customHeight="1" thickTop="1" thickBot="1">
      <c r="A1518" s="217"/>
      <c r="B1518" s="217"/>
      <c r="C1518" s="217"/>
      <c r="D1518" s="217"/>
      <c r="E1518" s="217"/>
      <c r="F1518" s="217"/>
      <c r="G1518" s="217"/>
      <c r="H1518" s="217"/>
      <c r="I1518" s="217"/>
      <c r="J1518" s="217"/>
      <c r="K1518" s="217"/>
    </row>
    <row r="1519" spans="1:12" ht="0.95" customHeight="1" thickTop="1">
      <c r="A1519" s="217"/>
      <c r="B1519" s="217"/>
      <c r="C1519" s="217"/>
      <c r="D1519" s="217"/>
      <c r="E1519" s="217"/>
      <c r="F1519" s="217"/>
      <c r="G1519" s="217"/>
      <c r="H1519" s="217"/>
      <c r="I1519" s="217"/>
      <c r="J1519" s="217"/>
      <c r="K1519" s="217"/>
    </row>
    <row r="1520" spans="1:12" ht="18" customHeight="1">
      <c r="A1520" s="243"/>
      <c r="B1520" s="243" t="s">
        <v>840</v>
      </c>
      <c r="C1520" s="207" t="s">
        <v>841</v>
      </c>
      <c r="D1520" s="243" t="s">
        <v>842</v>
      </c>
      <c r="E1520" s="243" t="s">
        <v>843</v>
      </c>
      <c r="F1520" s="600" t="s">
        <v>844</v>
      </c>
      <c r="G1520" s="600"/>
      <c r="H1520" s="208" t="s">
        <v>845</v>
      </c>
      <c r="I1520" s="207" t="s">
        <v>846</v>
      </c>
      <c r="J1520" s="207" t="s">
        <v>847</v>
      </c>
      <c r="K1520" s="207" t="s">
        <v>742</v>
      </c>
    </row>
    <row r="1521" spans="1:12" ht="21.95" customHeight="1">
      <c r="A1521" s="317" t="s">
        <v>848</v>
      </c>
      <c r="B1521" s="317" t="s">
        <v>2339</v>
      </c>
      <c r="C1521" s="318" t="s">
        <v>2340</v>
      </c>
      <c r="D1521" s="317" t="s">
        <v>14</v>
      </c>
      <c r="E1521" s="317" t="s">
        <v>2341</v>
      </c>
      <c r="F1521" s="592" t="s">
        <v>917</v>
      </c>
      <c r="G1521" s="592"/>
      <c r="H1521" s="319" t="s">
        <v>914</v>
      </c>
      <c r="I1521" s="318">
        <v>1</v>
      </c>
      <c r="J1521" s="320">
        <f>K1521</f>
        <v>22.82</v>
      </c>
      <c r="K1521" s="320">
        <f>SUM(K1522:K1523)</f>
        <v>22.82</v>
      </c>
      <c r="L1521" s="325">
        <f>'Med escola 220V'!I216</f>
        <v>22.815799999999999</v>
      </c>
    </row>
    <row r="1522" spans="1:12" ht="21.95" customHeight="1">
      <c r="A1522" s="244" t="s">
        <v>853</v>
      </c>
      <c r="B1522" s="244"/>
      <c r="C1522" s="211" t="s">
        <v>2342</v>
      </c>
      <c r="D1522" s="244" t="s">
        <v>14</v>
      </c>
      <c r="E1522" s="244" t="s">
        <v>2343</v>
      </c>
      <c r="F1522" s="597" t="s">
        <v>917</v>
      </c>
      <c r="G1522" s="597"/>
      <c r="H1522" s="212" t="s">
        <v>914</v>
      </c>
      <c r="I1522" s="211" t="s">
        <v>867</v>
      </c>
      <c r="J1522" s="211" t="s">
        <v>2344</v>
      </c>
      <c r="K1522" s="213">
        <f t="shared" ref="K1522:K1523" si="27">I1522*J1522</f>
        <v>3.5</v>
      </c>
    </row>
    <row r="1523" spans="1:12" ht="21.95" customHeight="1">
      <c r="A1523" s="247" t="s">
        <v>869</v>
      </c>
      <c r="B1523" s="247"/>
      <c r="C1523" s="214" t="s">
        <v>2345</v>
      </c>
      <c r="D1523" s="247" t="s">
        <v>14</v>
      </c>
      <c r="E1523" s="247" t="s">
        <v>4927</v>
      </c>
      <c r="F1523" s="598" t="s">
        <v>872</v>
      </c>
      <c r="G1523" s="598"/>
      <c r="H1523" s="215" t="s">
        <v>914</v>
      </c>
      <c r="I1523" s="214" t="s">
        <v>867</v>
      </c>
      <c r="J1523" s="214">
        <v>19.32</v>
      </c>
      <c r="K1523" s="216">
        <f t="shared" si="27"/>
        <v>19.32</v>
      </c>
      <c r="L1523" s="325">
        <f>L1521-K1521</f>
        <v>-4.2000000000008697E-3</v>
      </c>
    </row>
    <row r="1524" spans="1:12">
      <c r="A1524" s="245"/>
      <c r="B1524" s="245"/>
      <c r="C1524" s="245"/>
      <c r="D1524" s="245"/>
      <c r="E1524" s="245"/>
      <c r="F1524" s="245" t="s">
        <v>886</v>
      </c>
      <c r="G1524" s="245" t="s">
        <v>1508</v>
      </c>
      <c r="H1524" s="245" t="s">
        <v>888</v>
      </c>
      <c r="I1524" s="245" t="s">
        <v>1363</v>
      </c>
      <c r="J1524" s="245" t="s">
        <v>890</v>
      </c>
      <c r="K1524" s="245" t="s">
        <v>2346</v>
      </c>
    </row>
    <row r="1525" spans="1:12" ht="15" thickBot="1">
      <c r="A1525" s="245"/>
      <c r="B1525" s="245"/>
      <c r="C1525" s="245"/>
      <c r="D1525" s="245"/>
      <c r="E1525" s="245"/>
      <c r="F1525" s="245" t="s">
        <v>891</v>
      </c>
      <c r="G1525" s="249">
        <f>H2*K1521</f>
        <v>4.6735360000000004</v>
      </c>
      <c r="H1525" s="599" t="s">
        <v>892</v>
      </c>
      <c r="I1525" s="599"/>
      <c r="J1525" s="602">
        <f>G1525+K1521</f>
        <v>27.493535999999999</v>
      </c>
      <c r="K1525" s="602"/>
    </row>
    <row r="1526" spans="1:12" ht="0.95" customHeight="1" thickTop="1">
      <c r="A1526" s="217"/>
      <c r="B1526" s="217"/>
      <c r="C1526" s="217"/>
      <c r="D1526" s="217"/>
      <c r="E1526" s="217"/>
      <c r="F1526" s="217"/>
      <c r="G1526" s="217"/>
      <c r="H1526" s="217"/>
      <c r="I1526" s="217"/>
      <c r="J1526" s="217"/>
      <c r="K1526" s="217"/>
    </row>
    <row r="1527" spans="1:12" ht="18" customHeight="1">
      <c r="A1527" s="243"/>
      <c r="B1527" s="243" t="s">
        <v>840</v>
      </c>
      <c r="C1527" s="207" t="s">
        <v>841</v>
      </c>
      <c r="D1527" s="243" t="s">
        <v>842</v>
      </c>
      <c r="E1527" s="243" t="s">
        <v>843</v>
      </c>
      <c r="F1527" s="600" t="s">
        <v>844</v>
      </c>
      <c r="G1527" s="600"/>
      <c r="H1527" s="208" t="s">
        <v>845</v>
      </c>
      <c r="I1527" s="207" t="s">
        <v>846</v>
      </c>
      <c r="J1527" s="207" t="s">
        <v>847</v>
      </c>
      <c r="K1527" s="207" t="s">
        <v>742</v>
      </c>
    </row>
    <row r="1528" spans="1:12" ht="21.95" customHeight="1">
      <c r="A1528" s="317" t="s">
        <v>848</v>
      </c>
      <c r="B1528" s="317" t="s">
        <v>2347</v>
      </c>
      <c r="C1528" s="318" t="s">
        <v>2348</v>
      </c>
      <c r="D1528" s="317" t="s">
        <v>14</v>
      </c>
      <c r="E1528" s="317" t="s">
        <v>374</v>
      </c>
      <c r="F1528" s="592" t="s">
        <v>910</v>
      </c>
      <c r="G1528" s="592"/>
      <c r="H1528" s="319" t="s">
        <v>873</v>
      </c>
      <c r="I1528" s="318">
        <v>1</v>
      </c>
      <c r="J1528" s="320" t="s">
        <v>2349</v>
      </c>
      <c r="K1528" s="320">
        <f>SUM(K1529:K1532)</f>
        <v>168.66804999999999</v>
      </c>
      <c r="L1528" s="325">
        <f>'Med escola 220V'!I217</f>
        <v>168.67179999999999</v>
      </c>
    </row>
    <row r="1529" spans="1:12" ht="21.95" customHeight="1">
      <c r="A1529" s="244" t="s">
        <v>853</v>
      </c>
      <c r="B1529" s="244"/>
      <c r="C1529" s="211" t="s">
        <v>859</v>
      </c>
      <c r="D1529" s="244" t="s">
        <v>14</v>
      </c>
      <c r="E1529" s="244" t="s">
        <v>860</v>
      </c>
      <c r="F1529" s="597" t="s">
        <v>861</v>
      </c>
      <c r="G1529" s="597"/>
      <c r="H1529" s="212" t="s">
        <v>862</v>
      </c>
      <c r="I1529" s="211" t="s">
        <v>2238</v>
      </c>
      <c r="J1529" s="211" t="s">
        <v>864</v>
      </c>
      <c r="K1529" s="213">
        <f t="shared" ref="K1529:K1532" si="28">I1529*J1529</f>
        <v>45.209999999999994</v>
      </c>
      <c r="L1529" s="325">
        <f>L1528-K1528</f>
        <v>3.7499999999965894E-3</v>
      </c>
    </row>
    <row r="1530" spans="1:12" ht="21.95" customHeight="1">
      <c r="A1530" s="244" t="s">
        <v>853</v>
      </c>
      <c r="B1530" s="244"/>
      <c r="C1530" s="211" t="s">
        <v>1537</v>
      </c>
      <c r="D1530" s="244" t="s">
        <v>14</v>
      </c>
      <c r="E1530" s="244" t="s">
        <v>1538</v>
      </c>
      <c r="F1530" s="597" t="s">
        <v>861</v>
      </c>
      <c r="G1530" s="597"/>
      <c r="H1530" s="212" t="s">
        <v>40</v>
      </c>
      <c r="I1530" s="211" t="s">
        <v>1262</v>
      </c>
      <c r="J1530" s="211" t="s">
        <v>1540</v>
      </c>
      <c r="K1530" s="213">
        <f t="shared" si="28"/>
        <v>1.16805</v>
      </c>
    </row>
    <row r="1531" spans="1:12" ht="21.95" customHeight="1">
      <c r="A1531" s="247" t="s">
        <v>869</v>
      </c>
      <c r="B1531" s="247"/>
      <c r="C1531" s="214" t="s">
        <v>2350</v>
      </c>
      <c r="D1531" s="247" t="s">
        <v>14</v>
      </c>
      <c r="E1531" s="247" t="s">
        <v>2351</v>
      </c>
      <c r="F1531" s="598" t="s">
        <v>872</v>
      </c>
      <c r="G1531" s="598"/>
      <c r="H1531" s="215" t="s">
        <v>914</v>
      </c>
      <c r="I1531" s="214" t="s">
        <v>863</v>
      </c>
      <c r="J1531" s="214" t="s">
        <v>2352</v>
      </c>
      <c r="K1531" s="216">
        <f t="shared" si="28"/>
        <v>3.98</v>
      </c>
    </row>
    <row r="1532" spans="1:12" ht="33" customHeight="1">
      <c r="A1532" s="247" t="s">
        <v>869</v>
      </c>
      <c r="B1532" s="247"/>
      <c r="C1532" s="214"/>
      <c r="D1532" s="247"/>
      <c r="E1532" s="247" t="str">
        <f>E1528</f>
        <v>Barra de apoio, Linha conforto, código 2305.C, cor cromado, DECA ou equivalente</v>
      </c>
      <c r="F1532" s="598" t="s">
        <v>872</v>
      </c>
      <c r="G1532" s="598"/>
      <c r="H1532" s="215" t="s">
        <v>873</v>
      </c>
      <c r="I1532" s="214" t="s">
        <v>867</v>
      </c>
      <c r="J1532" s="214">
        <v>118.31</v>
      </c>
      <c r="K1532" s="216">
        <f t="shared" si="28"/>
        <v>118.31</v>
      </c>
    </row>
    <row r="1533" spans="1:12">
      <c r="A1533" s="245"/>
      <c r="B1533" s="245"/>
      <c r="C1533" s="245"/>
      <c r="D1533" s="245"/>
      <c r="E1533" s="245"/>
      <c r="F1533" s="245" t="s">
        <v>886</v>
      </c>
      <c r="G1533" s="245" t="s">
        <v>4218</v>
      </c>
      <c r="H1533" s="245" t="s">
        <v>888</v>
      </c>
      <c r="I1533" s="245" t="s">
        <v>4219</v>
      </c>
      <c r="J1533" s="245" t="s">
        <v>890</v>
      </c>
      <c r="K1533" s="245" t="s">
        <v>2353</v>
      </c>
    </row>
    <row r="1534" spans="1:12" ht="15" thickBot="1">
      <c r="A1534" s="245"/>
      <c r="B1534" s="245"/>
      <c r="C1534" s="245"/>
      <c r="D1534" s="245"/>
      <c r="E1534" s="245"/>
      <c r="F1534" s="245" t="s">
        <v>891</v>
      </c>
      <c r="G1534" s="245" t="s">
        <v>2354</v>
      </c>
      <c r="H1534" s="599" t="s">
        <v>892</v>
      </c>
      <c r="I1534" s="599"/>
      <c r="J1534" s="599" t="s">
        <v>2355</v>
      </c>
      <c r="K1534" s="599"/>
    </row>
    <row r="1535" spans="1:12" ht="0.95" customHeight="1" thickTop="1">
      <c r="A1535" s="217"/>
      <c r="B1535" s="217"/>
      <c r="C1535" s="217"/>
      <c r="D1535" s="217"/>
      <c r="E1535" s="217"/>
      <c r="F1535" s="217"/>
      <c r="G1535" s="217"/>
      <c r="H1535" s="217"/>
      <c r="I1535" s="217"/>
      <c r="J1535" s="217"/>
      <c r="K1535" s="217"/>
    </row>
    <row r="1536" spans="1:12" ht="18" customHeight="1">
      <c r="A1536" s="243"/>
      <c r="B1536" s="243" t="s">
        <v>840</v>
      </c>
      <c r="C1536" s="207" t="s">
        <v>841</v>
      </c>
      <c r="D1536" s="243" t="s">
        <v>842</v>
      </c>
      <c r="E1536" s="243" t="s">
        <v>843</v>
      </c>
      <c r="F1536" s="600" t="s">
        <v>844</v>
      </c>
      <c r="G1536" s="600"/>
      <c r="H1536" s="208" t="s">
        <v>845</v>
      </c>
      <c r="I1536" s="207" t="s">
        <v>846</v>
      </c>
      <c r="J1536" s="207" t="s">
        <v>847</v>
      </c>
      <c r="K1536" s="207" t="s">
        <v>742</v>
      </c>
    </row>
    <row r="1537" spans="1:12" ht="21.95" customHeight="1">
      <c r="A1537" s="317" t="s">
        <v>848</v>
      </c>
      <c r="B1537" s="317" t="s">
        <v>2356</v>
      </c>
      <c r="C1537" s="318" t="s">
        <v>2348</v>
      </c>
      <c r="D1537" s="317" t="s">
        <v>14</v>
      </c>
      <c r="E1537" s="317" t="str">
        <f>'Med escola 220V'!D218</f>
        <v>Barra de apoio para lavatório " u ", Linha conforto, aço polido, DECA, ou equivalente</v>
      </c>
      <c r="F1537" s="592" t="s">
        <v>910</v>
      </c>
      <c r="G1537" s="592"/>
      <c r="H1537" s="319" t="s">
        <v>873</v>
      </c>
      <c r="I1537" s="318">
        <v>1</v>
      </c>
      <c r="J1537" s="320">
        <f>K1537</f>
        <v>66.148049999999998</v>
      </c>
      <c r="K1537" s="320">
        <f>SUM(K1538:K1541)</f>
        <v>66.148049999999998</v>
      </c>
      <c r="L1537" s="325">
        <f>'Med escola 220V'!I218</f>
        <v>66.151200000000003</v>
      </c>
    </row>
    <row r="1538" spans="1:12" ht="21.95" customHeight="1">
      <c r="A1538" s="244" t="s">
        <v>853</v>
      </c>
      <c r="B1538" s="244"/>
      <c r="C1538" s="211" t="s">
        <v>859</v>
      </c>
      <c r="D1538" s="244" t="s">
        <v>14</v>
      </c>
      <c r="E1538" s="244" t="s">
        <v>860</v>
      </c>
      <c r="F1538" s="597" t="s">
        <v>861</v>
      </c>
      <c r="G1538" s="597"/>
      <c r="H1538" s="212" t="s">
        <v>862</v>
      </c>
      <c r="I1538" s="211">
        <v>1</v>
      </c>
      <c r="J1538" s="211" t="s">
        <v>864</v>
      </c>
      <c r="K1538" s="213">
        <f>I1538*J1538</f>
        <v>13.7</v>
      </c>
    </row>
    <row r="1539" spans="1:12" ht="21.95" customHeight="1">
      <c r="A1539" s="244" t="s">
        <v>853</v>
      </c>
      <c r="B1539" s="244"/>
      <c r="C1539" s="211" t="s">
        <v>1537</v>
      </c>
      <c r="D1539" s="244" t="s">
        <v>14</v>
      </c>
      <c r="E1539" s="244" t="s">
        <v>1538</v>
      </c>
      <c r="F1539" s="597" t="s">
        <v>861</v>
      </c>
      <c r="G1539" s="597"/>
      <c r="H1539" s="212" t="s">
        <v>40</v>
      </c>
      <c r="I1539" s="211" t="s">
        <v>1262</v>
      </c>
      <c r="J1539" s="211" t="s">
        <v>1540</v>
      </c>
      <c r="K1539" s="213">
        <f t="shared" ref="K1539:K1541" si="29">I1539*J1539</f>
        <v>1.16805</v>
      </c>
      <c r="L1539" s="325">
        <f>L1537-K1537</f>
        <v>3.1500000000050932E-3</v>
      </c>
    </row>
    <row r="1540" spans="1:12" ht="21.95" customHeight="1">
      <c r="A1540" s="247" t="s">
        <v>869</v>
      </c>
      <c r="B1540" s="247"/>
      <c r="C1540" s="214" t="s">
        <v>2350</v>
      </c>
      <c r="D1540" s="247" t="s">
        <v>14</v>
      </c>
      <c r="E1540" s="247" t="s">
        <v>2351</v>
      </c>
      <c r="F1540" s="598" t="s">
        <v>872</v>
      </c>
      <c r="G1540" s="598"/>
      <c r="H1540" s="215" t="s">
        <v>914</v>
      </c>
      <c r="I1540" s="214" t="s">
        <v>863</v>
      </c>
      <c r="J1540" s="214" t="s">
        <v>2352</v>
      </c>
      <c r="K1540" s="213">
        <f t="shared" si="29"/>
        <v>3.98</v>
      </c>
    </row>
    <row r="1541" spans="1:12" ht="33" customHeight="1">
      <c r="A1541" s="247" t="s">
        <v>869</v>
      </c>
      <c r="B1541" s="247"/>
      <c r="C1541" s="214"/>
      <c r="D1541" s="247"/>
      <c r="E1541" s="247" t="str">
        <f>E1537</f>
        <v>Barra de apoio para lavatório " u ", Linha conforto, aço polido, DECA, ou equivalente</v>
      </c>
      <c r="F1541" s="598" t="s">
        <v>872</v>
      </c>
      <c r="G1541" s="598"/>
      <c r="H1541" s="215" t="s">
        <v>873</v>
      </c>
      <c r="I1541" s="214" t="s">
        <v>867</v>
      </c>
      <c r="J1541" s="214">
        <v>47.3</v>
      </c>
      <c r="K1541" s="213">
        <f t="shared" si="29"/>
        <v>47.3</v>
      </c>
    </row>
    <row r="1542" spans="1:12">
      <c r="A1542" s="245"/>
      <c r="B1542" s="245"/>
      <c r="C1542" s="245"/>
      <c r="D1542" s="245"/>
      <c r="E1542" s="245"/>
      <c r="F1542" s="245" t="s">
        <v>886</v>
      </c>
      <c r="G1542" s="245" t="s">
        <v>4218</v>
      </c>
      <c r="H1542" s="245" t="s">
        <v>888</v>
      </c>
      <c r="I1542" s="245" t="s">
        <v>4219</v>
      </c>
      <c r="J1542" s="245" t="s">
        <v>890</v>
      </c>
      <c r="K1542" s="245" t="s">
        <v>2353</v>
      </c>
    </row>
    <row r="1543" spans="1:12" ht="15" thickBot="1">
      <c r="A1543" s="245"/>
      <c r="B1543" s="245"/>
      <c r="C1543" s="245"/>
      <c r="D1543" s="245"/>
      <c r="E1543" s="245"/>
      <c r="F1543" s="245" t="s">
        <v>891</v>
      </c>
      <c r="G1543" s="249">
        <f>H2*K1537</f>
        <v>13.547120640000001</v>
      </c>
      <c r="H1543" s="599" t="s">
        <v>892</v>
      </c>
      <c r="I1543" s="599"/>
      <c r="J1543" s="601">
        <f>G1543+K1537</f>
        <v>79.695170640000001</v>
      </c>
      <c r="K1543" s="599"/>
    </row>
    <row r="1544" spans="1:12" ht="0.95" customHeight="1" thickTop="1">
      <c r="A1544" s="217"/>
      <c r="B1544" s="217"/>
      <c r="C1544" s="217"/>
      <c r="D1544" s="217"/>
      <c r="E1544" s="217"/>
      <c r="F1544" s="217"/>
      <c r="G1544" s="217"/>
      <c r="H1544" s="217"/>
      <c r="I1544" s="217"/>
      <c r="J1544" s="217"/>
      <c r="K1544" s="217"/>
    </row>
    <row r="1545" spans="1:12" ht="18" customHeight="1">
      <c r="A1545" s="243"/>
      <c r="B1545" s="243" t="s">
        <v>840</v>
      </c>
      <c r="C1545" s="207" t="s">
        <v>841</v>
      </c>
      <c r="D1545" s="243" t="s">
        <v>842</v>
      </c>
      <c r="E1545" s="243" t="s">
        <v>843</v>
      </c>
      <c r="F1545" s="600" t="s">
        <v>844</v>
      </c>
      <c r="G1545" s="600"/>
      <c r="H1545" s="208" t="s">
        <v>845</v>
      </c>
      <c r="I1545" s="207" t="s">
        <v>846</v>
      </c>
      <c r="J1545" s="207" t="s">
        <v>847</v>
      </c>
      <c r="K1545" s="207" t="s">
        <v>742</v>
      </c>
    </row>
    <row r="1546" spans="1:12" ht="21.95" customHeight="1">
      <c r="A1546" s="317" t="s">
        <v>848</v>
      </c>
      <c r="B1546" s="317" t="s">
        <v>2357</v>
      </c>
      <c r="C1546" s="318" t="s">
        <v>2358</v>
      </c>
      <c r="D1546" s="317" t="s">
        <v>14</v>
      </c>
      <c r="E1546" s="317" t="s">
        <v>374</v>
      </c>
      <c r="F1546" s="592" t="s">
        <v>917</v>
      </c>
      <c r="G1546" s="592"/>
      <c r="H1546" s="319" t="s">
        <v>914</v>
      </c>
      <c r="I1546" s="318">
        <v>1</v>
      </c>
      <c r="J1546" s="320">
        <f>K1546</f>
        <v>33.4</v>
      </c>
      <c r="K1546" s="320">
        <f>SUM(K1547:K1548)</f>
        <v>33.4</v>
      </c>
      <c r="L1546" s="325">
        <f>'Med escola 220V'!I219</f>
        <v>33.4024</v>
      </c>
    </row>
    <row r="1547" spans="1:12" ht="21.95" customHeight="1">
      <c r="A1547" s="244" t="s">
        <v>853</v>
      </c>
      <c r="B1547" s="244"/>
      <c r="C1547" s="211" t="s">
        <v>2342</v>
      </c>
      <c r="D1547" s="244" t="s">
        <v>14</v>
      </c>
      <c r="E1547" s="244" t="s">
        <v>2343</v>
      </c>
      <c r="F1547" s="597" t="s">
        <v>917</v>
      </c>
      <c r="G1547" s="597"/>
      <c r="H1547" s="212" t="s">
        <v>914</v>
      </c>
      <c r="I1547" s="211" t="s">
        <v>863</v>
      </c>
      <c r="J1547" s="211" t="s">
        <v>2344</v>
      </c>
      <c r="K1547" s="213">
        <f t="shared" ref="K1547:K1548" si="30">I1547*J1547</f>
        <v>7</v>
      </c>
    </row>
    <row r="1548" spans="1:12" ht="21.95" customHeight="1">
      <c r="A1548" s="247" t="s">
        <v>869</v>
      </c>
      <c r="B1548" s="247"/>
      <c r="C1548" s="214" t="s">
        <v>2360</v>
      </c>
      <c r="D1548" s="247" t="s">
        <v>14</v>
      </c>
      <c r="E1548" s="247" t="str">
        <f>E1546</f>
        <v>Barra de apoio, Linha conforto, código 2305.C, cor cromado, DECA ou equivalente</v>
      </c>
      <c r="F1548" s="598" t="s">
        <v>872</v>
      </c>
      <c r="G1548" s="598"/>
      <c r="H1548" s="215" t="s">
        <v>914</v>
      </c>
      <c r="I1548" s="214" t="s">
        <v>867</v>
      </c>
      <c r="J1548" s="214">
        <v>26.4</v>
      </c>
      <c r="K1548" s="213">
        <f t="shared" si="30"/>
        <v>26.4</v>
      </c>
      <c r="L1548" s="325">
        <f>L1546-K1546</f>
        <v>2.400000000001512E-3</v>
      </c>
    </row>
    <row r="1549" spans="1:12">
      <c r="A1549" s="245"/>
      <c r="B1549" s="245"/>
      <c r="C1549" s="245"/>
      <c r="D1549" s="245"/>
      <c r="E1549" s="245"/>
      <c r="F1549" s="245" t="s">
        <v>886</v>
      </c>
      <c r="G1549" s="245" t="s">
        <v>2519</v>
      </c>
      <c r="H1549" s="245" t="s">
        <v>888</v>
      </c>
      <c r="I1549" s="245" t="s">
        <v>2589</v>
      </c>
      <c r="J1549" s="245" t="s">
        <v>890</v>
      </c>
      <c r="K1549" s="245" t="s">
        <v>2361</v>
      </c>
    </row>
    <row r="1550" spans="1:12" ht="15" thickBot="1">
      <c r="A1550" s="245"/>
      <c r="B1550" s="245"/>
      <c r="C1550" s="245"/>
      <c r="D1550" s="245"/>
      <c r="E1550" s="245"/>
      <c r="F1550" s="245" t="s">
        <v>891</v>
      </c>
      <c r="G1550" s="245">
        <f>H2*K1546</f>
        <v>6.8403200000000002</v>
      </c>
      <c r="H1550" s="599" t="s">
        <v>892</v>
      </c>
      <c r="I1550" s="599"/>
      <c r="J1550" s="601">
        <f>G1550+K1546</f>
        <v>40.240319999999997</v>
      </c>
      <c r="K1550" s="599"/>
    </row>
    <row r="1551" spans="1:12" ht="0.95" customHeight="1" thickTop="1">
      <c r="A1551" s="217"/>
      <c r="B1551" s="217"/>
      <c r="C1551" s="217"/>
      <c r="D1551" s="217"/>
      <c r="E1551" s="217"/>
      <c r="F1551" s="217"/>
      <c r="G1551" s="217"/>
      <c r="H1551" s="217"/>
      <c r="I1551" s="217"/>
      <c r="J1551" s="217"/>
      <c r="K1551" s="217"/>
    </row>
    <row r="1552" spans="1:12" ht="18" customHeight="1">
      <c r="A1552" s="243"/>
      <c r="B1552" s="243" t="s">
        <v>840</v>
      </c>
      <c r="C1552" s="207" t="s">
        <v>841</v>
      </c>
      <c r="D1552" s="243" t="s">
        <v>842</v>
      </c>
      <c r="E1552" s="243" t="s">
        <v>843</v>
      </c>
      <c r="F1552" s="600" t="s">
        <v>844</v>
      </c>
      <c r="G1552" s="600"/>
      <c r="H1552" s="208" t="s">
        <v>845</v>
      </c>
      <c r="I1552" s="207" t="s">
        <v>846</v>
      </c>
      <c r="J1552" s="207" t="s">
        <v>847</v>
      </c>
      <c r="K1552" s="207" t="s">
        <v>742</v>
      </c>
    </row>
    <row r="1553" spans="1:12" ht="33" customHeight="1">
      <c r="A1553" s="317" t="s">
        <v>848</v>
      </c>
      <c r="B1553" s="317" t="s">
        <v>2362</v>
      </c>
      <c r="C1553" s="318" t="s">
        <v>2363</v>
      </c>
      <c r="D1553" s="317" t="s">
        <v>14</v>
      </c>
      <c r="E1553" s="317" t="s">
        <v>2364</v>
      </c>
      <c r="F1553" s="592" t="s">
        <v>917</v>
      </c>
      <c r="G1553" s="592"/>
      <c r="H1553" s="319" t="s">
        <v>914</v>
      </c>
      <c r="I1553" s="318">
        <v>1</v>
      </c>
      <c r="J1553" s="318">
        <f>K1553</f>
        <v>46.27</v>
      </c>
      <c r="K1553" s="320">
        <f>K1554+K1555</f>
        <v>46.27</v>
      </c>
      <c r="L1553" s="325">
        <f>'Med escola 220V'!I220</f>
        <v>46.268000000000001</v>
      </c>
    </row>
    <row r="1554" spans="1:12" ht="21.95" customHeight="1">
      <c r="A1554" s="244" t="s">
        <v>853</v>
      </c>
      <c r="B1554" s="244"/>
      <c r="C1554" s="211" t="s">
        <v>2342</v>
      </c>
      <c r="D1554" s="244" t="s">
        <v>14</v>
      </c>
      <c r="E1554" s="244" t="s">
        <v>2343</v>
      </c>
      <c r="F1554" s="597" t="s">
        <v>917</v>
      </c>
      <c r="G1554" s="597"/>
      <c r="H1554" s="212" t="s">
        <v>914</v>
      </c>
      <c r="I1554" s="211" t="s">
        <v>863</v>
      </c>
      <c r="J1554" s="211" t="s">
        <v>2344</v>
      </c>
      <c r="K1554" s="213">
        <f>I1554*J1554</f>
        <v>7</v>
      </c>
    </row>
    <row r="1555" spans="1:12" ht="21.95" customHeight="1">
      <c r="A1555" s="247" t="s">
        <v>869</v>
      </c>
      <c r="B1555" s="247"/>
      <c r="C1555" s="214" t="s">
        <v>2365</v>
      </c>
      <c r="D1555" s="247" t="s">
        <v>14</v>
      </c>
      <c r="E1555" s="247" t="s">
        <v>2366</v>
      </c>
      <c r="F1555" s="598" t="s">
        <v>872</v>
      </c>
      <c r="G1555" s="598"/>
      <c r="H1555" s="215" t="s">
        <v>914</v>
      </c>
      <c r="I1555" s="214" t="s">
        <v>867</v>
      </c>
      <c r="J1555" s="214">
        <v>39.270000000000003</v>
      </c>
      <c r="K1555" s="213">
        <f>I1555*J1555</f>
        <v>39.270000000000003</v>
      </c>
      <c r="L1555" s="325">
        <f>L1553-K1553</f>
        <v>-2.0000000000024443E-3</v>
      </c>
    </row>
    <row r="1556" spans="1:12">
      <c r="A1556" s="245"/>
      <c r="B1556" s="245"/>
      <c r="C1556" s="245"/>
      <c r="D1556" s="245"/>
      <c r="E1556" s="245"/>
      <c r="F1556" s="245" t="s">
        <v>886</v>
      </c>
      <c r="G1556" s="245" t="s">
        <v>2519</v>
      </c>
      <c r="H1556" s="245" t="s">
        <v>888</v>
      </c>
      <c r="I1556" s="245" t="s">
        <v>2589</v>
      </c>
      <c r="J1556" s="245" t="s">
        <v>890</v>
      </c>
      <c r="K1556" s="245" t="s">
        <v>2361</v>
      </c>
    </row>
    <row r="1557" spans="1:12" ht="15" thickBot="1">
      <c r="A1557" s="245"/>
      <c r="B1557" s="245"/>
      <c r="C1557" s="245"/>
      <c r="D1557" s="245"/>
      <c r="E1557" s="245"/>
      <c r="F1557" s="245" t="s">
        <v>891</v>
      </c>
      <c r="G1557" s="245">
        <f>H2*K1553</f>
        <v>9.4760960000000019</v>
      </c>
      <c r="H1557" s="599" t="s">
        <v>892</v>
      </c>
      <c r="I1557" s="599"/>
      <c r="J1557" s="601">
        <f>G1557+K1553</f>
        <v>55.746096000000009</v>
      </c>
      <c r="K1557" s="599"/>
    </row>
    <row r="1558" spans="1:12" ht="0.95" customHeight="1" thickTop="1">
      <c r="A1558" s="217"/>
      <c r="B1558" s="217"/>
      <c r="C1558" s="217"/>
      <c r="D1558" s="217"/>
      <c r="E1558" s="217"/>
      <c r="F1558" s="217"/>
      <c r="G1558" s="217"/>
      <c r="H1558" s="217"/>
      <c r="I1558" s="217"/>
      <c r="J1558" s="217"/>
      <c r="K1558" s="217"/>
    </row>
    <row r="1559" spans="1:12" ht="18" customHeight="1">
      <c r="A1559" s="243"/>
      <c r="B1559" s="243" t="s">
        <v>840</v>
      </c>
      <c r="C1559" s="207" t="s">
        <v>841</v>
      </c>
      <c r="D1559" s="243" t="s">
        <v>842</v>
      </c>
      <c r="E1559" s="243" t="s">
        <v>843</v>
      </c>
      <c r="F1559" s="600" t="s">
        <v>844</v>
      </c>
      <c r="G1559" s="600"/>
      <c r="H1559" s="208" t="s">
        <v>845</v>
      </c>
      <c r="I1559" s="207" t="s">
        <v>846</v>
      </c>
      <c r="J1559" s="207" t="s">
        <v>847</v>
      </c>
      <c r="K1559" s="207" t="s">
        <v>742</v>
      </c>
    </row>
    <row r="1560" spans="1:12" ht="44.1" customHeight="1">
      <c r="A1560" s="317" t="s">
        <v>848</v>
      </c>
      <c r="B1560" s="317" t="s">
        <v>2367</v>
      </c>
      <c r="C1560" s="318" t="s">
        <v>2368</v>
      </c>
      <c r="D1560" s="317" t="s">
        <v>14</v>
      </c>
      <c r="E1560" s="317" t="s">
        <v>2369</v>
      </c>
      <c r="F1560" s="592" t="s">
        <v>917</v>
      </c>
      <c r="G1560" s="592"/>
      <c r="H1560" s="319" t="s">
        <v>914</v>
      </c>
      <c r="I1560" s="318">
        <v>1</v>
      </c>
      <c r="J1560" s="318">
        <f>K1560</f>
        <v>580.74999999999989</v>
      </c>
      <c r="K1560" s="320">
        <f>SUM(K1561:K1564)</f>
        <v>580.74999999999989</v>
      </c>
      <c r="L1560" s="325">
        <f>'Med escola 220V'!I221</f>
        <v>580.74939999999992</v>
      </c>
    </row>
    <row r="1561" spans="1:12" ht="21.95" customHeight="1">
      <c r="A1561" s="244" t="s">
        <v>853</v>
      </c>
      <c r="B1561" s="244"/>
      <c r="C1561" s="211" t="s">
        <v>2370</v>
      </c>
      <c r="D1561" s="244" t="s">
        <v>14</v>
      </c>
      <c r="E1561" s="244" t="s">
        <v>2371</v>
      </c>
      <c r="F1561" s="597" t="s">
        <v>917</v>
      </c>
      <c r="G1561" s="597"/>
      <c r="H1561" s="212" t="s">
        <v>914</v>
      </c>
      <c r="I1561" s="211" t="s">
        <v>867</v>
      </c>
      <c r="J1561" s="211" t="s">
        <v>2372</v>
      </c>
      <c r="K1561" s="213">
        <f t="shared" ref="K1561:K1564" si="31">I1561*J1561</f>
        <v>8.01</v>
      </c>
      <c r="L1561" s="325">
        <f>L1560-K1560</f>
        <v>-5.9999999996307452E-4</v>
      </c>
    </row>
    <row r="1562" spans="1:12" ht="21.95" customHeight="1">
      <c r="A1562" s="244" t="s">
        <v>853</v>
      </c>
      <c r="B1562" s="244"/>
      <c r="C1562" s="211" t="s">
        <v>2373</v>
      </c>
      <c r="D1562" s="244" t="s">
        <v>14</v>
      </c>
      <c r="E1562" s="244" t="s">
        <v>2374</v>
      </c>
      <c r="F1562" s="597" t="s">
        <v>917</v>
      </c>
      <c r="G1562" s="597"/>
      <c r="H1562" s="212" t="s">
        <v>914</v>
      </c>
      <c r="I1562" s="211" t="s">
        <v>867</v>
      </c>
      <c r="J1562" s="211">
        <v>519.04</v>
      </c>
      <c r="K1562" s="213">
        <f t="shared" si="31"/>
        <v>519.04</v>
      </c>
    </row>
    <row r="1563" spans="1:12" ht="33" customHeight="1">
      <c r="A1563" s="244" t="s">
        <v>853</v>
      </c>
      <c r="B1563" s="244"/>
      <c r="C1563" s="211" t="s">
        <v>2376</v>
      </c>
      <c r="D1563" s="244" t="s">
        <v>14</v>
      </c>
      <c r="E1563" s="244" t="s">
        <v>2377</v>
      </c>
      <c r="F1563" s="597" t="s">
        <v>917</v>
      </c>
      <c r="G1563" s="597"/>
      <c r="H1563" s="212" t="s">
        <v>914</v>
      </c>
      <c r="I1563" s="211" t="s">
        <v>867</v>
      </c>
      <c r="J1563" s="211" t="s">
        <v>2378</v>
      </c>
      <c r="K1563" s="213">
        <f t="shared" si="31"/>
        <v>21.65</v>
      </c>
    </row>
    <row r="1564" spans="1:12" ht="21.95" customHeight="1">
      <c r="A1564" s="244" t="s">
        <v>853</v>
      </c>
      <c r="B1564" s="244"/>
      <c r="C1564" s="211" t="s">
        <v>2379</v>
      </c>
      <c r="D1564" s="244" t="s">
        <v>14</v>
      </c>
      <c r="E1564" s="244" t="s">
        <v>2380</v>
      </c>
      <c r="F1564" s="597" t="s">
        <v>917</v>
      </c>
      <c r="G1564" s="597"/>
      <c r="H1564" s="212" t="s">
        <v>914</v>
      </c>
      <c r="I1564" s="211" t="s">
        <v>867</v>
      </c>
      <c r="J1564" s="211" t="s">
        <v>2381</v>
      </c>
      <c r="K1564" s="213">
        <f t="shared" si="31"/>
        <v>32.049999999999997</v>
      </c>
    </row>
    <row r="1565" spans="1:12">
      <c r="A1565" s="245"/>
      <c r="B1565" s="245"/>
      <c r="C1565" s="245"/>
      <c r="D1565" s="245"/>
      <c r="E1565" s="245"/>
      <c r="F1565" s="245" t="s">
        <v>886</v>
      </c>
      <c r="G1565" s="245" t="s">
        <v>4220</v>
      </c>
      <c r="H1565" s="245" t="s">
        <v>888</v>
      </c>
      <c r="I1565" s="245" t="s">
        <v>4221</v>
      </c>
      <c r="J1565" s="245" t="s">
        <v>890</v>
      </c>
      <c r="K1565" s="245" t="s">
        <v>2382</v>
      </c>
    </row>
    <row r="1566" spans="1:12" ht="15" thickBot="1">
      <c r="A1566" s="245"/>
      <c r="B1566" s="245"/>
      <c r="C1566" s="245"/>
      <c r="D1566" s="245"/>
      <c r="E1566" s="245"/>
      <c r="F1566" s="245" t="s">
        <v>891</v>
      </c>
      <c r="G1566" s="249">
        <f>H2*K1560</f>
        <v>118.93759999999999</v>
      </c>
      <c r="H1566" s="599" t="s">
        <v>892</v>
      </c>
      <c r="I1566" s="599"/>
      <c r="J1566" s="601">
        <f>G1566+K1560</f>
        <v>699.68759999999986</v>
      </c>
      <c r="K1566" s="599"/>
    </row>
    <row r="1567" spans="1:12" ht="0.95" customHeight="1" thickTop="1">
      <c r="A1567" s="217"/>
      <c r="B1567" s="217"/>
      <c r="C1567" s="217"/>
      <c r="D1567" s="217"/>
      <c r="E1567" s="217"/>
      <c r="F1567" s="217"/>
      <c r="G1567" s="217"/>
      <c r="H1567" s="217"/>
      <c r="I1567" s="217"/>
      <c r="J1567" s="217"/>
      <c r="K1567" s="217"/>
    </row>
    <row r="1568" spans="1:12" ht="18" customHeight="1">
      <c r="A1568" s="243"/>
      <c r="B1568" s="243" t="s">
        <v>840</v>
      </c>
      <c r="C1568" s="207" t="s">
        <v>841</v>
      </c>
      <c r="D1568" s="243" t="s">
        <v>842</v>
      </c>
      <c r="E1568" s="243" t="s">
        <v>843</v>
      </c>
      <c r="F1568" s="600" t="s">
        <v>844</v>
      </c>
      <c r="G1568" s="600"/>
      <c r="H1568" s="208" t="s">
        <v>845</v>
      </c>
      <c r="I1568" s="207" t="s">
        <v>846</v>
      </c>
      <c r="J1568" s="207" t="s">
        <v>847</v>
      </c>
      <c r="K1568" s="207" t="s">
        <v>742</v>
      </c>
    </row>
    <row r="1569" spans="1:12" ht="21.95" customHeight="1">
      <c r="A1569" s="317" t="s">
        <v>848</v>
      </c>
      <c r="B1569" s="317" t="s">
        <v>2383</v>
      </c>
      <c r="C1569" s="318" t="s">
        <v>2384</v>
      </c>
      <c r="D1569" s="317" t="s">
        <v>14</v>
      </c>
      <c r="E1569" s="317" t="s">
        <v>4928</v>
      </c>
      <c r="F1569" s="592" t="s">
        <v>917</v>
      </c>
      <c r="G1569" s="592"/>
      <c r="H1569" s="319" t="s">
        <v>914</v>
      </c>
      <c r="I1569" s="318">
        <v>1</v>
      </c>
      <c r="J1569" s="320">
        <f>K1569</f>
        <v>21.452288700000004</v>
      </c>
      <c r="K1569" s="320">
        <f>SUM(K1570:K1573)</f>
        <v>21.452288700000004</v>
      </c>
      <c r="L1569" s="325">
        <f>'Med escola 220V'!I222</f>
        <v>21.457000000000001</v>
      </c>
    </row>
    <row r="1570" spans="1:12" ht="21.95" customHeight="1">
      <c r="A1570" s="244" t="s">
        <v>853</v>
      </c>
      <c r="B1570" s="244"/>
      <c r="C1570" s="211" t="s">
        <v>1947</v>
      </c>
      <c r="D1570" s="244" t="s">
        <v>14</v>
      </c>
      <c r="E1570" s="244" t="s">
        <v>1948</v>
      </c>
      <c r="F1570" s="597" t="s">
        <v>861</v>
      </c>
      <c r="G1570" s="597"/>
      <c r="H1570" s="212" t="s">
        <v>862</v>
      </c>
      <c r="I1570" s="211" t="s">
        <v>2385</v>
      </c>
      <c r="J1570" s="211" t="s">
        <v>1950</v>
      </c>
      <c r="K1570" s="213">
        <f>I1570*J1570</f>
        <v>4.1369088000000005</v>
      </c>
      <c r="L1570" s="325">
        <f>L1569-K1569</f>
        <v>4.7112999999967542E-3</v>
      </c>
    </row>
    <row r="1571" spans="1:12" ht="21.95" customHeight="1">
      <c r="A1571" s="244" t="s">
        <v>853</v>
      </c>
      <c r="B1571" s="244"/>
      <c r="C1571" s="211" t="s">
        <v>1229</v>
      </c>
      <c r="D1571" s="244" t="s">
        <v>14</v>
      </c>
      <c r="E1571" s="244" t="s">
        <v>1230</v>
      </c>
      <c r="F1571" s="597" t="s">
        <v>861</v>
      </c>
      <c r="G1571" s="597"/>
      <c r="H1571" s="212" t="s">
        <v>862</v>
      </c>
      <c r="I1571" s="211" t="s">
        <v>2385</v>
      </c>
      <c r="J1571" s="211" t="s">
        <v>1231</v>
      </c>
      <c r="K1571" s="213">
        <f t="shared" ref="K1571:K1573" si="32">I1571*J1571</f>
        <v>5.2573216</v>
      </c>
    </row>
    <row r="1572" spans="1:12" ht="21.95" customHeight="1">
      <c r="A1572" s="247" t="s">
        <v>869</v>
      </c>
      <c r="B1572" s="247"/>
      <c r="C1572" s="214" t="s">
        <v>1951</v>
      </c>
      <c r="D1572" s="247" t="s">
        <v>14</v>
      </c>
      <c r="E1572" s="247" t="s">
        <v>1952</v>
      </c>
      <c r="F1572" s="598" t="s">
        <v>872</v>
      </c>
      <c r="G1572" s="598"/>
      <c r="H1572" s="215" t="s">
        <v>914</v>
      </c>
      <c r="I1572" s="214" t="s">
        <v>2386</v>
      </c>
      <c r="J1572" s="214" t="s">
        <v>1954</v>
      </c>
      <c r="K1572" s="216">
        <f t="shared" si="32"/>
        <v>9.8058300000000001E-2</v>
      </c>
    </row>
    <row r="1573" spans="1:12" ht="21.95" customHeight="1">
      <c r="A1573" s="247" t="s">
        <v>869</v>
      </c>
      <c r="B1573" s="247"/>
      <c r="C1573" s="214" t="s">
        <v>2387</v>
      </c>
      <c r="D1573" s="247" t="s">
        <v>14</v>
      </c>
      <c r="E1573" s="247" t="s">
        <v>4929</v>
      </c>
      <c r="F1573" s="598" t="s">
        <v>872</v>
      </c>
      <c r="G1573" s="598"/>
      <c r="H1573" s="215" t="s">
        <v>914</v>
      </c>
      <c r="I1573" s="214" t="s">
        <v>867</v>
      </c>
      <c r="J1573" s="214">
        <v>11.96</v>
      </c>
      <c r="K1573" s="216">
        <f t="shared" si="32"/>
        <v>11.96</v>
      </c>
    </row>
    <row r="1574" spans="1:12">
      <c r="A1574" s="245"/>
      <c r="B1574" s="245"/>
      <c r="C1574" s="245"/>
      <c r="D1574" s="245"/>
      <c r="E1574" s="245"/>
      <c r="F1574" s="245" t="s">
        <v>886</v>
      </c>
      <c r="G1574" s="245" t="s">
        <v>4222</v>
      </c>
      <c r="H1574" s="245" t="s">
        <v>888</v>
      </c>
      <c r="I1574" s="245" t="s">
        <v>4202</v>
      </c>
      <c r="J1574" s="245" t="s">
        <v>890</v>
      </c>
      <c r="K1574" s="245" t="s">
        <v>1073</v>
      </c>
    </row>
    <row r="1575" spans="1:12" ht="15" thickBot="1">
      <c r="A1575" s="245"/>
      <c r="B1575" s="245"/>
      <c r="C1575" s="245"/>
      <c r="D1575" s="245"/>
      <c r="E1575" s="245"/>
      <c r="F1575" s="245" t="s">
        <v>891</v>
      </c>
      <c r="G1575" s="331">
        <f>H2*K1569</f>
        <v>4.3934287257600007</v>
      </c>
      <c r="H1575" s="599" t="s">
        <v>892</v>
      </c>
      <c r="I1575" s="599"/>
      <c r="J1575" s="601">
        <f>G1575+K1569</f>
        <v>25.845717425760004</v>
      </c>
      <c r="K1575" s="599"/>
    </row>
    <row r="1576" spans="1:12" ht="0.95" customHeight="1" thickTop="1">
      <c r="A1576" s="217"/>
      <c r="B1576" s="217"/>
      <c r="C1576" s="217"/>
      <c r="D1576" s="217"/>
      <c r="E1576" s="217"/>
      <c r="F1576" s="217"/>
      <c r="G1576" s="217"/>
      <c r="H1576" s="217"/>
      <c r="I1576" s="217"/>
      <c r="J1576" s="217"/>
      <c r="K1576" s="217"/>
    </row>
    <row r="1577" spans="1:12" ht="18" customHeight="1">
      <c r="A1577" s="243"/>
      <c r="B1577" s="243" t="s">
        <v>840</v>
      </c>
      <c r="C1577" s="207" t="s">
        <v>841</v>
      </c>
      <c r="D1577" s="243" t="s">
        <v>842</v>
      </c>
      <c r="E1577" s="243" t="s">
        <v>843</v>
      </c>
      <c r="F1577" s="600" t="s">
        <v>844</v>
      </c>
      <c r="G1577" s="600"/>
      <c r="H1577" s="208" t="s">
        <v>845</v>
      </c>
      <c r="I1577" s="207" t="s">
        <v>846</v>
      </c>
      <c r="J1577" s="207" t="s">
        <v>847</v>
      </c>
      <c r="K1577" s="207" t="s">
        <v>742</v>
      </c>
    </row>
    <row r="1578" spans="1:12" ht="33" customHeight="1">
      <c r="A1578" s="317" t="s">
        <v>848</v>
      </c>
      <c r="B1578" s="317" t="s">
        <v>2388</v>
      </c>
      <c r="C1578" s="318" t="s">
        <v>2389</v>
      </c>
      <c r="D1578" s="317" t="s">
        <v>14</v>
      </c>
      <c r="E1578" s="317" t="s">
        <v>2390</v>
      </c>
      <c r="F1578" s="592" t="s">
        <v>917</v>
      </c>
      <c r="G1578" s="592"/>
      <c r="H1578" s="319" t="s">
        <v>914</v>
      </c>
      <c r="I1578" s="318">
        <v>1</v>
      </c>
      <c r="J1578" s="320">
        <f>K1578</f>
        <v>208.72300000000001</v>
      </c>
      <c r="K1578" s="320">
        <f>SUM(K1579:K1581)</f>
        <v>208.72300000000001</v>
      </c>
      <c r="L1578" s="325">
        <f>'Med escola 220V'!I223</f>
        <v>208.72199999999998</v>
      </c>
    </row>
    <row r="1579" spans="1:12" ht="33" customHeight="1">
      <c r="A1579" s="244" t="s">
        <v>853</v>
      </c>
      <c r="B1579" s="244"/>
      <c r="C1579" s="211" t="s">
        <v>2391</v>
      </c>
      <c r="D1579" s="244" t="s">
        <v>14</v>
      </c>
      <c r="E1579" s="244" t="s">
        <v>2392</v>
      </c>
      <c r="F1579" s="597" t="s">
        <v>917</v>
      </c>
      <c r="G1579" s="597"/>
      <c r="H1579" s="212" t="s">
        <v>914</v>
      </c>
      <c r="I1579" s="211" t="s">
        <v>867</v>
      </c>
      <c r="J1579" s="211" t="s">
        <v>2393</v>
      </c>
      <c r="K1579" s="213">
        <f>I1579*J1579</f>
        <v>36.299999999999997</v>
      </c>
    </row>
    <row r="1580" spans="1:12" ht="21.95" customHeight="1">
      <c r="A1580" s="244" t="s">
        <v>853</v>
      </c>
      <c r="B1580" s="244"/>
      <c r="C1580" s="211" t="s">
        <v>2394</v>
      </c>
      <c r="D1580" s="244" t="s">
        <v>14</v>
      </c>
      <c r="E1580" s="244" t="s">
        <v>2395</v>
      </c>
      <c r="F1580" s="597" t="s">
        <v>917</v>
      </c>
      <c r="G1580" s="597"/>
      <c r="H1580" s="212" t="s">
        <v>914</v>
      </c>
      <c r="I1580" s="211" t="s">
        <v>867</v>
      </c>
      <c r="J1580" s="211">
        <v>68.75</v>
      </c>
      <c r="K1580" s="213">
        <f t="shared" ref="K1580:K1581" si="33">I1580*J1580</f>
        <v>68.75</v>
      </c>
      <c r="L1580" s="325">
        <f>L1578-K1578</f>
        <v>-1.0000000000331966E-3</v>
      </c>
    </row>
    <row r="1581" spans="1:12" ht="21.95" customHeight="1">
      <c r="A1581" s="244" t="s">
        <v>853</v>
      </c>
      <c r="B1581" s="244"/>
      <c r="C1581" s="211" t="s">
        <v>2397</v>
      </c>
      <c r="D1581" s="244" t="s">
        <v>14</v>
      </c>
      <c r="E1581" s="244" t="s">
        <v>2398</v>
      </c>
      <c r="F1581" s="597" t="s">
        <v>917</v>
      </c>
      <c r="G1581" s="597"/>
      <c r="H1581" s="212" t="s">
        <v>914</v>
      </c>
      <c r="I1581" s="211" t="s">
        <v>867</v>
      </c>
      <c r="J1581" s="211">
        <f>120.55*0.86</f>
        <v>103.673</v>
      </c>
      <c r="K1581" s="213">
        <f t="shared" si="33"/>
        <v>103.673</v>
      </c>
    </row>
    <row r="1582" spans="1:12">
      <c r="A1582" s="245"/>
      <c r="B1582" s="245"/>
      <c r="C1582" s="245"/>
      <c r="D1582" s="245"/>
      <c r="E1582" s="245"/>
      <c r="F1582" s="245" t="s">
        <v>886</v>
      </c>
      <c r="G1582" s="245" t="s">
        <v>1913</v>
      </c>
      <c r="H1582" s="245" t="s">
        <v>888</v>
      </c>
      <c r="I1582" s="245" t="s">
        <v>953</v>
      </c>
      <c r="J1582" s="245" t="s">
        <v>890</v>
      </c>
      <c r="K1582" s="245" t="s">
        <v>2400</v>
      </c>
    </row>
    <row r="1583" spans="1:12" ht="15" thickBot="1">
      <c r="A1583" s="245"/>
      <c r="B1583" s="245"/>
      <c r="C1583" s="245"/>
      <c r="D1583" s="245"/>
      <c r="E1583" s="245"/>
      <c r="F1583" s="245" t="s">
        <v>891</v>
      </c>
      <c r="G1583" s="249">
        <f>H2*K1578</f>
        <v>42.746470400000007</v>
      </c>
      <c r="H1583" s="599" t="s">
        <v>892</v>
      </c>
      <c r="I1583" s="599"/>
      <c r="J1583" s="601">
        <f>G1583+K1578</f>
        <v>251.46947040000003</v>
      </c>
      <c r="K1583" s="599"/>
    </row>
    <row r="1584" spans="1:12" ht="0.95" customHeight="1" thickTop="1">
      <c r="A1584" s="217"/>
      <c r="B1584" s="217"/>
      <c r="C1584" s="217"/>
      <c r="D1584" s="217"/>
      <c r="E1584" s="217"/>
      <c r="F1584" s="217"/>
      <c r="G1584" s="217"/>
      <c r="H1584" s="217"/>
      <c r="I1584" s="217"/>
      <c r="J1584" s="217"/>
      <c r="K1584" s="217"/>
    </row>
    <row r="1585" spans="1:12" ht="18" customHeight="1">
      <c r="A1585" s="243"/>
      <c r="B1585" s="243" t="s">
        <v>840</v>
      </c>
      <c r="C1585" s="207" t="s">
        <v>841</v>
      </c>
      <c r="D1585" s="243" t="s">
        <v>842</v>
      </c>
      <c r="E1585" s="243" t="s">
        <v>843</v>
      </c>
      <c r="F1585" s="600" t="s">
        <v>844</v>
      </c>
      <c r="G1585" s="600"/>
      <c r="H1585" s="208" t="s">
        <v>845</v>
      </c>
      <c r="I1585" s="207" t="s">
        <v>846</v>
      </c>
      <c r="J1585" s="207" t="s">
        <v>847</v>
      </c>
      <c r="K1585" s="207" t="s">
        <v>742</v>
      </c>
    </row>
    <row r="1586" spans="1:12" ht="33" customHeight="1">
      <c r="A1586" s="317" t="s">
        <v>848</v>
      </c>
      <c r="B1586" s="317" t="s">
        <v>2401</v>
      </c>
      <c r="C1586" s="318" t="s">
        <v>2402</v>
      </c>
      <c r="D1586" s="317" t="s">
        <v>14</v>
      </c>
      <c r="E1586" s="317" t="s">
        <v>2403</v>
      </c>
      <c r="F1586" s="592" t="s">
        <v>917</v>
      </c>
      <c r="G1586" s="592"/>
      <c r="H1586" s="319" t="s">
        <v>914</v>
      </c>
      <c r="I1586" s="318">
        <v>1</v>
      </c>
      <c r="J1586" s="320">
        <f>K1586</f>
        <v>70.850040000000007</v>
      </c>
      <c r="K1586" s="320">
        <f>SUM(K1587:K1590)</f>
        <v>70.850040000000007</v>
      </c>
      <c r="L1586" s="325">
        <f>'Med escola 220V'!I224</f>
        <v>70.846800000000002</v>
      </c>
    </row>
    <row r="1587" spans="1:12" ht="21.95" customHeight="1">
      <c r="A1587" s="244" t="s">
        <v>853</v>
      </c>
      <c r="B1587" s="244"/>
      <c r="C1587" s="211" t="s">
        <v>859</v>
      </c>
      <c r="D1587" s="244" t="s">
        <v>14</v>
      </c>
      <c r="E1587" s="244" t="s">
        <v>860</v>
      </c>
      <c r="F1587" s="597" t="s">
        <v>861</v>
      </c>
      <c r="G1587" s="597"/>
      <c r="H1587" s="212" t="s">
        <v>862</v>
      </c>
      <c r="I1587" s="211" t="s">
        <v>1236</v>
      </c>
      <c r="J1587" s="211" t="s">
        <v>864</v>
      </c>
      <c r="K1587" s="213">
        <f t="shared" ref="K1587:K1590" si="34">I1587*J1587</f>
        <v>0.68500000000000005</v>
      </c>
    </row>
    <row r="1588" spans="1:12" ht="21.95" customHeight="1">
      <c r="A1588" s="244" t="s">
        <v>853</v>
      </c>
      <c r="B1588" s="244"/>
      <c r="C1588" s="211" t="s">
        <v>1229</v>
      </c>
      <c r="D1588" s="244" t="s">
        <v>14</v>
      </c>
      <c r="E1588" s="244" t="s">
        <v>1230</v>
      </c>
      <c r="F1588" s="597" t="s">
        <v>861</v>
      </c>
      <c r="G1588" s="597"/>
      <c r="H1588" s="212" t="s">
        <v>862</v>
      </c>
      <c r="I1588" s="211" t="s">
        <v>1485</v>
      </c>
      <c r="J1588" s="211" t="s">
        <v>1231</v>
      </c>
      <c r="K1588" s="213">
        <f t="shared" si="34"/>
        <v>3.3184</v>
      </c>
      <c r="L1588" s="325">
        <f>L1586-K1586</f>
        <v>-3.2400000000052387E-3</v>
      </c>
    </row>
    <row r="1589" spans="1:12" ht="21.95" customHeight="1">
      <c r="A1589" s="247" t="s">
        <v>869</v>
      </c>
      <c r="B1589" s="247"/>
      <c r="C1589" s="214" t="s">
        <v>2307</v>
      </c>
      <c r="D1589" s="247" t="s">
        <v>14</v>
      </c>
      <c r="E1589" s="247" t="s">
        <v>2308</v>
      </c>
      <c r="F1589" s="598" t="s">
        <v>872</v>
      </c>
      <c r="G1589" s="598"/>
      <c r="H1589" s="215" t="s">
        <v>914</v>
      </c>
      <c r="I1589" s="214" t="s">
        <v>2404</v>
      </c>
      <c r="J1589" s="214" t="s">
        <v>2310</v>
      </c>
      <c r="K1589" s="216">
        <f t="shared" si="34"/>
        <v>8.6640000000000009E-2</v>
      </c>
    </row>
    <row r="1590" spans="1:12" ht="21.95" customHeight="1">
      <c r="A1590" s="247" t="s">
        <v>869</v>
      </c>
      <c r="B1590" s="247"/>
      <c r="C1590" s="214" t="s">
        <v>2405</v>
      </c>
      <c r="D1590" s="247" t="s">
        <v>14</v>
      </c>
      <c r="E1590" s="247" t="s">
        <v>2406</v>
      </c>
      <c r="F1590" s="598" t="s">
        <v>872</v>
      </c>
      <c r="G1590" s="598"/>
      <c r="H1590" s="215" t="s">
        <v>914</v>
      </c>
      <c r="I1590" s="214" t="s">
        <v>867</v>
      </c>
      <c r="J1590" s="214">
        <v>66.760000000000005</v>
      </c>
      <c r="K1590" s="216">
        <f t="shared" si="34"/>
        <v>66.760000000000005</v>
      </c>
    </row>
    <row r="1591" spans="1:12">
      <c r="A1591" s="245"/>
      <c r="B1591" s="245"/>
      <c r="C1591" s="245"/>
      <c r="D1591" s="245"/>
      <c r="E1591" s="245"/>
      <c r="F1591" s="245" t="s">
        <v>886</v>
      </c>
      <c r="G1591" s="245" t="s">
        <v>3105</v>
      </c>
      <c r="H1591" s="245" t="s">
        <v>888</v>
      </c>
      <c r="I1591" s="245" t="s">
        <v>3340</v>
      </c>
      <c r="J1591" s="245" t="s">
        <v>890</v>
      </c>
      <c r="K1591" s="245" t="s">
        <v>2178</v>
      </c>
    </row>
    <row r="1592" spans="1:12" ht="15" thickBot="1">
      <c r="A1592" s="245"/>
      <c r="B1592" s="245"/>
      <c r="C1592" s="245"/>
      <c r="D1592" s="245"/>
      <c r="E1592" s="245"/>
      <c r="F1592" s="245" t="s">
        <v>891</v>
      </c>
      <c r="G1592" s="245">
        <f>H2*K1586</f>
        <v>14.510088192000001</v>
      </c>
      <c r="H1592" s="599" t="s">
        <v>892</v>
      </c>
      <c r="I1592" s="599"/>
      <c r="J1592" s="599">
        <f>G1592+K1586</f>
        <v>85.360128192000005</v>
      </c>
      <c r="K1592" s="599"/>
    </row>
    <row r="1593" spans="1:12" ht="0.95" customHeight="1" thickTop="1">
      <c r="A1593" s="217"/>
      <c r="B1593" s="217"/>
      <c r="C1593" s="217"/>
      <c r="D1593" s="217"/>
      <c r="E1593" s="217"/>
      <c r="F1593" s="217"/>
      <c r="G1593" s="217"/>
      <c r="H1593" s="217"/>
      <c r="I1593" s="217"/>
      <c r="J1593" s="217"/>
      <c r="K1593" s="217"/>
    </row>
    <row r="1594" spans="1:12" ht="18" customHeight="1">
      <c r="A1594" s="243"/>
      <c r="B1594" s="243" t="s">
        <v>840</v>
      </c>
      <c r="C1594" s="207" t="s">
        <v>841</v>
      </c>
      <c r="D1594" s="243" t="s">
        <v>842</v>
      </c>
      <c r="E1594" s="243" t="s">
        <v>843</v>
      </c>
      <c r="F1594" s="600" t="s">
        <v>844</v>
      </c>
      <c r="G1594" s="600"/>
      <c r="H1594" s="208" t="s">
        <v>845</v>
      </c>
      <c r="I1594" s="207" t="s">
        <v>846</v>
      </c>
      <c r="J1594" s="207" t="s">
        <v>847</v>
      </c>
      <c r="K1594" s="207" t="s">
        <v>742</v>
      </c>
    </row>
    <row r="1595" spans="1:12" ht="33" customHeight="1">
      <c r="A1595" s="317" t="s">
        <v>848</v>
      </c>
      <c r="B1595" s="317" t="s">
        <v>2407</v>
      </c>
      <c r="C1595" s="318" t="s">
        <v>2389</v>
      </c>
      <c r="D1595" s="317" t="s">
        <v>14</v>
      </c>
      <c r="E1595" s="317" t="s">
        <v>2390</v>
      </c>
      <c r="F1595" s="592" t="s">
        <v>917</v>
      </c>
      <c r="G1595" s="592"/>
      <c r="H1595" s="319" t="s">
        <v>914</v>
      </c>
      <c r="I1595" s="318">
        <v>1</v>
      </c>
      <c r="J1595" s="320">
        <f>K1595</f>
        <v>221.69</v>
      </c>
      <c r="K1595" s="320">
        <f>SUM(K1596:K1598)</f>
        <v>221.69</v>
      </c>
      <c r="L1595" s="325">
        <f>'Med escola 220V'!I225</f>
        <v>221.69079999999997</v>
      </c>
    </row>
    <row r="1596" spans="1:12" ht="33" customHeight="1">
      <c r="A1596" s="244" t="s">
        <v>853</v>
      </c>
      <c r="B1596" s="244"/>
      <c r="C1596" s="211" t="s">
        <v>2391</v>
      </c>
      <c r="D1596" s="244" t="s">
        <v>14</v>
      </c>
      <c r="E1596" s="244" t="s">
        <v>2392</v>
      </c>
      <c r="F1596" s="597" t="s">
        <v>917</v>
      </c>
      <c r="G1596" s="597"/>
      <c r="H1596" s="212" t="s">
        <v>914</v>
      </c>
      <c r="I1596" s="211" t="s">
        <v>867</v>
      </c>
      <c r="J1596" s="211" t="s">
        <v>2393</v>
      </c>
      <c r="K1596" s="213">
        <f t="shared" ref="K1596:K1598" si="35">I1596*J1596</f>
        <v>36.299999999999997</v>
      </c>
    </row>
    <row r="1597" spans="1:12" ht="21.95" customHeight="1">
      <c r="A1597" s="244" t="s">
        <v>853</v>
      </c>
      <c r="B1597" s="244"/>
      <c r="C1597" s="211" t="s">
        <v>2394</v>
      </c>
      <c r="D1597" s="244" t="s">
        <v>14</v>
      </c>
      <c r="E1597" s="244" t="s">
        <v>2395</v>
      </c>
      <c r="F1597" s="597" t="s">
        <v>917</v>
      </c>
      <c r="G1597" s="597"/>
      <c r="H1597" s="212" t="s">
        <v>914</v>
      </c>
      <c r="I1597" s="211" t="s">
        <v>867</v>
      </c>
      <c r="J1597" s="211">
        <f>J1580</f>
        <v>68.75</v>
      </c>
      <c r="K1597" s="213">
        <f t="shared" si="35"/>
        <v>68.75</v>
      </c>
    </row>
    <row r="1598" spans="1:12" ht="21.95" customHeight="1">
      <c r="A1598" s="244" t="s">
        <v>853</v>
      </c>
      <c r="B1598" s="244"/>
      <c r="C1598" s="211" t="s">
        <v>2397</v>
      </c>
      <c r="D1598" s="244" t="s">
        <v>14</v>
      </c>
      <c r="E1598" s="244" t="s">
        <v>2398</v>
      </c>
      <c r="F1598" s="597" t="s">
        <v>917</v>
      </c>
      <c r="G1598" s="597"/>
      <c r="H1598" s="212" t="s">
        <v>914</v>
      </c>
      <c r="I1598" s="211" t="s">
        <v>867</v>
      </c>
      <c r="J1598" s="211">
        <v>116.64</v>
      </c>
      <c r="K1598" s="213">
        <f t="shared" si="35"/>
        <v>116.64</v>
      </c>
      <c r="L1598" s="325">
        <f>L1595-K1595</f>
        <v>7.9999999996971383E-4</v>
      </c>
    </row>
    <row r="1599" spans="1:12">
      <c r="A1599" s="245"/>
      <c r="B1599" s="245"/>
      <c r="C1599" s="245"/>
      <c r="D1599" s="245"/>
      <c r="E1599" s="245"/>
      <c r="F1599" s="245" t="s">
        <v>886</v>
      </c>
      <c r="G1599" s="245" t="s">
        <v>1913</v>
      </c>
      <c r="H1599" s="245" t="s">
        <v>888</v>
      </c>
      <c r="I1599" s="245" t="s">
        <v>953</v>
      </c>
      <c r="J1599" s="245" t="s">
        <v>890</v>
      </c>
      <c r="K1599" s="245" t="s">
        <v>2400</v>
      </c>
    </row>
    <row r="1600" spans="1:12" ht="15" thickBot="1">
      <c r="A1600" s="245"/>
      <c r="B1600" s="245"/>
      <c r="C1600" s="245"/>
      <c r="D1600" s="245"/>
      <c r="E1600" s="245"/>
      <c r="F1600" s="245" t="s">
        <v>891</v>
      </c>
      <c r="G1600" s="245">
        <f>H2*K1595</f>
        <v>45.402112000000002</v>
      </c>
      <c r="H1600" s="599" t="s">
        <v>892</v>
      </c>
      <c r="I1600" s="599"/>
      <c r="J1600" s="599">
        <f>G1600+K1595</f>
        <v>267.09211199999999</v>
      </c>
      <c r="K1600" s="599"/>
    </row>
    <row r="1601" spans="1:12" ht="0.95" customHeight="1" thickTop="1">
      <c r="A1601" s="217"/>
      <c r="B1601" s="217"/>
      <c r="C1601" s="217"/>
      <c r="D1601" s="217"/>
      <c r="E1601" s="217"/>
      <c r="F1601" s="217"/>
      <c r="G1601" s="217"/>
      <c r="H1601" s="217"/>
      <c r="I1601" s="217"/>
      <c r="J1601" s="217"/>
      <c r="K1601" s="217"/>
    </row>
    <row r="1602" spans="1:12" ht="18" customHeight="1">
      <c r="A1602" s="243"/>
      <c r="B1602" s="243" t="s">
        <v>840</v>
      </c>
      <c r="C1602" s="207" t="s">
        <v>841</v>
      </c>
      <c r="D1602" s="243" t="s">
        <v>842</v>
      </c>
      <c r="E1602" s="243" t="s">
        <v>843</v>
      </c>
      <c r="F1602" s="600" t="s">
        <v>844</v>
      </c>
      <c r="G1602" s="600"/>
      <c r="H1602" s="208" t="s">
        <v>845</v>
      </c>
      <c r="I1602" s="207" t="s">
        <v>846</v>
      </c>
      <c r="J1602" s="207" t="s">
        <v>847</v>
      </c>
      <c r="K1602" s="207" t="s">
        <v>742</v>
      </c>
    </row>
    <row r="1603" spans="1:12" ht="21.95" customHeight="1">
      <c r="A1603" s="317" t="s">
        <v>848</v>
      </c>
      <c r="B1603" s="317" t="s">
        <v>2408</v>
      </c>
      <c r="C1603" s="318" t="s">
        <v>2409</v>
      </c>
      <c r="D1603" s="317" t="s">
        <v>14</v>
      </c>
      <c r="E1603" s="317" t="s">
        <v>395</v>
      </c>
      <c r="F1603" s="592" t="s">
        <v>917</v>
      </c>
      <c r="G1603" s="592"/>
      <c r="H1603" s="319" t="s">
        <v>914</v>
      </c>
      <c r="I1603" s="318">
        <v>1</v>
      </c>
      <c r="J1603" s="320">
        <f>K1603</f>
        <v>103.9450313</v>
      </c>
      <c r="K1603" s="320">
        <f>SUM(K1604:K1607)</f>
        <v>103.9450313</v>
      </c>
      <c r="L1603" s="325">
        <f>'Med escola 220V'!I226</f>
        <v>103.9482</v>
      </c>
    </row>
    <row r="1604" spans="1:12" ht="21.95" customHeight="1">
      <c r="A1604" s="244" t="s">
        <v>853</v>
      </c>
      <c r="B1604" s="244"/>
      <c r="C1604" s="211" t="s">
        <v>1947</v>
      </c>
      <c r="D1604" s="244" t="s">
        <v>14</v>
      </c>
      <c r="E1604" s="244" t="s">
        <v>1948</v>
      </c>
      <c r="F1604" s="597" t="s">
        <v>861</v>
      </c>
      <c r="G1604" s="597"/>
      <c r="H1604" s="212" t="s">
        <v>862</v>
      </c>
      <c r="I1604" s="211" t="s">
        <v>2410</v>
      </c>
      <c r="J1604" s="211" t="s">
        <v>1950</v>
      </c>
      <c r="K1604" s="213">
        <f t="shared" ref="K1604:K1607" si="36">I1604*J1604</f>
        <v>8.2739712000000001</v>
      </c>
    </row>
    <row r="1605" spans="1:12" ht="21.95" customHeight="1">
      <c r="A1605" s="244" t="s">
        <v>853</v>
      </c>
      <c r="B1605" s="244"/>
      <c r="C1605" s="211" t="s">
        <v>1229</v>
      </c>
      <c r="D1605" s="244" t="s">
        <v>14</v>
      </c>
      <c r="E1605" s="244" t="s">
        <v>1230</v>
      </c>
      <c r="F1605" s="597" t="s">
        <v>861</v>
      </c>
      <c r="G1605" s="597"/>
      <c r="H1605" s="212" t="s">
        <v>862</v>
      </c>
      <c r="I1605" s="211" t="s">
        <v>2410</v>
      </c>
      <c r="J1605" s="211" t="s">
        <v>1231</v>
      </c>
      <c r="K1605" s="213">
        <f t="shared" si="36"/>
        <v>10.514838399999999</v>
      </c>
    </row>
    <row r="1606" spans="1:12" ht="21.95" customHeight="1">
      <c r="A1606" s="247" t="s">
        <v>869</v>
      </c>
      <c r="B1606" s="247"/>
      <c r="C1606" s="214" t="s">
        <v>1951</v>
      </c>
      <c r="D1606" s="247" t="s">
        <v>14</v>
      </c>
      <c r="E1606" s="247" t="s">
        <v>1952</v>
      </c>
      <c r="F1606" s="598" t="s">
        <v>872</v>
      </c>
      <c r="G1606" s="598"/>
      <c r="H1606" s="215" t="s">
        <v>914</v>
      </c>
      <c r="I1606" s="214" t="s">
        <v>2411</v>
      </c>
      <c r="J1606" s="214" t="s">
        <v>1954</v>
      </c>
      <c r="K1606" s="216">
        <f t="shared" si="36"/>
        <v>0.1962217</v>
      </c>
    </row>
    <row r="1607" spans="1:12" ht="21.95" customHeight="1">
      <c r="A1607" s="247" t="s">
        <v>869</v>
      </c>
      <c r="B1607" s="247"/>
      <c r="C1607" s="214" t="s">
        <v>2412</v>
      </c>
      <c r="D1607" s="247" t="s">
        <v>14</v>
      </c>
      <c r="E1607" s="247" t="str">
        <f>E1603</f>
        <v>Torneira elétrica LorenEasy, LORENZETTI ou equivalente</v>
      </c>
      <c r="F1607" s="598" t="s">
        <v>872</v>
      </c>
      <c r="G1607" s="598"/>
      <c r="H1607" s="215" t="s">
        <v>914</v>
      </c>
      <c r="I1607" s="214" t="s">
        <v>867</v>
      </c>
      <c r="J1607" s="214">
        <v>84.96</v>
      </c>
      <c r="K1607" s="216">
        <f t="shared" si="36"/>
        <v>84.96</v>
      </c>
      <c r="L1607" s="325">
        <f>L1603-K1603</f>
        <v>3.1687000000033549E-3</v>
      </c>
    </row>
    <row r="1608" spans="1:12">
      <c r="A1608" s="245"/>
      <c r="B1608" s="245"/>
      <c r="C1608" s="245"/>
      <c r="D1608" s="245"/>
      <c r="E1608" s="245"/>
      <c r="F1608" s="245" t="s">
        <v>886</v>
      </c>
      <c r="G1608" s="245" t="s">
        <v>1884</v>
      </c>
      <c r="H1608" s="245" t="s">
        <v>888</v>
      </c>
      <c r="I1608" s="245" t="s">
        <v>4192</v>
      </c>
      <c r="J1608" s="245" t="s">
        <v>890</v>
      </c>
      <c r="K1608" s="245" t="s">
        <v>2413</v>
      </c>
    </row>
    <row r="1609" spans="1:12" ht="15" thickBot="1">
      <c r="A1609" s="245"/>
      <c r="B1609" s="245"/>
      <c r="C1609" s="245"/>
      <c r="D1609" s="245"/>
      <c r="E1609" s="245"/>
      <c r="F1609" s="245" t="s">
        <v>891</v>
      </c>
      <c r="G1609" s="249">
        <f>H2*K1603</f>
        <v>21.287942410239999</v>
      </c>
      <c r="H1609" s="599" t="s">
        <v>892</v>
      </c>
      <c r="I1609" s="599"/>
      <c r="J1609" s="601">
        <f>G1609+K1603</f>
        <v>125.23297371024</v>
      </c>
      <c r="K1609" s="599"/>
    </row>
    <row r="1610" spans="1:12" ht="0.95" customHeight="1" thickTop="1">
      <c r="A1610" s="217"/>
      <c r="B1610" s="217"/>
      <c r="C1610" s="217"/>
      <c r="D1610" s="217"/>
      <c r="E1610" s="217"/>
      <c r="F1610" s="217"/>
      <c r="G1610" s="217"/>
      <c r="H1610" s="217"/>
      <c r="I1610" s="217"/>
      <c r="J1610" s="217"/>
      <c r="K1610" s="217"/>
    </row>
    <row r="1611" spans="1:12" ht="18" customHeight="1">
      <c r="A1611" s="243"/>
      <c r="B1611" s="243" t="s">
        <v>840</v>
      </c>
      <c r="C1611" s="207" t="s">
        <v>841</v>
      </c>
      <c r="D1611" s="243" t="s">
        <v>842</v>
      </c>
      <c r="E1611" s="243" t="s">
        <v>843</v>
      </c>
      <c r="F1611" s="600" t="s">
        <v>844</v>
      </c>
      <c r="G1611" s="600"/>
      <c r="H1611" s="208" t="s">
        <v>845</v>
      </c>
      <c r="I1611" s="207" t="s">
        <v>846</v>
      </c>
      <c r="J1611" s="207" t="s">
        <v>847</v>
      </c>
      <c r="K1611" s="207" t="s">
        <v>742</v>
      </c>
    </row>
    <row r="1612" spans="1:12" ht="21.95" customHeight="1">
      <c r="A1612" s="317" t="s">
        <v>848</v>
      </c>
      <c r="B1612" s="317" t="s">
        <v>2414</v>
      </c>
      <c r="C1612" s="318" t="s">
        <v>2415</v>
      </c>
      <c r="D1612" s="317" t="s">
        <v>14</v>
      </c>
      <c r="E1612" s="317" t="s">
        <v>2416</v>
      </c>
      <c r="F1612" s="592" t="s">
        <v>902</v>
      </c>
      <c r="G1612" s="592"/>
      <c r="H1612" s="319" t="s">
        <v>914</v>
      </c>
      <c r="I1612" s="318">
        <v>1</v>
      </c>
      <c r="J1612" s="320">
        <f>K1612</f>
        <v>55.388100000000001</v>
      </c>
      <c r="K1612" s="320">
        <f>SUM(K1613:K1616)</f>
        <v>55.388100000000001</v>
      </c>
      <c r="L1612" s="325">
        <f>'Med escola 220V'!I227</f>
        <v>55.392599999999995</v>
      </c>
    </row>
    <row r="1613" spans="1:12" ht="21.95" customHeight="1">
      <c r="A1613" s="244" t="s">
        <v>853</v>
      </c>
      <c r="B1613" s="244"/>
      <c r="C1613" s="211" t="s">
        <v>1123</v>
      </c>
      <c r="D1613" s="244" t="s">
        <v>14</v>
      </c>
      <c r="E1613" s="244" t="s">
        <v>1124</v>
      </c>
      <c r="F1613" s="597" t="s">
        <v>861</v>
      </c>
      <c r="G1613" s="597"/>
      <c r="H1613" s="212" t="s">
        <v>862</v>
      </c>
      <c r="I1613" s="211" t="s">
        <v>2417</v>
      </c>
      <c r="J1613" s="211" t="s">
        <v>1125</v>
      </c>
      <c r="K1613" s="213">
        <f t="shared" ref="K1613:K1616" si="37">I1613*J1613</f>
        <v>8.8829999999999991</v>
      </c>
    </row>
    <row r="1614" spans="1:12" ht="21.95" customHeight="1">
      <c r="A1614" s="244" t="s">
        <v>853</v>
      </c>
      <c r="B1614" s="244"/>
      <c r="C1614" s="211" t="s">
        <v>859</v>
      </c>
      <c r="D1614" s="244" t="s">
        <v>14</v>
      </c>
      <c r="E1614" s="244" t="s">
        <v>860</v>
      </c>
      <c r="F1614" s="597" t="s">
        <v>861</v>
      </c>
      <c r="G1614" s="597"/>
      <c r="H1614" s="212" t="s">
        <v>862</v>
      </c>
      <c r="I1614" s="211" t="s">
        <v>1254</v>
      </c>
      <c r="J1614" s="211" t="s">
        <v>864</v>
      </c>
      <c r="K1614" s="213">
        <f t="shared" si="37"/>
        <v>4.1099999999999994</v>
      </c>
    </row>
    <row r="1615" spans="1:12" ht="21.95" customHeight="1">
      <c r="A1615" s="247" t="s">
        <v>869</v>
      </c>
      <c r="B1615" s="247"/>
      <c r="C1615" s="214" t="s">
        <v>2418</v>
      </c>
      <c r="D1615" s="247" t="s">
        <v>14</v>
      </c>
      <c r="E1615" s="247" t="s">
        <v>2419</v>
      </c>
      <c r="F1615" s="598" t="s">
        <v>872</v>
      </c>
      <c r="G1615" s="598"/>
      <c r="H1615" s="215" t="s">
        <v>914</v>
      </c>
      <c r="I1615" s="214" t="s">
        <v>867</v>
      </c>
      <c r="J1615" s="214">
        <v>42.29</v>
      </c>
      <c r="K1615" s="216">
        <f t="shared" si="37"/>
        <v>42.29</v>
      </c>
      <c r="L1615" s="325">
        <f>L1612-K1612</f>
        <v>4.4999999999930651E-3</v>
      </c>
    </row>
    <row r="1616" spans="1:12" ht="21.95" customHeight="1">
      <c r="A1616" s="247" t="s">
        <v>869</v>
      </c>
      <c r="B1616" s="247"/>
      <c r="C1616" s="214" t="s">
        <v>1951</v>
      </c>
      <c r="D1616" s="247" t="s">
        <v>14</v>
      </c>
      <c r="E1616" s="247" t="s">
        <v>1952</v>
      </c>
      <c r="F1616" s="598" t="s">
        <v>872</v>
      </c>
      <c r="G1616" s="598"/>
      <c r="H1616" s="215" t="s">
        <v>914</v>
      </c>
      <c r="I1616" s="214" t="s">
        <v>857</v>
      </c>
      <c r="J1616" s="214" t="s">
        <v>1954</v>
      </c>
      <c r="K1616" s="216">
        <f t="shared" si="37"/>
        <v>0.1051</v>
      </c>
    </row>
    <row r="1617" spans="1:12">
      <c r="A1617" s="245"/>
      <c r="B1617" s="245"/>
      <c r="C1617" s="245"/>
      <c r="D1617" s="245"/>
      <c r="E1617" s="245"/>
      <c r="F1617" s="245" t="s">
        <v>886</v>
      </c>
      <c r="G1617" s="245" t="s">
        <v>4223</v>
      </c>
      <c r="H1617" s="245" t="s">
        <v>888</v>
      </c>
      <c r="I1617" s="245" t="s">
        <v>4224</v>
      </c>
      <c r="J1617" s="245" t="s">
        <v>890</v>
      </c>
      <c r="K1617" s="245" t="s">
        <v>2420</v>
      </c>
    </row>
    <row r="1618" spans="1:12" ht="15" thickBot="1">
      <c r="A1618" s="245"/>
      <c r="B1618" s="245"/>
      <c r="C1618" s="245"/>
      <c r="D1618" s="245"/>
      <c r="E1618" s="245"/>
      <c r="F1618" s="245" t="s">
        <v>891</v>
      </c>
      <c r="G1618" s="249">
        <f>H2*K1612</f>
        <v>11.343482880000002</v>
      </c>
      <c r="H1618" s="599" t="s">
        <v>892</v>
      </c>
      <c r="I1618" s="599"/>
      <c r="J1618" s="601">
        <f>G1618+K1612</f>
        <v>66.731582880000005</v>
      </c>
      <c r="K1618" s="599"/>
    </row>
    <row r="1619" spans="1:12" ht="0.95" customHeight="1" thickTop="1">
      <c r="A1619" s="217"/>
      <c r="B1619" s="217"/>
      <c r="C1619" s="217"/>
      <c r="D1619" s="217"/>
      <c r="E1619" s="217"/>
      <c r="F1619" s="217"/>
      <c r="G1619" s="217"/>
      <c r="H1619" s="217"/>
      <c r="I1619" s="217"/>
      <c r="J1619" s="217"/>
      <c r="K1619" s="217"/>
    </row>
    <row r="1620" spans="1:12" ht="18" customHeight="1">
      <c r="A1620" s="243"/>
      <c r="B1620" s="243" t="s">
        <v>840</v>
      </c>
      <c r="C1620" s="207" t="s">
        <v>841</v>
      </c>
      <c r="D1620" s="243" t="s">
        <v>842</v>
      </c>
      <c r="E1620" s="243" t="s">
        <v>843</v>
      </c>
      <c r="F1620" s="600" t="s">
        <v>844</v>
      </c>
      <c r="G1620" s="600"/>
      <c r="H1620" s="208" t="s">
        <v>845</v>
      </c>
      <c r="I1620" s="207" t="s">
        <v>846</v>
      </c>
      <c r="J1620" s="207" t="s">
        <v>847</v>
      </c>
      <c r="K1620" s="207" t="s">
        <v>742</v>
      </c>
    </row>
    <row r="1621" spans="1:12" ht="21.95" customHeight="1">
      <c r="A1621" s="317" t="s">
        <v>848</v>
      </c>
      <c r="B1621" s="317" t="s">
        <v>2421</v>
      </c>
      <c r="C1621" s="318" t="s">
        <v>2422</v>
      </c>
      <c r="D1621" s="317" t="s">
        <v>14</v>
      </c>
      <c r="E1621" s="317" t="s">
        <v>2423</v>
      </c>
      <c r="F1621" s="592" t="s">
        <v>917</v>
      </c>
      <c r="G1621" s="592"/>
      <c r="H1621" s="319" t="s">
        <v>914</v>
      </c>
      <c r="I1621" s="318">
        <v>1</v>
      </c>
      <c r="J1621" s="318" t="s">
        <v>2424</v>
      </c>
      <c r="K1621" s="320">
        <f>SUM(K1622:K1625)</f>
        <v>31.20964</v>
      </c>
      <c r="L1621" s="325">
        <f>'Med escola 220V'!I228</f>
        <v>31.209399999999999</v>
      </c>
    </row>
    <row r="1622" spans="1:12" ht="21.95" customHeight="1">
      <c r="A1622" s="244" t="s">
        <v>853</v>
      </c>
      <c r="B1622" s="244"/>
      <c r="C1622" s="211" t="s">
        <v>859</v>
      </c>
      <c r="D1622" s="244" t="s">
        <v>14</v>
      </c>
      <c r="E1622" s="244" t="s">
        <v>860</v>
      </c>
      <c r="F1622" s="597" t="s">
        <v>861</v>
      </c>
      <c r="G1622" s="597"/>
      <c r="H1622" s="212" t="s">
        <v>862</v>
      </c>
      <c r="I1622" s="211" t="s">
        <v>1236</v>
      </c>
      <c r="J1622" s="211" t="s">
        <v>864</v>
      </c>
      <c r="K1622" s="216">
        <f t="shared" ref="K1622:K1625" si="38">I1622*J1622</f>
        <v>0.68500000000000005</v>
      </c>
    </row>
    <row r="1623" spans="1:12" ht="21.95" customHeight="1">
      <c r="A1623" s="244" t="s">
        <v>853</v>
      </c>
      <c r="B1623" s="244"/>
      <c r="C1623" s="211" t="s">
        <v>1229</v>
      </c>
      <c r="D1623" s="244" t="s">
        <v>14</v>
      </c>
      <c r="E1623" s="244" t="s">
        <v>1230</v>
      </c>
      <c r="F1623" s="597" t="s">
        <v>861</v>
      </c>
      <c r="G1623" s="597"/>
      <c r="H1623" s="212" t="s">
        <v>862</v>
      </c>
      <c r="I1623" s="211" t="s">
        <v>1771</v>
      </c>
      <c r="J1623" s="211" t="s">
        <v>1231</v>
      </c>
      <c r="K1623" s="216">
        <f t="shared" si="38"/>
        <v>2.9279999999999999</v>
      </c>
    </row>
    <row r="1624" spans="1:12" ht="21.95" customHeight="1">
      <c r="A1624" s="247" t="s">
        <v>869</v>
      </c>
      <c r="B1624" s="247"/>
      <c r="C1624" s="214" t="s">
        <v>2307</v>
      </c>
      <c r="D1624" s="247" t="s">
        <v>14</v>
      </c>
      <c r="E1624" s="247" t="s">
        <v>2308</v>
      </c>
      <c r="F1624" s="598" t="s">
        <v>872</v>
      </c>
      <c r="G1624" s="598"/>
      <c r="H1624" s="215" t="s">
        <v>914</v>
      </c>
      <c r="I1624" s="214" t="s">
        <v>2404</v>
      </c>
      <c r="J1624" s="214" t="s">
        <v>2310</v>
      </c>
      <c r="K1624" s="216">
        <f t="shared" si="38"/>
        <v>8.6640000000000009E-2</v>
      </c>
    </row>
    <row r="1625" spans="1:12" ht="21.95" customHeight="1">
      <c r="A1625" s="247" t="s">
        <v>869</v>
      </c>
      <c r="B1625" s="247"/>
      <c r="C1625" s="214" t="s">
        <v>2425</v>
      </c>
      <c r="D1625" s="247" t="s">
        <v>14</v>
      </c>
      <c r="E1625" s="247" t="s">
        <v>2426</v>
      </c>
      <c r="F1625" s="598" t="s">
        <v>872</v>
      </c>
      <c r="G1625" s="598"/>
      <c r="H1625" s="215" t="s">
        <v>914</v>
      </c>
      <c r="I1625" s="214" t="s">
        <v>867</v>
      </c>
      <c r="J1625" s="214">
        <v>27.51</v>
      </c>
      <c r="K1625" s="216">
        <f t="shared" si="38"/>
        <v>27.51</v>
      </c>
      <c r="L1625" s="325">
        <f>L1621-K1621</f>
        <v>-2.4000000000157229E-4</v>
      </c>
    </row>
    <row r="1626" spans="1:12">
      <c r="A1626" s="245"/>
      <c r="B1626" s="245"/>
      <c r="C1626" s="245"/>
      <c r="D1626" s="245"/>
      <c r="E1626" s="245"/>
      <c r="F1626" s="245" t="s">
        <v>886</v>
      </c>
      <c r="G1626" s="245" t="s">
        <v>2058</v>
      </c>
      <c r="H1626" s="245" t="s">
        <v>888</v>
      </c>
      <c r="I1626" s="245" t="s">
        <v>3191</v>
      </c>
      <c r="J1626" s="245" t="s">
        <v>890</v>
      </c>
      <c r="K1626" s="245" t="s">
        <v>2427</v>
      </c>
    </row>
    <row r="1627" spans="1:12" ht="15" thickBot="1">
      <c r="A1627" s="245"/>
      <c r="B1627" s="245"/>
      <c r="C1627" s="245"/>
      <c r="D1627" s="245"/>
      <c r="E1627" s="245"/>
      <c r="F1627" s="245" t="s">
        <v>891</v>
      </c>
      <c r="G1627" s="245" t="s">
        <v>2428</v>
      </c>
      <c r="H1627" s="599" t="s">
        <v>892</v>
      </c>
      <c r="I1627" s="599"/>
      <c r="J1627" s="599" t="s">
        <v>2429</v>
      </c>
      <c r="K1627" s="599"/>
    </row>
    <row r="1628" spans="1:12" ht="0.95" customHeight="1" thickTop="1">
      <c r="A1628" s="217"/>
      <c r="B1628" s="217"/>
      <c r="C1628" s="217"/>
      <c r="D1628" s="217"/>
      <c r="E1628" s="217"/>
      <c r="F1628" s="217"/>
      <c r="G1628" s="217"/>
      <c r="H1628" s="217"/>
      <c r="I1628" s="217"/>
      <c r="J1628" s="217"/>
      <c r="K1628" s="217"/>
    </row>
    <row r="1629" spans="1:12" ht="18" customHeight="1">
      <c r="A1629" s="243"/>
      <c r="B1629" s="243" t="s">
        <v>840</v>
      </c>
      <c r="C1629" s="207" t="s">
        <v>841</v>
      </c>
      <c r="D1629" s="243" t="s">
        <v>842</v>
      </c>
      <c r="E1629" s="243" t="s">
        <v>843</v>
      </c>
      <c r="F1629" s="600" t="s">
        <v>844</v>
      </c>
      <c r="G1629" s="600"/>
      <c r="H1629" s="208" t="s">
        <v>845</v>
      </c>
      <c r="I1629" s="207" t="s">
        <v>846</v>
      </c>
      <c r="J1629" s="207" t="s">
        <v>847</v>
      </c>
      <c r="K1629" s="207" t="s">
        <v>742</v>
      </c>
    </row>
    <row r="1630" spans="1:12" ht="21.95" customHeight="1">
      <c r="A1630" s="317" t="s">
        <v>848</v>
      </c>
      <c r="B1630" s="317" t="s">
        <v>2430</v>
      </c>
      <c r="C1630" s="318" t="s">
        <v>2431</v>
      </c>
      <c r="D1630" s="317" t="s">
        <v>14</v>
      </c>
      <c r="E1630" s="317" t="s">
        <v>2432</v>
      </c>
      <c r="F1630" s="592" t="s">
        <v>856</v>
      </c>
      <c r="G1630" s="592"/>
      <c r="H1630" s="319" t="s">
        <v>40</v>
      </c>
      <c r="I1630" s="318">
        <v>1</v>
      </c>
      <c r="J1630" s="318" t="s">
        <v>4930</v>
      </c>
      <c r="K1630" s="320" t="s">
        <v>4930</v>
      </c>
      <c r="L1630" s="325">
        <f>'Med escola 220V'!I232</f>
        <v>1521.0992000000001</v>
      </c>
    </row>
    <row r="1631" spans="1:12" ht="21.95" customHeight="1">
      <c r="A1631" s="244" t="s">
        <v>853</v>
      </c>
      <c r="B1631" s="244"/>
      <c r="C1631" s="211" t="s">
        <v>859</v>
      </c>
      <c r="D1631" s="244" t="s">
        <v>14</v>
      </c>
      <c r="E1631" s="244" t="s">
        <v>860</v>
      </c>
      <c r="F1631" s="597" t="s">
        <v>861</v>
      </c>
      <c r="G1631" s="597"/>
      <c r="H1631" s="212" t="s">
        <v>862</v>
      </c>
      <c r="I1631" s="211" t="s">
        <v>4931</v>
      </c>
      <c r="J1631" s="211" t="s">
        <v>864</v>
      </c>
      <c r="K1631" s="213">
        <v>91.5</v>
      </c>
    </row>
    <row r="1632" spans="1:12" ht="21.95" customHeight="1">
      <c r="A1632" s="244" t="s">
        <v>853</v>
      </c>
      <c r="B1632" s="244"/>
      <c r="C1632" s="211" t="s">
        <v>1303</v>
      </c>
      <c r="D1632" s="244" t="s">
        <v>14</v>
      </c>
      <c r="E1632" s="244" t="s">
        <v>1304</v>
      </c>
      <c r="F1632" s="597" t="s">
        <v>861</v>
      </c>
      <c r="G1632" s="597"/>
      <c r="H1632" s="212" t="s">
        <v>862</v>
      </c>
      <c r="I1632" s="211" t="s">
        <v>4932</v>
      </c>
      <c r="J1632" s="211" t="s">
        <v>1305</v>
      </c>
      <c r="K1632" s="213">
        <v>48.99</v>
      </c>
    </row>
    <row r="1633" spans="1:12" ht="21.95" customHeight="1">
      <c r="A1633" s="244" t="s">
        <v>853</v>
      </c>
      <c r="B1633" s="244"/>
      <c r="C1633" s="211" t="s">
        <v>865</v>
      </c>
      <c r="D1633" s="244" t="s">
        <v>14</v>
      </c>
      <c r="E1633" s="244" t="s">
        <v>866</v>
      </c>
      <c r="F1633" s="597" t="s">
        <v>861</v>
      </c>
      <c r="G1633" s="597"/>
      <c r="H1633" s="212" t="s">
        <v>862</v>
      </c>
      <c r="I1633" s="211" t="s">
        <v>4932</v>
      </c>
      <c r="J1633" s="211" t="s">
        <v>868</v>
      </c>
      <c r="K1633" s="213">
        <v>48.71</v>
      </c>
    </row>
    <row r="1634" spans="1:12" ht="21.95" customHeight="1">
      <c r="A1634" s="244" t="s">
        <v>853</v>
      </c>
      <c r="B1634" s="244"/>
      <c r="C1634" s="211" t="s">
        <v>1355</v>
      </c>
      <c r="D1634" s="244" t="s">
        <v>14</v>
      </c>
      <c r="E1634" s="244" t="s">
        <v>1356</v>
      </c>
      <c r="F1634" s="597" t="s">
        <v>861</v>
      </c>
      <c r="G1634" s="597"/>
      <c r="H1634" s="212" t="s">
        <v>862</v>
      </c>
      <c r="I1634" s="211" t="s">
        <v>4932</v>
      </c>
      <c r="J1634" s="211" t="s">
        <v>868</v>
      </c>
      <c r="K1634" s="213">
        <v>48.71</v>
      </c>
    </row>
    <row r="1635" spans="1:12" ht="33" customHeight="1">
      <c r="A1635" s="247" t="s">
        <v>869</v>
      </c>
      <c r="B1635" s="247"/>
      <c r="C1635" s="214" t="s">
        <v>2433</v>
      </c>
      <c r="D1635" s="247" t="s">
        <v>14</v>
      </c>
      <c r="E1635" s="247" t="s">
        <v>2434</v>
      </c>
      <c r="F1635" s="598" t="s">
        <v>872</v>
      </c>
      <c r="G1635" s="598"/>
      <c r="H1635" s="215" t="s">
        <v>40</v>
      </c>
      <c r="I1635" s="214" t="s">
        <v>4933</v>
      </c>
      <c r="J1635" s="214" t="s">
        <v>2435</v>
      </c>
      <c r="K1635" s="216">
        <v>1282.1300000000001</v>
      </c>
    </row>
    <row r="1636" spans="1:12" ht="33" customHeight="1">
      <c r="A1636" s="247" t="s">
        <v>869</v>
      </c>
      <c r="B1636" s="247"/>
      <c r="C1636" s="214" t="s">
        <v>2436</v>
      </c>
      <c r="D1636" s="247" t="s">
        <v>14</v>
      </c>
      <c r="E1636" s="247" t="s">
        <v>2437</v>
      </c>
      <c r="F1636" s="598" t="s">
        <v>1438</v>
      </c>
      <c r="G1636" s="598"/>
      <c r="H1636" s="215" t="s">
        <v>862</v>
      </c>
      <c r="I1636" s="214" t="s">
        <v>4934</v>
      </c>
      <c r="J1636" s="214" t="s">
        <v>1335</v>
      </c>
      <c r="K1636" s="216">
        <v>1.06</v>
      </c>
    </row>
    <row r="1637" spans="1:12">
      <c r="A1637" s="245"/>
      <c r="B1637" s="245"/>
      <c r="C1637" s="245"/>
      <c r="D1637" s="245"/>
      <c r="E1637" s="245"/>
      <c r="F1637" s="245" t="s">
        <v>886</v>
      </c>
      <c r="G1637" s="245" t="s">
        <v>4935</v>
      </c>
      <c r="H1637" s="245" t="s">
        <v>888</v>
      </c>
      <c r="I1637" s="245" t="s">
        <v>4936</v>
      </c>
      <c r="J1637" s="245" t="s">
        <v>890</v>
      </c>
      <c r="K1637" s="245" t="s">
        <v>4937</v>
      </c>
    </row>
    <row r="1638" spans="1:12" ht="15" thickBot="1">
      <c r="A1638" s="245"/>
      <c r="B1638" s="245"/>
      <c r="C1638" s="245"/>
      <c r="D1638" s="245"/>
      <c r="E1638" s="245"/>
      <c r="F1638" s="245" t="s">
        <v>891</v>
      </c>
      <c r="G1638" s="245" t="s">
        <v>4938</v>
      </c>
      <c r="H1638" s="599" t="s">
        <v>892</v>
      </c>
      <c r="I1638" s="599"/>
      <c r="J1638" s="599" t="s">
        <v>4939</v>
      </c>
      <c r="K1638" s="599"/>
    </row>
    <row r="1639" spans="1:12" ht="0.95" customHeight="1" thickTop="1">
      <c r="A1639" s="217"/>
      <c r="B1639" s="217"/>
      <c r="C1639" s="217"/>
      <c r="D1639" s="217"/>
      <c r="E1639" s="217"/>
      <c r="F1639" s="217"/>
      <c r="G1639" s="217"/>
      <c r="H1639" s="217"/>
      <c r="I1639" s="217"/>
      <c r="J1639" s="217"/>
      <c r="K1639" s="217"/>
    </row>
    <row r="1640" spans="1:12" ht="18" customHeight="1">
      <c r="A1640" s="243"/>
      <c r="B1640" s="243" t="s">
        <v>840</v>
      </c>
      <c r="C1640" s="207" t="s">
        <v>841</v>
      </c>
      <c r="D1640" s="243" t="s">
        <v>842</v>
      </c>
      <c r="E1640" s="243" t="s">
        <v>843</v>
      </c>
      <c r="F1640" s="600" t="s">
        <v>844</v>
      </c>
      <c r="G1640" s="600"/>
      <c r="H1640" s="208" t="s">
        <v>845</v>
      </c>
      <c r="I1640" s="207" t="s">
        <v>846</v>
      </c>
      <c r="J1640" s="207" t="s">
        <v>847</v>
      </c>
      <c r="K1640" s="207" t="s">
        <v>742</v>
      </c>
    </row>
    <row r="1641" spans="1:12" ht="33" customHeight="1">
      <c r="A1641" s="317" t="s">
        <v>848</v>
      </c>
      <c r="B1641" s="317" t="s">
        <v>2438</v>
      </c>
      <c r="C1641" s="318" t="s">
        <v>2439</v>
      </c>
      <c r="D1641" s="317" t="s">
        <v>14</v>
      </c>
      <c r="E1641" s="317" t="s">
        <v>2440</v>
      </c>
      <c r="F1641" s="592" t="s">
        <v>856</v>
      </c>
      <c r="G1641" s="592"/>
      <c r="H1641" s="319" t="s">
        <v>880</v>
      </c>
      <c r="I1641" s="318">
        <v>1</v>
      </c>
      <c r="J1641" s="318" t="s">
        <v>3218</v>
      </c>
      <c r="K1641" s="320" t="s">
        <v>3218</v>
      </c>
      <c r="L1641" s="325">
        <f>'Med escola 220V'!I233</f>
        <v>6.2178000000000004</v>
      </c>
    </row>
    <row r="1642" spans="1:12" ht="21.95" customHeight="1">
      <c r="A1642" s="244" t="s">
        <v>853</v>
      </c>
      <c r="B1642" s="244"/>
      <c r="C1642" s="211" t="s">
        <v>1352</v>
      </c>
      <c r="D1642" s="244" t="s">
        <v>14</v>
      </c>
      <c r="E1642" s="244" t="s">
        <v>1353</v>
      </c>
      <c r="F1642" s="597" t="s">
        <v>861</v>
      </c>
      <c r="G1642" s="597"/>
      <c r="H1642" s="212" t="s">
        <v>862</v>
      </c>
      <c r="I1642" s="211" t="s">
        <v>4940</v>
      </c>
      <c r="J1642" s="211" t="s">
        <v>1354</v>
      </c>
      <c r="K1642" s="213">
        <v>0.23</v>
      </c>
    </row>
    <row r="1643" spans="1:12" ht="21.95" customHeight="1">
      <c r="A1643" s="244" t="s">
        <v>853</v>
      </c>
      <c r="B1643" s="244"/>
      <c r="C1643" s="211" t="s">
        <v>1355</v>
      </c>
      <c r="D1643" s="244" t="s">
        <v>14</v>
      </c>
      <c r="E1643" s="244" t="s">
        <v>1356</v>
      </c>
      <c r="F1643" s="597" t="s">
        <v>861</v>
      </c>
      <c r="G1643" s="597"/>
      <c r="H1643" s="212" t="s">
        <v>862</v>
      </c>
      <c r="I1643" s="211" t="s">
        <v>4941</v>
      </c>
      <c r="J1643" s="211" t="s">
        <v>868</v>
      </c>
      <c r="K1643" s="213">
        <v>0.68</v>
      </c>
    </row>
    <row r="1644" spans="1:12" ht="21.95" customHeight="1">
      <c r="A1644" s="247" t="s">
        <v>869</v>
      </c>
      <c r="B1644" s="247"/>
      <c r="C1644" s="214" t="s">
        <v>1106</v>
      </c>
      <c r="D1644" s="247" t="s">
        <v>14</v>
      </c>
      <c r="E1644" s="247" t="s">
        <v>1107</v>
      </c>
      <c r="F1644" s="598" t="s">
        <v>872</v>
      </c>
      <c r="G1644" s="598"/>
      <c r="H1644" s="215" t="s">
        <v>880</v>
      </c>
      <c r="I1644" s="214" t="s">
        <v>4942</v>
      </c>
      <c r="J1644" s="214" t="s">
        <v>1109</v>
      </c>
      <c r="K1644" s="216">
        <v>0.09</v>
      </c>
    </row>
    <row r="1645" spans="1:12" ht="33" customHeight="1">
      <c r="A1645" s="247" t="s">
        <v>869</v>
      </c>
      <c r="B1645" s="247"/>
      <c r="C1645" s="214" t="s">
        <v>1361</v>
      </c>
      <c r="D1645" s="247" t="s">
        <v>14</v>
      </c>
      <c r="E1645" s="247" t="s">
        <v>1362</v>
      </c>
      <c r="F1645" s="598" t="s">
        <v>872</v>
      </c>
      <c r="G1645" s="598"/>
      <c r="H1645" s="215" t="s">
        <v>914</v>
      </c>
      <c r="I1645" s="214" t="s">
        <v>4943</v>
      </c>
      <c r="J1645" s="214" t="s">
        <v>1364</v>
      </c>
      <c r="K1645" s="216">
        <v>0.15</v>
      </c>
    </row>
    <row r="1646" spans="1:12" ht="44.1" customHeight="1">
      <c r="A1646" s="247" t="s">
        <v>869</v>
      </c>
      <c r="B1646" s="247"/>
      <c r="C1646" s="214" t="s">
        <v>2442</v>
      </c>
      <c r="D1646" s="247" t="s">
        <v>14</v>
      </c>
      <c r="E1646" s="247" t="s">
        <v>2443</v>
      </c>
      <c r="F1646" s="598" t="s">
        <v>872</v>
      </c>
      <c r="G1646" s="598"/>
      <c r="H1646" s="215" t="s">
        <v>16</v>
      </c>
      <c r="I1646" s="214" t="s">
        <v>4944</v>
      </c>
      <c r="J1646" s="214" t="s">
        <v>2444</v>
      </c>
      <c r="K1646" s="216">
        <v>5.07</v>
      </c>
    </row>
    <row r="1647" spans="1:12">
      <c r="A1647" s="245"/>
      <c r="B1647" s="245"/>
      <c r="C1647" s="245"/>
      <c r="D1647" s="245"/>
      <c r="E1647" s="245"/>
      <c r="F1647" s="245" t="s">
        <v>886</v>
      </c>
      <c r="G1647" s="245" t="s">
        <v>3377</v>
      </c>
      <c r="H1647" s="245" t="s">
        <v>888</v>
      </c>
      <c r="I1647" s="245" t="s">
        <v>3423</v>
      </c>
      <c r="J1647" s="245" t="s">
        <v>890</v>
      </c>
      <c r="K1647" s="245" t="s">
        <v>1385</v>
      </c>
    </row>
    <row r="1648" spans="1:12" ht="15" thickBot="1">
      <c r="A1648" s="245"/>
      <c r="B1648" s="245"/>
      <c r="C1648" s="245"/>
      <c r="D1648" s="245"/>
      <c r="E1648" s="245"/>
      <c r="F1648" s="245" t="s">
        <v>891</v>
      </c>
      <c r="G1648" s="245" t="s">
        <v>2545</v>
      </c>
      <c r="H1648" s="599" t="s">
        <v>892</v>
      </c>
      <c r="I1648" s="599"/>
      <c r="J1648" s="599" t="s">
        <v>1777</v>
      </c>
      <c r="K1648" s="599"/>
    </row>
    <row r="1649" spans="1:12" ht="0.95" customHeight="1" thickTop="1">
      <c r="A1649" s="217"/>
      <c r="B1649" s="217"/>
      <c r="C1649" s="217"/>
      <c r="D1649" s="217"/>
      <c r="E1649" s="217"/>
      <c r="F1649" s="217"/>
      <c r="G1649" s="217"/>
      <c r="H1649" s="217"/>
      <c r="I1649" s="217"/>
      <c r="J1649" s="217"/>
      <c r="K1649" s="217"/>
    </row>
    <row r="1650" spans="1:12" ht="18" customHeight="1">
      <c r="A1650" s="243"/>
      <c r="B1650" s="243" t="s">
        <v>840</v>
      </c>
      <c r="C1650" s="207" t="s">
        <v>841</v>
      </c>
      <c r="D1650" s="243" t="s">
        <v>842</v>
      </c>
      <c r="E1650" s="243" t="s">
        <v>843</v>
      </c>
      <c r="F1650" s="600" t="s">
        <v>844</v>
      </c>
      <c r="G1650" s="600"/>
      <c r="H1650" s="208" t="s">
        <v>845</v>
      </c>
      <c r="I1650" s="207" t="s">
        <v>846</v>
      </c>
      <c r="J1650" s="207" t="s">
        <v>847</v>
      </c>
      <c r="K1650" s="207" t="s">
        <v>742</v>
      </c>
    </row>
    <row r="1651" spans="1:12" ht="44.1" customHeight="1">
      <c r="A1651" s="317" t="s">
        <v>848</v>
      </c>
      <c r="B1651" s="317" t="s">
        <v>2448</v>
      </c>
      <c r="C1651" s="318" t="s">
        <v>2449</v>
      </c>
      <c r="D1651" s="317" t="s">
        <v>14</v>
      </c>
      <c r="E1651" s="317" t="s">
        <v>2450</v>
      </c>
      <c r="F1651" s="592" t="s">
        <v>917</v>
      </c>
      <c r="G1651" s="592"/>
      <c r="H1651" s="319" t="s">
        <v>873</v>
      </c>
      <c r="I1651" s="318">
        <v>1</v>
      </c>
      <c r="J1651" s="318" t="s">
        <v>4945</v>
      </c>
      <c r="K1651" s="320" t="s">
        <v>4945</v>
      </c>
      <c r="L1651" s="325">
        <f>'Med escola 220V'!I234</f>
        <v>21.586000000000002</v>
      </c>
    </row>
    <row r="1652" spans="1:12" ht="21.95" customHeight="1">
      <c r="A1652" s="244" t="s">
        <v>853</v>
      </c>
      <c r="B1652" s="244"/>
      <c r="C1652" s="211" t="s">
        <v>1947</v>
      </c>
      <c r="D1652" s="244" t="s">
        <v>14</v>
      </c>
      <c r="E1652" s="244" t="s">
        <v>1948</v>
      </c>
      <c r="F1652" s="597" t="s">
        <v>861</v>
      </c>
      <c r="G1652" s="597"/>
      <c r="H1652" s="212" t="s">
        <v>862</v>
      </c>
      <c r="I1652" s="211" t="s">
        <v>4946</v>
      </c>
      <c r="J1652" s="211" t="s">
        <v>1950</v>
      </c>
      <c r="K1652" s="213">
        <v>3.01</v>
      </c>
    </row>
    <row r="1653" spans="1:12" ht="21.95" customHeight="1">
      <c r="A1653" s="244" t="s">
        <v>853</v>
      </c>
      <c r="B1653" s="244"/>
      <c r="C1653" s="211" t="s">
        <v>1229</v>
      </c>
      <c r="D1653" s="244" t="s">
        <v>14</v>
      </c>
      <c r="E1653" s="244" t="s">
        <v>1230</v>
      </c>
      <c r="F1653" s="597" t="s">
        <v>861</v>
      </c>
      <c r="G1653" s="597"/>
      <c r="H1653" s="212" t="s">
        <v>862</v>
      </c>
      <c r="I1653" s="211" t="s">
        <v>4946</v>
      </c>
      <c r="J1653" s="211" t="s">
        <v>1231</v>
      </c>
      <c r="K1653" s="213">
        <v>3.83</v>
      </c>
    </row>
    <row r="1654" spans="1:12" ht="21.95" customHeight="1">
      <c r="A1654" s="247" t="s">
        <v>869</v>
      </c>
      <c r="B1654" s="247"/>
      <c r="C1654" s="214" t="s">
        <v>2451</v>
      </c>
      <c r="D1654" s="247" t="s">
        <v>14</v>
      </c>
      <c r="E1654" s="247" t="s">
        <v>2452</v>
      </c>
      <c r="F1654" s="598" t="s">
        <v>872</v>
      </c>
      <c r="G1654" s="598"/>
      <c r="H1654" s="215" t="s">
        <v>873</v>
      </c>
      <c r="I1654" s="214" t="s">
        <v>2453</v>
      </c>
      <c r="J1654" s="214" t="s">
        <v>2454</v>
      </c>
      <c r="K1654" s="216">
        <v>14.75</v>
      </c>
    </row>
    <row r="1655" spans="1:12">
      <c r="A1655" s="245"/>
      <c r="B1655" s="245"/>
      <c r="C1655" s="245"/>
      <c r="D1655" s="245"/>
      <c r="E1655" s="245"/>
      <c r="F1655" s="245" t="s">
        <v>886</v>
      </c>
      <c r="G1655" s="245" t="s">
        <v>2346</v>
      </c>
      <c r="H1655" s="245" t="s">
        <v>888</v>
      </c>
      <c r="I1655" s="245" t="s">
        <v>3032</v>
      </c>
      <c r="J1655" s="245" t="s">
        <v>890</v>
      </c>
      <c r="K1655" s="245" t="s">
        <v>3097</v>
      </c>
    </row>
    <row r="1656" spans="1:12">
      <c r="A1656" s="245"/>
      <c r="B1656" s="245"/>
      <c r="C1656" s="245"/>
      <c r="D1656" s="245"/>
      <c r="E1656" s="245"/>
      <c r="F1656" s="245" t="s">
        <v>891</v>
      </c>
      <c r="G1656" s="245" t="s">
        <v>4646</v>
      </c>
      <c r="H1656" s="599" t="s">
        <v>892</v>
      </c>
      <c r="I1656" s="599"/>
      <c r="J1656" s="599" t="s">
        <v>2244</v>
      </c>
      <c r="K1656" s="599"/>
    </row>
    <row r="1657" spans="1:12" ht="15">
      <c r="A1657" s="243"/>
      <c r="B1657" s="243" t="s">
        <v>840</v>
      </c>
      <c r="C1657" s="207" t="s">
        <v>841</v>
      </c>
      <c r="D1657" s="243" t="s">
        <v>842</v>
      </c>
      <c r="E1657" s="243" t="s">
        <v>843</v>
      </c>
      <c r="F1657" s="600" t="s">
        <v>844</v>
      </c>
      <c r="G1657" s="600"/>
      <c r="H1657" s="208" t="s">
        <v>845</v>
      </c>
      <c r="I1657" s="207" t="s">
        <v>846</v>
      </c>
      <c r="J1657" s="207" t="s">
        <v>847</v>
      </c>
      <c r="K1657" s="207" t="s">
        <v>742</v>
      </c>
    </row>
    <row r="1658" spans="1:12" ht="14.25" customHeight="1">
      <c r="A1658" s="317" t="s">
        <v>848</v>
      </c>
      <c r="B1658" s="317" t="s">
        <v>410</v>
      </c>
      <c r="C1658" s="318"/>
      <c r="D1658" s="317"/>
      <c r="E1658" s="317" t="s">
        <v>412</v>
      </c>
      <c r="F1658" s="592" t="s">
        <v>917</v>
      </c>
      <c r="G1658" s="592"/>
      <c r="H1658" s="319" t="s">
        <v>4346</v>
      </c>
      <c r="I1658" s="318">
        <v>1</v>
      </c>
      <c r="J1658" s="318">
        <f>K1658</f>
        <v>12.418399999999998</v>
      </c>
      <c r="K1658" s="320">
        <f>K1659</f>
        <v>12.418399999999998</v>
      </c>
    </row>
    <row r="1659" spans="1:12">
      <c r="A1659" s="244"/>
      <c r="B1659" s="244"/>
      <c r="C1659" s="211"/>
      <c r="D1659" s="244"/>
      <c r="E1659" s="244" t="str">
        <f>E1658</f>
        <v>Cotovelo de ferro galvanizado Ø 3/4"</v>
      </c>
      <c r="F1659" s="597"/>
      <c r="G1659" s="597"/>
      <c r="H1659" s="212" t="s">
        <v>4346</v>
      </c>
      <c r="I1659" s="211">
        <f>1</f>
        <v>1</v>
      </c>
      <c r="J1659" s="211">
        <f>'Med escola 220V'!I235</f>
        <v>12.418399999999998</v>
      </c>
      <c r="K1659" s="213">
        <f>J1659*I1659</f>
        <v>12.418399999999998</v>
      </c>
    </row>
    <row r="1660" spans="1:12">
      <c r="A1660" s="245"/>
      <c r="B1660" s="245"/>
      <c r="C1660" s="245"/>
      <c r="D1660" s="245"/>
      <c r="E1660" s="245"/>
      <c r="F1660" s="245" t="s">
        <v>891</v>
      </c>
      <c r="G1660" s="249">
        <f>$H$2*K1658</f>
        <v>2.5432883199999998</v>
      </c>
      <c r="H1660" s="599" t="s">
        <v>892</v>
      </c>
      <c r="I1660" s="599"/>
      <c r="J1660" s="601">
        <f>G1660+K1658</f>
        <v>14.961688319999999</v>
      </c>
      <c r="K1660" s="599"/>
    </row>
    <row r="1661" spans="1:12" ht="15">
      <c r="A1661" s="243"/>
      <c r="B1661" s="243" t="s">
        <v>840</v>
      </c>
      <c r="C1661" s="207" t="s">
        <v>841</v>
      </c>
      <c r="D1661" s="243" t="s">
        <v>842</v>
      </c>
      <c r="E1661" s="243" t="s">
        <v>843</v>
      </c>
      <c r="F1661" s="600" t="s">
        <v>844</v>
      </c>
      <c r="G1661" s="600"/>
      <c r="H1661" s="208" t="s">
        <v>845</v>
      </c>
      <c r="I1661" s="207" t="s">
        <v>846</v>
      </c>
      <c r="J1661" s="207" t="s">
        <v>847</v>
      </c>
      <c r="K1661" s="207" t="s">
        <v>742</v>
      </c>
    </row>
    <row r="1662" spans="1:12" ht="14.25" customHeight="1">
      <c r="A1662" s="317" t="s">
        <v>848</v>
      </c>
      <c r="B1662" s="317" t="s">
        <v>413</v>
      </c>
      <c r="C1662" s="318"/>
      <c r="D1662" s="317"/>
      <c r="E1662" s="317" t="s">
        <v>414</v>
      </c>
      <c r="F1662" s="592" t="s">
        <v>917</v>
      </c>
      <c r="G1662" s="592"/>
      <c r="H1662" s="319" t="s">
        <v>4346</v>
      </c>
      <c r="I1662" s="318">
        <v>1</v>
      </c>
      <c r="J1662" s="318">
        <f>K1662</f>
        <v>4.7729999999999997</v>
      </c>
      <c r="K1662" s="320">
        <f>K1663</f>
        <v>4.7729999999999997</v>
      </c>
    </row>
    <row r="1663" spans="1:12">
      <c r="A1663" s="244"/>
      <c r="B1663" s="244"/>
      <c r="C1663" s="211"/>
      <c r="D1663" s="244"/>
      <c r="E1663" s="244" t="str">
        <f>E1662</f>
        <v>Fita anticorrosiva 5cmx30m (2 camadas)</v>
      </c>
      <c r="F1663" s="597"/>
      <c r="G1663" s="597"/>
      <c r="H1663" s="212" t="s">
        <v>4346</v>
      </c>
      <c r="I1663" s="211">
        <f>1</f>
        <v>1</v>
      </c>
      <c r="J1663" s="329">
        <f>'Med escola 220V'!I236</f>
        <v>4.7729999999999997</v>
      </c>
      <c r="K1663" s="213">
        <f>J1663*I1663</f>
        <v>4.7729999999999997</v>
      </c>
    </row>
    <row r="1664" spans="1:12">
      <c r="A1664" s="245"/>
      <c r="B1664" s="245"/>
      <c r="C1664" s="245"/>
      <c r="D1664" s="245"/>
      <c r="E1664" s="245"/>
      <c r="F1664" s="245" t="s">
        <v>891</v>
      </c>
      <c r="G1664" s="249">
        <f>$H$2*K1662</f>
        <v>0.9775104</v>
      </c>
      <c r="H1664" s="599" t="s">
        <v>892</v>
      </c>
      <c r="I1664" s="599"/>
      <c r="J1664" s="601">
        <f>G1664+K1662</f>
        <v>5.7505103999999996</v>
      </c>
      <c r="K1664" s="599"/>
    </row>
    <row r="1665" spans="1:11" ht="15">
      <c r="A1665" s="243"/>
      <c r="B1665" s="243" t="s">
        <v>840</v>
      </c>
      <c r="C1665" s="207" t="s">
        <v>841</v>
      </c>
      <c r="D1665" s="243" t="s">
        <v>842</v>
      </c>
      <c r="E1665" s="243" t="s">
        <v>843</v>
      </c>
      <c r="F1665" s="600" t="s">
        <v>844</v>
      </c>
      <c r="G1665" s="600"/>
      <c r="H1665" s="208" t="s">
        <v>845</v>
      </c>
      <c r="I1665" s="207" t="s">
        <v>846</v>
      </c>
      <c r="J1665" s="207" t="s">
        <v>847</v>
      </c>
      <c r="K1665" s="207" t="s">
        <v>742</v>
      </c>
    </row>
    <row r="1666" spans="1:11" ht="14.25" customHeight="1">
      <c r="A1666" s="317" t="s">
        <v>848</v>
      </c>
      <c r="B1666" s="317" t="s">
        <v>415</v>
      </c>
      <c r="C1666" s="318"/>
      <c r="D1666" s="317"/>
      <c r="E1666" s="317" t="str">
        <f>'Med escola 220V'!D210</f>
        <v>Bacia Sanitária Convencional com Caixa Acoplada, código Izy P.111, DECA, ou equivalente com acessórios- fornecimento e instalação</v>
      </c>
      <c r="F1666" s="592" t="s">
        <v>917</v>
      </c>
      <c r="G1666" s="592"/>
      <c r="H1666" s="319" t="s">
        <v>4346</v>
      </c>
      <c r="I1666" s="318">
        <v>1</v>
      </c>
      <c r="J1666" s="318">
        <f>K1666</f>
        <v>59.640999999999991</v>
      </c>
      <c r="K1666" s="320">
        <f>K1667</f>
        <v>59.640999999999991</v>
      </c>
    </row>
    <row r="1667" spans="1:11" ht="22.5">
      <c r="A1667" s="244"/>
      <c r="B1667" s="244"/>
      <c r="C1667" s="211"/>
      <c r="D1667" s="244"/>
      <c r="E1667" s="244" t="str">
        <f>E1666</f>
        <v>Bacia Sanitária Convencional com Caixa Acoplada, código Izy P.111, DECA, ou equivalente com acessórios- fornecimento e instalação</v>
      </c>
      <c r="F1667" s="597"/>
      <c r="G1667" s="597"/>
      <c r="H1667" s="212" t="s">
        <v>4346</v>
      </c>
      <c r="I1667" s="211">
        <f>1</f>
        <v>1</v>
      </c>
      <c r="J1667" s="211">
        <f>'Med escola 220V'!I237</f>
        <v>59.640999999999991</v>
      </c>
      <c r="K1667" s="213">
        <f>J1667*I1667</f>
        <v>59.640999999999991</v>
      </c>
    </row>
    <row r="1668" spans="1:11">
      <c r="A1668" s="245"/>
      <c r="B1668" s="245"/>
      <c r="C1668" s="245"/>
      <c r="D1668" s="245"/>
      <c r="E1668" s="245"/>
      <c r="F1668" s="245" t="s">
        <v>891</v>
      </c>
      <c r="G1668" s="249">
        <f>$H$2*K1666</f>
        <v>12.214476799999998</v>
      </c>
      <c r="H1668" s="599" t="s">
        <v>892</v>
      </c>
      <c r="I1668" s="599"/>
      <c r="J1668" s="601">
        <f>G1668+K1666</f>
        <v>71.855476799999991</v>
      </c>
      <c r="K1668" s="599"/>
    </row>
    <row r="1669" spans="1:11" ht="15">
      <c r="A1669" s="243"/>
      <c r="B1669" s="243" t="s">
        <v>840</v>
      </c>
      <c r="C1669" s="207" t="s">
        <v>841</v>
      </c>
      <c r="D1669" s="243" t="s">
        <v>842</v>
      </c>
      <c r="E1669" s="243" t="s">
        <v>843</v>
      </c>
      <c r="F1669" s="600" t="s">
        <v>844</v>
      </c>
      <c r="G1669" s="600"/>
      <c r="H1669" s="208" t="s">
        <v>845</v>
      </c>
      <c r="I1669" s="207" t="s">
        <v>846</v>
      </c>
      <c r="J1669" s="207" t="s">
        <v>847</v>
      </c>
      <c r="K1669" s="207" t="s">
        <v>742</v>
      </c>
    </row>
    <row r="1670" spans="1:11" ht="14.25" customHeight="1">
      <c r="A1670" s="317" t="s">
        <v>848</v>
      </c>
      <c r="B1670" s="317" t="s">
        <v>417</v>
      </c>
      <c r="C1670" s="318"/>
      <c r="D1670" s="317"/>
      <c r="E1670" s="317" t="str">
        <f>'Med escola 220V'!D211</f>
        <v>Assento plástico Izy, Código AP.01, DECA</v>
      </c>
      <c r="F1670" s="592" t="s">
        <v>917</v>
      </c>
      <c r="G1670" s="592"/>
      <c r="H1670" s="319" t="s">
        <v>4346</v>
      </c>
      <c r="I1670" s="318">
        <v>1</v>
      </c>
      <c r="J1670" s="318">
        <f>K1670</f>
        <v>608.57899999999995</v>
      </c>
      <c r="K1670" s="320">
        <f>K1671</f>
        <v>608.57899999999995</v>
      </c>
    </row>
    <row r="1671" spans="1:11">
      <c r="A1671" s="244"/>
      <c r="B1671" s="244"/>
      <c r="C1671" s="211"/>
      <c r="D1671" s="244"/>
      <c r="E1671" s="244" t="str">
        <f>E1670</f>
        <v>Assento plástico Izy, Código AP.01, DECA</v>
      </c>
      <c r="F1671" s="597"/>
      <c r="G1671" s="597"/>
      <c r="H1671" s="212" t="s">
        <v>4346</v>
      </c>
      <c r="I1671" s="211">
        <f>1</f>
        <v>1</v>
      </c>
      <c r="J1671" s="211">
        <f>'Med escola 220V'!I238</f>
        <v>608.57899999999995</v>
      </c>
      <c r="K1671" s="213">
        <f>J1671*I1671</f>
        <v>608.57899999999995</v>
      </c>
    </row>
    <row r="1672" spans="1:11">
      <c r="A1672" s="245"/>
      <c r="B1672" s="245"/>
      <c r="C1672" s="245"/>
      <c r="D1672" s="245"/>
      <c r="E1672" s="245"/>
      <c r="F1672" s="245" t="s">
        <v>891</v>
      </c>
      <c r="G1672" s="249">
        <f>$H$2*K1670</f>
        <v>124.6369792</v>
      </c>
      <c r="H1672" s="599" t="s">
        <v>892</v>
      </c>
      <c r="I1672" s="599"/>
      <c r="J1672" s="601">
        <f>G1672+K1670</f>
        <v>733.21597919999999</v>
      </c>
      <c r="K1672" s="599"/>
    </row>
    <row r="1673" spans="1:11" ht="15">
      <c r="A1673" s="243"/>
      <c r="B1673" s="243" t="s">
        <v>840</v>
      </c>
      <c r="C1673" s="207" t="s">
        <v>841</v>
      </c>
      <c r="D1673" s="243" t="s">
        <v>842</v>
      </c>
      <c r="E1673" s="243" t="s">
        <v>843</v>
      </c>
      <c r="F1673" s="600" t="s">
        <v>844</v>
      </c>
      <c r="G1673" s="600"/>
      <c r="H1673" s="208" t="s">
        <v>845</v>
      </c>
      <c r="I1673" s="207" t="s">
        <v>846</v>
      </c>
      <c r="J1673" s="207" t="s">
        <v>847</v>
      </c>
      <c r="K1673" s="207" t="s">
        <v>742</v>
      </c>
    </row>
    <row r="1674" spans="1:11" ht="14.25" customHeight="1">
      <c r="A1674" s="317" t="s">
        <v>848</v>
      </c>
      <c r="B1674" s="317" t="s">
        <v>419</v>
      </c>
      <c r="C1674" s="318"/>
      <c r="D1674" s="317"/>
      <c r="E1674" s="317" t="str">
        <f>'Med escola 220V'!D212</f>
        <v>Mictório com Sifão Integrado Branco Gelo, codigo M715, Deca ou equivalente</v>
      </c>
      <c r="F1674" s="592" t="s">
        <v>917</v>
      </c>
      <c r="G1674" s="592"/>
      <c r="H1674" s="319" t="s">
        <v>4346</v>
      </c>
      <c r="I1674" s="318">
        <v>1</v>
      </c>
      <c r="J1674" s="318">
        <f>K1674</f>
        <v>88.795000000000002</v>
      </c>
      <c r="K1674" s="320">
        <f>K1675</f>
        <v>88.795000000000002</v>
      </c>
    </row>
    <row r="1675" spans="1:11">
      <c r="A1675" s="244"/>
      <c r="B1675" s="244"/>
      <c r="C1675" s="211"/>
      <c r="D1675" s="244"/>
      <c r="E1675" s="244" t="str">
        <f>E1674</f>
        <v>Mictório com Sifão Integrado Branco Gelo, codigo M715, Deca ou equivalente</v>
      </c>
      <c r="F1675" s="597"/>
      <c r="G1675" s="597"/>
      <c r="H1675" s="212" t="s">
        <v>4346</v>
      </c>
      <c r="I1675" s="211">
        <f>1</f>
        <v>1</v>
      </c>
      <c r="J1675" s="211">
        <f>'Med escola 220V'!I239</f>
        <v>88.795000000000002</v>
      </c>
      <c r="K1675" s="213">
        <f>J1675*I1675</f>
        <v>88.795000000000002</v>
      </c>
    </row>
    <row r="1676" spans="1:11">
      <c r="A1676" s="245"/>
      <c r="B1676" s="245"/>
      <c r="C1676" s="245"/>
      <c r="D1676" s="245"/>
      <c r="E1676" s="245"/>
      <c r="F1676" s="245" t="s">
        <v>891</v>
      </c>
      <c r="G1676" s="249">
        <f>$H$2*K1674</f>
        <v>18.185216</v>
      </c>
      <c r="H1676" s="599" t="s">
        <v>892</v>
      </c>
      <c r="I1676" s="599"/>
      <c r="J1676" s="601">
        <f>G1676+K1674</f>
        <v>106.980216</v>
      </c>
      <c r="K1676" s="599"/>
    </row>
    <row r="1677" spans="1:11" ht="15">
      <c r="A1677" s="243"/>
      <c r="B1677" s="243" t="s">
        <v>840</v>
      </c>
      <c r="C1677" s="207" t="s">
        <v>841</v>
      </c>
      <c r="D1677" s="243" t="s">
        <v>842</v>
      </c>
      <c r="E1677" s="243" t="s">
        <v>843</v>
      </c>
      <c r="F1677" s="600" t="s">
        <v>844</v>
      </c>
      <c r="G1677" s="600"/>
      <c r="H1677" s="208" t="s">
        <v>845</v>
      </c>
      <c r="I1677" s="207" t="s">
        <v>846</v>
      </c>
      <c r="J1677" s="207" t="s">
        <v>847</v>
      </c>
      <c r="K1677" s="207" t="s">
        <v>742</v>
      </c>
    </row>
    <row r="1678" spans="1:11" ht="14.25" customHeight="1">
      <c r="A1678" s="317" t="s">
        <v>848</v>
      </c>
      <c r="B1678" s="317" t="s">
        <v>421</v>
      </c>
      <c r="C1678" s="318"/>
      <c r="D1678" s="317"/>
      <c r="E1678" s="317" t="str">
        <f>'Med escola 220V'!D216</f>
        <v>Papeleira Metálica Linha Izy, código 2020.C37, DECA ou equivalente</v>
      </c>
      <c r="F1678" s="592" t="s">
        <v>917</v>
      </c>
      <c r="G1678" s="592"/>
      <c r="H1678" s="319" t="s">
        <v>4346</v>
      </c>
      <c r="I1678" s="318">
        <v>1</v>
      </c>
      <c r="J1678" s="318">
        <f>K1678</f>
        <v>36.876800000000003</v>
      </c>
      <c r="K1678" s="320">
        <f>K1679</f>
        <v>36.876800000000003</v>
      </c>
    </row>
    <row r="1679" spans="1:11" ht="22.5">
      <c r="A1679" s="244"/>
      <c r="B1679" s="244"/>
      <c r="C1679" s="211"/>
      <c r="D1679" s="244"/>
      <c r="E1679" s="244" t="str">
        <f>'Med escola 220V'!D213</f>
        <v>Lavatório Pequeno Ravena/Izy cor Branco Gelo, código: L.915, DECA, ou equivalente, sem coluna,(válvula, sifao e engate flexível cromados), exceto Torneira</v>
      </c>
      <c r="F1679" s="597"/>
      <c r="G1679" s="597"/>
      <c r="H1679" s="212" t="s">
        <v>4346</v>
      </c>
      <c r="I1679" s="211">
        <f>1</f>
        <v>1</v>
      </c>
      <c r="J1679" s="211">
        <f>'Med escola 220V'!I240</f>
        <v>36.876800000000003</v>
      </c>
      <c r="K1679" s="213">
        <f>J1679*I1679</f>
        <v>36.876800000000003</v>
      </c>
    </row>
    <row r="1680" spans="1:11">
      <c r="A1680" s="245"/>
      <c r="B1680" s="245"/>
      <c r="C1680" s="245"/>
      <c r="D1680" s="245"/>
      <c r="E1680" s="245"/>
      <c r="F1680" s="245" t="s">
        <v>891</v>
      </c>
      <c r="G1680" s="249">
        <f>$H$2*K1678</f>
        <v>7.552368640000001</v>
      </c>
      <c r="H1680" s="599" t="s">
        <v>892</v>
      </c>
      <c r="I1680" s="599"/>
      <c r="J1680" s="601">
        <f>G1680+K1678</f>
        <v>44.42916864</v>
      </c>
      <c r="K1680" s="599"/>
    </row>
    <row r="1681" spans="1:11" ht="15">
      <c r="A1681" s="243"/>
      <c r="B1681" s="243" t="s">
        <v>840</v>
      </c>
      <c r="C1681" s="207" t="s">
        <v>841</v>
      </c>
      <c r="D1681" s="243" t="s">
        <v>842</v>
      </c>
      <c r="E1681" s="243" t="s">
        <v>843</v>
      </c>
      <c r="F1681" s="600" t="s">
        <v>844</v>
      </c>
      <c r="G1681" s="600"/>
      <c r="H1681" s="208" t="s">
        <v>845</v>
      </c>
      <c r="I1681" s="207" t="s">
        <v>846</v>
      </c>
      <c r="J1681" s="207" t="s">
        <v>847</v>
      </c>
      <c r="K1681" s="207" t="s">
        <v>742</v>
      </c>
    </row>
    <row r="1682" spans="1:11" ht="14.25" customHeight="1">
      <c r="A1682" s="317" t="s">
        <v>848</v>
      </c>
      <c r="B1682" s="317" t="s">
        <v>425</v>
      </c>
      <c r="C1682" s="318"/>
      <c r="D1682" s="317"/>
      <c r="E1682" s="317" t="str">
        <f>'Med escola 220V'!D242</f>
        <v>Placa de sinalização em pvc cod 01 - (500x300) Proibido fumar</v>
      </c>
      <c r="F1682" s="592" t="s">
        <v>917</v>
      </c>
      <c r="G1682" s="592"/>
      <c r="H1682" s="319" t="s">
        <v>4346</v>
      </c>
      <c r="I1682" s="318">
        <v>1</v>
      </c>
      <c r="J1682" s="318">
        <f>K1682</f>
        <v>45.752000000000002</v>
      </c>
      <c r="K1682" s="320">
        <f>K1683</f>
        <v>45.752000000000002</v>
      </c>
    </row>
    <row r="1683" spans="1:11">
      <c r="A1683" s="244"/>
      <c r="B1683" s="244"/>
      <c r="C1683" s="211"/>
      <c r="D1683" s="244"/>
      <c r="E1683" s="244" t="str">
        <f>E1682</f>
        <v>Placa de sinalização em pvc cod 01 - (500x300) Proibido fumar</v>
      </c>
      <c r="F1683" s="597"/>
      <c r="G1683" s="597"/>
      <c r="H1683" s="212" t="s">
        <v>4346</v>
      </c>
      <c r="I1683" s="211">
        <f>1</f>
        <v>1</v>
      </c>
      <c r="J1683" s="211">
        <f>'Med escola 220V'!I242</f>
        <v>45.752000000000002</v>
      </c>
      <c r="K1683" s="213">
        <f>J1683*I1683</f>
        <v>45.752000000000002</v>
      </c>
    </row>
    <row r="1684" spans="1:11">
      <c r="A1684" s="245"/>
      <c r="B1684" s="245"/>
      <c r="C1684" s="245"/>
      <c r="D1684" s="245"/>
      <c r="E1684" s="245"/>
      <c r="F1684" s="245" t="s">
        <v>891</v>
      </c>
      <c r="G1684" s="249">
        <f>H2*K1682</f>
        <v>9.3700096000000013</v>
      </c>
      <c r="H1684" s="599" t="s">
        <v>892</v>
      </c>
      <c r="I1684" s="599"/>
      <c r="J1684" s="601">
        <f>G1684+K1682</f>
        <v>55.122009600000005</v>
      </c>
      <c r="K1684" s="599"/>
    </row>
    <row r="1685" spans="1:11" ht="15">
      <c r="A1685" s="243"/>
      <c r="B1685" s="243" t="s">
        <v>840</v>
      </c>
      <c r="C1685" s="207" t="s">
        <v>841</v>
      </c>
      <c r="D1685" s="243" t="s">
        <v>842</v>
      </c>
      <c r="E1685" s="243" t="s">
        <v>843</v>
      </c>
      <c r="F1685" s="600" t="s">
        <v>844</v>
      </c>
      <c r="G1685" s="600"/>
      <c r="H1685" s="208" t="s">
        <v>845</v>
      </c>
      <c r="I1685" s="207" t="s">
        <v>846</v>
      </c>
      <c r="J1685" s="207" t="s">
        <v>847</v>
      </c>
      <c r="K1685" s="207" t="s">
        <v>742</v>
      </c>
    </row>
    <row r="1686" spans="1:11" ht="14.25" customHeight="1">
      <c r="A1686" s="317" t="s">
        <v>848</v>
      </c>
      <c r="B1686" s="317" t="s">
        <v>427</v>
      </c>
      <c r="C1686" s="318"/>
      <c r="D1686" s="317"/>
      <c r="E1686" s="317" t="str">
        <f>'Med escola 220V'!D243</f>
        <v>Placa de sinalização em pvc cod 06 - (500x300)  Perigo Inflamável</v>
      </c>
      <c r="F1686" s="592" t="s">
        <v>917</v>
      </c>
      <c r="G1686" s="592"/>
      <c r="H1686" s="319" t="s">
        <v>4346</v>
      </c>
      <c r="I1686" s="318">
        <v>1</v>
      </c>
      <c r="J1686" s="318">
        <f>K1686</f>
        <v>45.752000000000002</v>
      </c>
      <c r="K1686" s="320">
        <f>K1687</f>
        <v>45.752000000000002</v>
      </c>
    </row>
    <row r="1687" spans="1:11">
      <c r="A1687" s="244"/>
      <c r="B1687" s="244"/>
      <c r="C1687" s="211"/>
      <c r="D1687" s="244"/>
      <c r="E1687" s="244" t="str">
        <f>E1686</f>
        <v>Placa de sinalização em pvc cod 06 - (500x300)  Perigo Inflamável</v>
      </c>
      <c r="F1687" s="597"/>
      <c r="G1687" s="597"/>
      <c r="H1687" s="212" t="s">
        <v>4346</v>
      </c>
      <c r="I1687" s="211">
        <f>1</f>
        <v>1</v>
      </c>
      <c r="J1687" s="211">
        <f>J1683</f>
        <v>45.752000000000002</v>
      </c>
      <c r="K1687" s="213">
        <f>J1687*I1687</f>
        <v>45.752000000000002</v>
      </c>
    </row>
    <row r="1688" spans="1:11">
      <c r="A1688" s="245"/>
      <c r="B1688" s="245"/>
      <c r="C1688" s="245"/>
      <c r="D1688" s="245"/>
      <c r="E1688" s="245"/>
      <c r="F1688" s="245" t="s">
        <v>891</v>
      </c>
      <c r="G1688" s="249">
        <f>H2*K1686</f>
        <v>9.3700096000000013</v>
      </c>
      <c r="H1688" s="599" t="s">
        <v>892</v>
      </c>
      <c r="I1688" s="599"/>
      <c r="J1688" s="601">
        <f>G1688+K1686</f>
        <v>55.122009600000005</v>
      </c>
      <c r="K1688" s="599"/>
    </row>
    <row r="1689" spans="1:11" ht="18" customHeight="1">
      <c r="A1689" s="243"/>
      <c r="B1689" s="243" t="s">
        <v>840</v>
      </c>
      <c r="C1689" s="207" t="s">
        <v>841</v>
      </c>
      <c r="D1689" s="243" t="s">
        <v>842</v>
      </c>
      <c r="E1689" s="243" t="s">
        <v>843</v>
      </c>
      <c r="F1689" s="600" t="s">
        <v>844</v>
      </c>
      <c r="G1689" s="600"/>
      <c r="H1689" s="208" t="s">
        <v>845</v>
      </c>
      <c r="I1689" s="207" t="s">
        <v>846</v>
      </c>
      <c r="J1689" s="207" t="s">
        <v>847</v>
      </c>
      <c r="K1689" s="207" t="s">
        <v>742</v>
      </c>
    </row>
    <row r="1690" spans="1:11" ht="44.1" customHeight="1">
      <c r="A1690" s="317" t="s">
        <v>848</v>
      </c>
      <c r="B1690" s="317" t="s">
        <v>4947</v>
      </c>
      <c r="C1690" s="318" t="s">
        <v>4948</v>
      </c>
      <c r="D1690" s="317" t="s">
        <v>14</v>
      </c>
      <c r="E1690" s="317" t="s">
        <v>4949</v>
      </c>
      <c r="F1690" s="592" t="s">
        <v>917</v>
      </c>
      <c r="G1690" s="592"/>
      <c r="H1690" s="319" t="s">
        <v>914</v>
      </c>
      <c r="I1690" s="318">
        <v>1</v>
      </c>
      <c r="J1690" s="318" t="s">
        <v>4950</v>
      </c>
      <c r="K1690" s="318" t="s">
        <v>4950</v>
      </c>
    </row>
    <row r="1691" spans="1:11" ht="21.95" customHeight="1">
      <c r="A1691" s="244" t="s">
        <v>853</v>
      </c>
      <c r="B1691" s="244"/>
      <c r="C1691" s="211" t="s">
        <v>1947</v>
      </c>
      <c r="D1691" s="244" t="s">
        <v>14</v>
      </c>
      <c r="E1691" s="244" t="s">
        <v>1948</v>
      </c>
      <c r="F1691" s="597" t="s">
        <v>861</v>
      </c>
      <c r="G1691" s="597"/>
      <c r="H1691" s="212" t="s">
        <v>862</v>
      </c>
      <c r="I1691" s="211" t="s">
        <v>4951</v>
      </c>
      <c r="J1691" s="211" t="s">
        <v>1950</v>
      </c>
      <c r="K1691" s="213">
        <v>7.94</v>
      </c>
    </row>
    <row r="1692" spans="1:11" ht="21.95" customHeight="1">
      <c r="A1692" s="244" t="s">
        <v>853</v>
      </c>
      <c r="B1692" s="244"/>
      <c r="C1692" s="211" t="s">
        <v>1229</v>
      </c>
      <c r="D1692" s="244" t="s">
        <v>14</v>
      </c>
      <c r="E1692" s="244" t="s">
        <v>1230</v>
      </c>
      <c r="F1692" s="597" t="s">
        <v>861</v>
      </c>
      <c r="G1692" s="597"/>
      <c r="H1692" s="212" t="s">
        <v>862</v>
      </c>
      <c r="I1692" s="211" t="s">
        <v>4952</v>
      </c>
      <c r="J1692" s="211" t="s">
        <v>1231</v>
      </c>
      <c r="K1692" s="213">
        <v>10.09</v>
      </c>
    </row>
    <row r="1693" spans="1:11" ht="21.95" customHeight="1">
      <c r="A1693" s="247" t="s">
        <v>869</v>
      </c>
      <c r="B1693" s="247"/>
      <c r="C1693" s="214" t="s">
        <v>1951</v>
      </c>
      <c r="D1693" s="247" t="s">
        <v>14</v>
      </c>
      <c r="E1693" s="247" t="s">
        <v>1952</v>
      </c>
      <c r="F1693" s="598" t="s">
        <v>872</v>
      </c>
      <c r="G1693" s="598"/>
      <c r="H1693" s="215" t="s">
        <v>914</v>
      </c>
      <c r="I1693" s="214" t="s">
        <v>1953</v>
      </c>
      <c r="J1693" s="214" t="s">
        <v>1954</v>
      </c>
      <c r="K1693" s="216">
        <v>0.09</v>
      </c>
    </row>
    <row r="1694" spans="1:11" ht="21.95" customHeight="1">
      <c r="A1694" s="247" t="s">
        <v>869</v>
      </c>
      <c r="B1694" s="247"/>
      <c r="C1694" s="214" t="s">
        <v>4953</v>
      </c>
      <c r="D1694" s="247" t="s">
        <v>14</v>
      </c>
      <c r="E1694" s="247" t="s">
        <v>4954</v>
      </c>
      <c r="F1694" s="598" t="s">
        <v>872</v>
      </c>
      <c r="G1694" s="598"/>
      <c r="H1694" s="215" t="s">
        <v>914</v>
      </c>
      <c r="I1694" s="214" t="s">
        <v>867</v>
      </c>
      <c r="J1694" s="214" t="s">
        <v>4955</v>
      </c>
      <c r="K1694" s="216">
        <v>41.52</v>
      </c>
    </row>
    <row r="1695" spans="1:11">
      <c r="A1695" s="245"/>
      <c r="B1695" s="245"/>
      <c r="C1695" s="245"/>
      <c r="D1695" s="245"/>
      <c r="E1695" s="245"/>
      <c r="F1695" s="245" t="s">
        <v>886</v>
      </c>
      <c r="G1695" s="245" t="s">
        <v>978</v>
      </c>
      <c r="H1695" s="245" t="s">
        <v>888</v>
      </c>
      <c r="I1695" s="245" t="s">
        <v>3982</v>
      </c>
      <c r="J1695" s="245" t="s">
        <v>890</v>
      </c>
      <c r="K1695" s="245" t="s">
        <v>4956</v>
      </c>
    </row>
    <row r="1696" spans="1:11" ht="15" thickBot="1">
      <c r="A1696" s="245"/>
      <c r="B1696" s="245"/>
      <c r="C1696" s="245"/>
      <c r="D1696" s="245"/>
      <c r="E1696" s="245"/>
      <c r="F1696" s="245" t="s">
        <v>891</v>
      </c>
      <c r="G1696" s="245" t="s">
        <v>2022</v>
      </c>
      <c r="H1696" s="599" t="s">
        <v>892</v>
      </c>
      <c r="I1696" s="599"/>
      <c r="J1696" s="599" t="s">
        <v>4957</v>
      </c>
      <c r="K1696" s="599"/>
    </row>
    <row r="1697" spans="1:12" ht="0.95" customHeight="1" thickTop="1">
      <c r="A1697" s="217"/>
      <c r="B1697" s="217"/>
      <c r="C1697" s="217"/>
      <c r="D1697" s="217"/>
      <c r="E1697" s="217"/>
      <c r="F1697" s="217"/>
      <c r="G1697" s="217"/>
      <c r="H1697" s="217"/>
      <c r="I1697" s="217"/>
      <c r="J1697" s="217"/>
      <c r="K1697" s="217"/>
    </row>
    <row r="1698" spans="1:12" ht="18" customHeight="1">
      <c r="A1698" s="243"/>
      <c r="B1698" s="243" t="s">
        <v>840</v>
      </c>
      <c r="C1698" s="207" t="s">
        <v>841</v>
      </c>
      <c r="D1698" s="243" t="s">
        <v>842</v>
      </c>
      <c r="E1698" s="243" t="s">
        <v>843</v>
      </c>
      <c r="F1698" s="600" t="s">
        <v>844</v>
      </c>
      <c r="G1698" s="600"/>
      <c r="H1698" s="208" t="s">
        <v>845</v>
      </c>
      <c r="I1698" s="207" t="s">
        <v>846</v>
      </c>
      <c r="J1698" s="207" t="s">
        <v>847</v>
      </c>
      <c r="K1698" s="207" t="s">
        <v>742</v>
      </c>
    </row>
    <row r="1699" spans="1:12" ht="21.95" customHeight="1">
      <c r="A1699" s="317" t="s">
        <v>848</v>
      </c>
      <c r="B1699" s="317" t="s">
        <v>2455</v>
      </c>
      <c r="C1699" s="318" t="s">
        <v>2456</v>
      </c>
      <c r="D1699" s="317" t="s">
        <v>14</v>
      </c>
      <c r="E1699" s="317" t="s">
        <v>2457</v>
      </c>
      <c r="F1699" s="592" t="s">
        <v>906</v>
      </c>
      <c r="G1699" s="592"/>
      <c r="H1699" s="319" t="s">
        <v>914</v>
      </c>
      <c r="I1699" s="318">
        <v>1</v>
      </c>
      <c r="J1699" s="318" t="s">
        <v>4958</v>
      </c>
      <c r="K1699" s="318" t="s">
        <v>4958</v>
      </c>
    </row>
    <row r="1700" spans="1:12" ht="21.95" customHeight="1">
      <c r="A1700" s="244" t="s">
        <v>853</v>
      </c>
      <c r="B1700" s="244"/>
      <c r="C1700" s="211" t="s">
        <v>1947</v>
      </c>
      <c r="D1700" s="244" t="s">
        <v>14</v>
      </c>
      <c r="E1700" s="244" t="s">
        <v>1948</v>
      </c>
      <c r="F1700" s="597" t="s">
        <v>861</v>
      </c>
      <c r="G1700" s="597"/>
      <c r="H1700" s="212" t="s">
        <v>862</v>
      </c>
      <c r="I1700" s="211" t="s">
        <v>4959</v>
      </c>
      <c r="J1700" s="211" t="s">
        <v>1950</v>
      </c>
      <c r="K1700" s="213">
        <v>14.58</v>
      </c>
    </row>
    <row r="1701" spans="1:12" ht="21.95" customHeight="1">
      <c r="A1701" s="244" t="s">
        <v>853</v>
      </c>
      <c r="B1701" s="244"/>
      <c r="C1701" s="211" t="s">
        <v>1229</v>
      </c>
      <c r="D1701" s="244" t="s">
        <v>14</v>
      </c>
      <c r="E1701" s="244" t="s">
        <v>1230</v>
      </c>
      <c r="F1701" s="597" t="s">
        <v>861</v>
      </c>
      <c r="G1701" s="597"/>
      <c r="H1701" s="212" t="s">
        <v>862</v>
      </c>
      <c r="I1701" s="211" t="s">
        <v>4959</v>
      </c>
      <c r="J1701" s="211" t="s">
        <v>1231</v>
      </c>
      <c r="K1701" s="213">
        <v>18.54</v>
      </c>
    </row>
    <row r="1702" spans="1:12" ht="21.95" customHeight="1">
      <c r="A1702" s="247" t="s">
        <v>869</v>
      </c>
      <c r="B1702" s="247"/>
      <c r="C1702" s="214" t="s">
        <v>2307</v>
      </c>
      <c r="D1702" s="247" t="s">
        <v>14</v>
      </c>
      <c r="E1702" s="247" t="s">
        <v>2308</v>
      </c>
      <c r="F1702" s="598" t="s">
        <v>872</v>
      </c>
      <c r="G1702" s="598"/>
      <c r="H1702" s="215" t="s">
        <v>914</v>
      </c>
      <c r="I1702" s="214" t="s">
        <v>4960</v>
      </c>
      <c r="J1702" s="214" t="s">
        <v>2310</v>
      </c>
      <c r="K1702" s="216">
        <v>0.03</v>
      </c>
    </row>
    <row r="1703" spans="1:12" ht="33" customHeight="1">
      <c r="A1703" s="247" t="s">
        <v>869</v>
      </c>
      <c r="B1703" s="247"/>
      <c r="C1703" s="214" t="s">
        <v>2458</v>
      </c>
      <c r="D1703" s="247" t="s">
        <v>14</v>
      </c>
      <c r="E1703" s="247" t="s">
        <v>2459</v>
      </c>
      <c r="F1703" s="598" t="s">
        <v>872</v>
      </c>
      <c r="G1703" s="598"/>
      <c r="H1703" s="215" t="s">
        <v>914</v>
      </c>
      <c r="I1703" s="214" t="s">
        <v>867</v>
      </c>
      <c r="J1703" s="214" t="s">
        <v>2460</v>
      </c>
      <c r="K1703" s="216">
        <v>92.83</v>
      </c>
    </row>
    <row r="1704" spans="1:12">
      <c r="A1704" s="245"/>
      <c r="B1704" s="245"/>
      <c r="C1704" s="245"/>
      <c r="D1704" s="245"/>
      <c r="E1704" s="245"/>
      <c r="F1704" s="245" t="s">
        <v>886</v>
      </c>
      <c r="G1704" s="245" t="s">
        <v>4961</v>
      </c>
      <c r="H1704" s="245" t="s">
        <v>888</v>
      </c>
      <c r="I1704" s="245" t="s">
        <v>4962</v>
      </c>
      <c r="J1704" s="245" t="s">
        <v>890</v>
      </c>
      <c r="K1704" s="245" t="s">
        <v>4963</v>
      </c>
    </row>
    <row r="1705" spans="1:12" ht="15" thickBot="1">
      <c r="A1705" s="245"/>
      <c r="B1705" s="245"/>
      <c r="C1705" s="245"/>
      <c r="D1705" s="245"/>
      <c r="E1705" s="245"/>
      <c r="F1705" s="245" t="s">
        <v>891</v>
      </c>
      <c r="G1705" s="245" t="s">
        <v>4964</v>
      </c>
      <c r="H1705" s="599" t="s">
        <v>892</v>
      </c>
      <c r="I1705" s="599"/>
      <c r="J1705" s="599" t="s">
        <v>4965</v>
      </c>
      <c r="K1705" s="599"/>
    </row>
    <row r="1706" spans="1:12" ht="0.95" customHeight="1" thickTop="1">
      <c r="A1706" s="217"/>
      <c r="B1706" s="217"/>
      <c r="C1706" s="217"/>
      <c r="D1706" s="217"/>
      <c r="E1706" s="217"/>
      <c r="F1706" s="217"/>
      <c r="G1706" s="217"/>
      <c r="H1706" s="217"/>
      <c r="I1706" s="217"/>
      <c r="J1706" s="217"/>
      <c r="K1706" s="217"/>
    </row>
    <row r="1707" spans="1:12" ht="18" customHeight="1">
      <c r="A1707" s="243"/>
      <c r="B1707" s="243" t="s">
        <v>840</v>
      </c>
      <c r="C1707" s="207" t="s">
        <v>841</v>
      </c>
      <c r="D1707" s="243" t="s">
        <v>842</v>
      </c>
      <c r="E1707" s="243" t="s">
        <v>843</v>
      </c>
      <c r="F1707" s="600" t="s">
        <v>844</v>
      </c>
      <c r="G1707" s="600"/>
      <c r="H1707" s="208" t="s">
        <v>845</v>
      </c>
      <c r="I1707" s="207" t="s">
        <v>846</v>
      </c>
      <c r="J1707" s="207" t="s">
        <v>847</v>
      </c>
      <c r="K1707" s="207" t="s">
        <v>742</v>
      </c>
    </row>
    <row r="1708" spans="1:12" ht="21.95" customHeight="1">
      <c r="A1708" s="317" t="s">
        <v>848</v>
      </c>
      <c r="B1708" s="317" t="s">
        <v>2461</v>
      </c>
      <c r="C1708" s="318" t="s">
        <v>2462</v>
      </c>
      <c r="D1708" s="317" t="s">
        <v>14</v>
      </c>
      <c r="E1708" s="317" t="s">
        <v>2463</v>
      </c>
      <c r="F1708" s="592" t="s">
        <v>906</v>
      </c>
      <c r="G1708" s="592"/>
      <c r="H1708" s="319" t="s">
        <v>914</v>
      </c>
      <c r="I1708" s="318">
        <v>1</v>
      </c>
      <c r="J1708" s="318">
        <f>K1708</f>
        <v>124.526</v>
      </c>
      <c r="K1708" s="318">
        <f>SUM(K1709:K1712)</f>
        <v>124.526</v>
      </c>
      <c r="L1708" s="325">
        <f>'Med escola 220V'!I247</f>
        <v>124.52800000000001</v>
      </c>
    </row>
    <row r="1709" spans="1:12" ht="21.95" customHeight="1">
      <c r="A1709" s="244" t="s">
        <v>853</v>
      </c>
      <c r="B1709" s="244"/>
      <c r="C1709" s="211" t="s">
        <v>859</v>
      </c>
      <c r="D1709" s="244" t="s">
        <v>14</v>
      </c>
      <c r="E1709" s="244" t="s">
        <v>860</v>
      </c>
      <c r="F1709" s="597" t="s">
        <v>861</v>
      </c>
      <c r="G1709" s="597"/>
      <c r="H1709" s="212" t="s">
        <v>862</v>
      </c>
      <c r="I1709" s="211" t="s">
        <v>1254</v>
      </c>
      <c r="J1709" s="211" t="s">
        <v>864</v>
      </c>
      <c r="K1709" s="213">
        <f>I1709*J1709</f>
        <v>4.1099999999999994</v>
      </c>
    </row>
    <row r="1710" spans="1:12" ht="21.95" customHeight="1">
      <c r="A1710" s="244" t="s">
        <v>853</v>
      </c>
      <c r="B1710" s="244"/>
      <c r="C1710" s="211" t="s">
        <v>1229</v>
      </c>
      <c r="D1710" s="244" t="s">
        <v>14</v>
      </c>
      <c r="E1710" s="244" t="s">
        <v>1230</v>
      </c>
      <c r="F1710" s="597" t="s">
        <v>861</v>
      </c>
      <c r="G1710" s="597"/>
      <c r="H1710" s="212" t="s">
        <v>862</v>
      </c>
      <c r="I1710" s="211" t="s">
        <v>1254</v>
      </c>
      <c r="J1710" s="211" t="s">
        <v>1231</v>
      </c>
      <c r="K1710" s="213">
        <f>I1710*J1710</f>
        <v>5.8559999999999999</v>
      </c>
    </row>
    <row r="1711" spans="1:12" ht="33" customHeight="1">
      <c r="A1711" s="247" t="s">
        <v>869</v>
      </c>
      <c r="B1711" s="247"/>
      <c r="C1711" s="214" t="s">
        <v>2464</v>
      </c>
      <c r="D1711" s="247" t="s">
        <v>14</v>
      </c>
      <c r="E1711" s="247" t="s">
        <v>2465</v>
      </c>
      <c r="F1711" s="598" t="s">
        <v>872</v>
      </c>
      <c r="G1711" s="598"/>
      <c r="H1711" s="215" t="s">
        <v>914</v>
      </c>
      <c r="I1711" s="214" t="s">
        <v>867</v>
      </c>
      <c r="J1711" s="214" t="s">
        <v>2466</v>
      </c>
      <c r="K1711" s="213">
        <f>I1711*J1711</f>
        <v>0.28000000000000003</v>
      </c>
    </row>
    <row r="1712" spans="1:12" ht="21.95" customHeight="1">
      <c r="A1712" s="247" t="s">
        <v>869</v>
      </c>
      <c r="B1712" s="247"/>
      <c r="C1712" s="214" t="s">
        <v>1088</v>
      </c>
      <c r="D1712" s="247" t="s">
        <v>14</v>
      </c>
      <c r="E1712" s="247" t="s">
        <v>1089</v>
      </c>
      <c r="F1712" s="598" t="s">
        <v>872</v>
      </c>
      <c r="G1712" s="598"/>
      <c r="H1712" s="215" t="s">
        <v>914</v>
      </c>
      <c r="I1712" s="214" t="s">
        <v>867</v>
      </c>
      <c r="J1712" s="214">
        <v>114.28</v>
      </c>
      <c r="K1712" s="213">
        <f>I1712*J1712</f>
        <v>114.28</v>
      </c>
      <c r="L1712" s="325">
        <f>L1708-K1708</f>
        <v>2.0000000000095497E-3</v>
      </c>
    </row>
    <row r="1713" spans="1:12">
      <c r="A1713" s="245"/>
      <c r="B1713" s="245"/>
      <c r="C1713" s="245"/>
      <c r="D1713" s="245"/>
      <c r="E1713" s="245"/>
      <c r="F1713" s="245" t="s">
        <v>886</v>
      </c>
      <c r="G1713" s="245" t="s">
        <v>4225</v>
      </c>
      <c r="H1713" s="245" t="s">
        <v>888</v>
      </c>
      <c r="I1713" s="245" t="s">
        <v>4042</v>
      </c>
      <c r="J1713" s="245" t="s">
        <v>890</v>
      </c>
      <c r="K1713" s="245" t="s">
        <v>2467</v>
      </c>
    </row>
    <row r="1714" spans="1:12" ht="15" thickBot="1">
      <c r="A1714" s="245"/>
      <c r="B1714" s="245"/>
      <c r="C1714" s="245"/>
      <c r="D1714" s="245"/>
      <c r="E1714" s="245"/>
      <c r="F1714" s="245" t="s">
        <v>891</v>
      </c>
      <c r="G1714" s="249">
        <f>H2*K1708</f>
        <v>25.502924799999999</v>
      </c>
      <c r="H1714" s="599" t="s">
        <v>892</v>
      </c>
      <c r="I1714" s="599"/>
      <c r="J1714" s="602">
        <f>G1714+K1708</f>
        <v>150.0289248</v>
      </c>
      <c r="K1714" s="602"/>
    </row>
    <row r="1715" spans="1:12" ht="0.95" customHeight="1" thickTop="1">
      <c r="A1715" s="217"/>
      <c r="B1715" s="217"/>
      <c r="C1715" s="217"/>
      <c r="D1715" s="217"/>
      <c r="E1715" s="217"/>
      <c r="F1715" s="217"/>
      <c r="G1715" s="217"/>
      <c r="H1715" s="217"/>
      <c r="I1715" s="217"/>
      <c r="J1715" s="217"/>
      <c r="K1715" s="217"/>
    </row>
    <row r="1716" spans="1:12" ht="18" customHeight="1">
      <c r="A1716" s="243"/>
      <c r="B1716" s="243" t="s">
        <v>840</v>
      </c>
      <c r="C1716" s="207" t="s">
        <v>841</v>
      </c>
      <c r="D1716" s="243" t="s">
        <v>842</v>
      </c>
      <c r="E1716" s="243" t="s">
        <v>843</v>
      </c>
      <c r="F1716" s="600" t="s">
        <v>844</v>
      </c>
      <c r="G1716" s="600"/>
      <c r="H1716" s="208" t="s">
        <v>845</v>
      </c>
      <c r="I1716" s="207" t="s">
        <v>846</v>
      </c>
      <c r="J1716" s="207" t="s">
        <v>847</v>
      </c>
      <c r="K1716" s="207" t="s">
        <v>742</v>
      </c>
    </row>
    <row r="1717" spans="1:12" ht="33" customHeight="1">
      <c r="A1717" s="317" t="s">
        <v>848</v>
      </c>
      <c r="B1717" s="317" t="s">
        <v>2468</v>
      </c>
      <c r="C1717" s="318" t="s">
        <v>2469</v>
      </c>
      <c r="D1717" s="317" t="s">
        <v>14</v>
      </c>
      <c r="E1717" s="317" t="s">
        <v>2470</v>
      </c>
      <c r="F1717" s="592" t="s">
        <v>902</v>
      </c>
      <c r="G1717" s="592"/>
      <c r="H1717" s="319" t="s">
        <v>914</v>
      </c>
      <c r="I1717" s="318">
        <v>1</v>
      </c>
      <c r="J1717" s="320">
        <f>K1717</f>
        <v>215.170806234</v>
      </c>
      <c r="K1717" s="320">
        <f>SUM(K1718:K1724)</f>
        <v>215.170806234</v>
      </c>
      <c r="L1717" s="325">
        <f>'Med escola 220V'!I248</f>
        <v>215.172</v>
      </c>
    </row>
    <row r="1718" spans="1:12" ht="21.95" customHeight="1">
      <c r="A1718" s="244" t="s">
        <v>853</v>
      </c>
      <c r="B1718" s="244"/>
      <c r="C1718" s="211" t="s">
        <v>1123</v>
      </c>
      <c r="D1718" s="244" t="s">
        <v>14</v>
      </c>
      <c r="E1718" s="244" t="s">
        <v>1124</v>
      </c>
      <c r="F1718" s="597" t="s">
        <v>861</v>
      </c>
      <c r="G1718" s="597"/>
      <c r="H1718" s="212" t="s">
        <v>862</v>
      </c>
      <c r="I1718" s="211" t="s">
        <v>1649</v>
      </c>
      <c r="J1718" s="211" t="s">
        <v>1125</v>
      </c>
      <c r="K1718" s="213">
        <f>I1718*J1718</f>
        <v>9.8699999999999992</v>
      </c>
    </row>
    <row r="1719" spans="1:12" ht="21.95" customHeight="1">
      <c r="A1719" s="244" t="s">
        <v>853</v>
      </c>
      <c r="B1719" s="244"/>
      <c r="C1719" s="211" t="s">
        <v>859</v>
      </c>
      <c r="D1719" s="244" t="s">
        <v>14</v>
      </c>
      <c r="E1719" s="244" t="s">
        <v>860</v>
      </c>
      <c r="F1719" s="597" t="s">
        <v>861</v>
      </c>
      <c r="G1719" s="597"/>
      <c r="H1719" s="212" t="s">
        <v>862</v>
      </c>
      <c r="I1719" s="211" t="s">
        <v>2471</v>
      </c>
      <c r="J1719" s="211" t="s">
        <v>864</v>
      </c>
      <c r="K1719" s="213">
        <f t="shared" ref="K1719:K1724" si="39">I1719*J1719</f>
        <v>7.5898000000000003</v>
      </c>
    </row>
    <row r="1720" spans="1:12" ht="54.95" customHeight="1">
      <c r="A1720" s="244" t="s">
        <v>853</v>
      </c>
      <c r="B1720" s="244"/>
      <c r="C1720" s="211" t="s">
        <v>2472</v>
      </c>
      <c r="D1720" s="244" t="s">
        <v>14</v>
      </c>
      <c r="E1720" s="244" t="s">
        <v>2473</v>
      </c>
      <c r="F1720" s="597" t="s">
        <v>1183</v>
      </c>
      <c r="G1720" s="597"/>
      <c r="H1720" s="212" t="s">
        <v>1184</v>
      </c>
      <c r="I1720" s="211" t="s">
        <v>2474</v>
      </c>
      <c r="J1720" s="211" t="s">
        <v>2475</v>
      </c>
      <c r="K1720" s="213">
        <f t="shared" si="39"/>
        <v>30.691006234</v>
      </c>
    </row>
    <row r="1721" spans="1:12" ht="33" customHeight="1">
      <c r="A1721" s="247" t="s">
        <v>869</v>
      </c>
      <c r="B1721" s="247"/>
      <c r="C1721" s="214" t="s">
        <v>2476</v>
      </c>
      <c r="D1721" s="247" t="s">
        <v>14</v>
      </c>
      <c r="E1721" s="247" t="s">
        <v>2477</v>
      </c>
      <c r="F1721" s="598" t="s">
        <v>872</v>
      </c>
      <c r="G1721" s="598"/>
      <c r="H1721" s="215" t="s">
        <v>914</v>
      </c>
      <c r="I1721" s="214" t="s">
        <v>867</v>
      </c>
      <c r="J1721" s="214">
        <v>67.66</v>
      </c>
      <c r="K1721" s="213">
        <f t="shared" si="39"/>
        <v>67.66</v>
      </c>
      <c r="L1721" s="325">
        <f>L1717-K1717</f>
        <v>1.193766000000096E-3</v>
      </c>
    </row>
    <row r="1722" spans="1:12" ht="44.1" customHeight="1">
      <c r="A1722" s="247" t="s">
        <v>869</v>
      </c>
      <c r="B1722" s="247"/>
      <c r="C1722" s="214" t="s">
        <v>2478</v>
      </c>
      <c r="D1722" s="247" t="s">
        <v>14</v>
      </c>
      <c r="E1722" s="247" t="s">
        <v>2479</v>
      </c>
      <c r="F1722" s="598" t="s">
        <v>872</v>
      </c>
      <c r="G1722" s="598"/>
      <c r="H1722" s="215" t="s">
        <v>873</v>
      </c>
      <c r="I1722" s="214" t="s">
        <v>2480</v>
      </c>
      <c r="J1722" s="214" t="s">
        <v>2120</v>
      </c>
      <c r="K1722" s="213">
        <f t="shared" si="39"/>
        <v>31.400000000000002</v>
      </c>
    </row>
    <row r="1723" spans="1:12" ht="21.95" customHeight="1">
      <c r="A1723" s="247" t="s">
        <v>869</v>
      </c>
      <c r="B1723" s="247"/>
      <c r="C1723" s="214" t="s">
        <v>2481</v>
      </c>
      <c r="D1723" s="247" t="s">
        <v>14</v>
      </c>
      <c r="E1723" s="247" t="s">
        <v>2482</v>
      </c>
      <c r="F1723" s="598" t="s">
        <v>872</v>
      </c>
      <c r="G1723" s="598"/>
      <c r="H1723" s="215" t="s">
        <v>914</v>
      </c>
      <c r="I1723" s="214" t="s">
        <v>867</v>
      </c>
      <c r="J1723" s="214" t="s">
        <v>2483</v>
      </c>
      <c r="K1723" s="213">
        <f t="shared" si="39"/>
        <v>21.15</v>
      </c>
    </row>
    <row r="1724" spans="1:12" ht="21.95" customHeight="1">
      <c r="A1724" s="247" t="s">
        <v>869</v>
      </c>
      <c r="B1724" s="247"/>
      <c r="C1724" s="214" t="s">
        <v>2484</v>
      </c>
      <c r="D1724" s="247" t="s">
        <v>14</v>
      </c>
      <c r="E1724" s="247" t="s">
        <v>2485</v>
      </c>
      <c r="F1724" s="598" t="s">
        <v>872</v>
      </c>
      <c r="G1724" s="598"/>
      <c r="H1724" s="215" t="s">
        <v>914</v>
      </c>
      <c r="I1724" s="214" t="s">
        <v>867</v>
      </c>
      <c r="J1724" s="214" t="s">
        <v>2486</v>
      </c>
      <c r="K1724" s="213">
        <f t="shared" si="39"/>
        <v>46.81</v>
      </c>
    </row>
    <row r="1725" spans="1:12">
      <c r="A1725" s="245"/>
      <c r="B1725" s="245"/>
      <c r="C1725" s="245"/>
      <c r="D1725" s="245"/>
      <c r="E1725" s="245"/>
      <c r="F1725" s="245" t="s">
        <v>886</v>
      </c>
      <c r="G1725" s="245" t="s">
        <v>4226</v>
      </c>
      <c r="H1725" s="245" t="s">
        <v>888</v>
      </c>
      <c r="I1725" s="245" t="s">
        <v>1813</v>
      </c>
      <c r="J1725" s="245" t="s">
        <v>890</v>
      </c>
      <c r="K1725" s="245" t="s">
        <v>2487</v>
      </c>
    </row>
    <row r="1726" spans="1:12">
      <c r="A1726" s="245"/>
      <c r="B1726" s="245"/>
      <c r="C1726" s="245"/>
      <c r="D1726" s="245"/>
      <c r="E1726" s="245"/>
      <c r="F1726" s="245" t="s">
        <v>891</v>
      </c>
      <c r="G1726" s="245">
        <f>H2*K1717</f>
        <v>44.066981116723198</v>
      </c>
      <c r="H1726" s="599" t="s">
        <v>892</v>
      </c>
      <c r="I1726" s="599"/>
      <c r="J1726" s="601">
        <f>G1726+K1717</f>
        <v>259.23778735072318</v>
      </c>
      <c r="K1726" s="599"/>
    </row>
    <row r="1727" spans="1:12" ht="15">
      <c r="A1727" s="243"/>
      <c r="B1727" s="243" t="s">
        <v>840</v>
      </c>
      <c r="C1727" s="207" t="s">
        <v>841</v>
      </c>
      <c r="D1727" s="243" t="s">
        <v>842</v>
      </c>
      <c r="E1727" s="243" t="s">
        <v>843</v>
      </c>
      <c r="F1727" s="600" t="s">
        <v>844</v>
      </c>
      <c r="G1727" s="600"/>
      <c r="H1727" s="208" t="s">
        <v>845</v>
      </c>
      <c r="I1727" s="207" t="s">
        <v>846</v>
      </c>
      <c r="J1727" s="207" t="s">
        <v>847</v>
      </c>
      <c r="K1727" s="207" t="s">
        <v>742</v>
      </c>
    </row>
    <row r="1728" spans="1:12" ht="14.25" customHeight="1">
      <c r="A1728" s="317" t="s">
        <v>848</v>
      </c>
      <c r="B1728" s="317" t="s">
        <v>437</v>
      </c>
      <c r="C1728" s="318"/>
      <c r="D1728" s="317"/>
      <c r="E1728" s="317" t="str">
        <f>'Med escola 220V'!D249</f>
        <v>Marcação no Piso - 1 x 1m para hidrante</v>
      </c>
      <c r="F1728" s="592" t="s">
        <v>917</v>
      </c>
      <c r="G1728" s="592"/>
      <c r="H1728" s="319" t="s">
        <v>4346</v>
      </c>
      <c r="I1728" s="318">
        <v>1</v>
      </c>
      <c r="J1728" s="320">
        <f>K1728</f>
        <v>19.006</v>
      </c>
      <c r="K1728" s="320">
        <f>K1729</f>
        <v>19.006</v>
      </c>
    </row>
    <row r="1729" spans="1:12">
      <c r="A1729" s="244"/>
      <c r="B1729" s="244"/>
      <c r="C1729" s="211"/>
      <c r="D1729" s="244"/>
      <c r="E1729" s="244"/>
      <c r="F1729" s="597"/>
      <c r="G1729" s="597"/>
      <c r="H1729" s="212" t="s">
        <v>4346</v>
      </c>
      <c r="I1729" s="211">
        <f>1</f>
        <v>1</v>
      </c>
      <c r="J1729" s="330">
        <f>'Med escola 220V'!I249</f>
        <v>19.006</v>
      </c>
      <c r="K1729" s="213">
        <f>J1729*I1729</f>
        <v>19.006</v>
      </c>
    </row>
    <row r="1730" spans="1:12">
      <c r="A1730" s="245"/>
      <c r="B1730" s="245"/>
      <c r="C1730" s="245"/>
      <c r="D1730" s="245"/>
      <c r="E1730" s="245"/>
      <c r="F1730" s="245" t="s">
        <v>891</v>
      </c>
      <c r="G1730" s="249">
        <f>$H$2*K1728</f>
        <v>3.8924288000000002</v>
      </c>
      <c r="H1730" s="599" t="s">
        <v>892</v>
      </c>
      <c r="I1730" s="599"/>
      <c r="J1730" s="601">
        <f>G1730+K1728</f>
        <v>22.898428800000001</v>
      </c>
      <c r="K1730" s="599"/>
    </row>
    <row r="1731" spans="1:12" ht="15">
      <c r="A1731" s="243"/>
      <c r="B1731" s="243" t="s">
        <v>840</v>
      </c>
      <c r="C1731" s="207" t="s">
        <v>841</v>
      </c>
      <c r="D1731" s="243" t="s">
        <v>842</v>
      </c>
      <c r="E1731" s="243"/>
      <c r="F1731" s="600" t="s">
        <v>844</v>
      </c>
      <c r="G1731" s="600"/>
      <c r="H1731" s="208" t="s">
        <v>845</v>
      </c>
      <c r="I1731" s="207" t="s">
        <v>846</v>
      </c>
      <c r="J1731" s="207" t="s">
        <v>847</v>
      </c>
      <c r="K1731" s="207" t="s">
        <v>742</v>
      </c>
    </row>
    <row r="1732" spans="1:12" ht="14.25" customHeight="1">
      <c r="A1732" s="317" t="s">
        <v>848</v>
      </c>
      <c r="B1732" s="317" t="s">
        <v>440</v>
      </c>
      <c r="C1732" s="318"/>
      <c r="D1732" s="317"/>
      <c r="E1732" s="317" t="str">
        <f>'Med escola 220V'!D250</f>
        <v>Placa de sinalização em pvc cod 13 - (316x158) Saída de emergência</v>
      </c>
      <c r="F1732" s="592" t="s">
        <v>917</v>
      </c>
      <c r="G1732" s="592"/>
      <c r="H1732" s="319" t="s">
        <v>4346</v>
      </c>
      <c r="I1732" s="318">
        <v>1</v>
      </c>
      <c r="J1732" s="320">
        <f>K1732</f>
        <v>41.581000000000003</v>
      </c>
      <c r="K1732" s="320">
        <f>K1733</f>
        <v>41.581000000000003</v>
      </c>
    </row>
    <row r="1733" spans="1:12">
      <c r="A1733" s="244"/>
      <c r="B1733" s="244"/>
      <c r="C1733" s="211"/>
      <c r="D1733" s="244"/>
      <c r="E1733" s="244"/>
      <c r="F1733" s="597"/>
      <c r="G1733" s="597"/>
      <c r="H1733" s="212" t="s">
        <v>4346</v>
      </c>
      <c r="I1733" s="211">
        <f>1</f>
        <v>1</v>
      </c>
      <c r="J1733" s="330">
        <f>'Med escola 220V'!I250</f>
        <v>41.581000000000003</v>
      </c>
      <c r="K1733" s="213">
        <f>J1733*I1733</f>
        <v>41.581000000000003</v>
      </c>
    </row>
    <row r="1734" spans="1:12">
      <c r="A1734" s="245"/>
      <c r="B1734" s="245"/>
      <c r="C1734" s="245"/>
      <c r="D1734" s="245"/>
      <c r="E1734" s="245"/>
      <c r="F1734" s="245" t="s">
        <v>891</v>
      </c>
      <c r="G1734" s="249">
        <f>$H$2*K1732</f>
        <v>8.515788800000001</v>
      </c>
      <c r="H1734" s="599" t="s">
        <v>892</v>
      </c>
      <c r="I1734" s="599"/>
      <c r="J1734" s="601">
        <f>G1734+K1732</f>
        <v>50.096788800000006</v>
      </c>
      <c r="K1734" s="599"/>
    </row>
    <row r="1735" spans="1:12" ht="15">
      <c r="A1735" s="243"/>
      <c r="B1735" s="243" t="s">
        <v>840</v>
      </c>
      <c r="C1735" s="207" t="s">
        <v>841</v>
      </c>
      <c r="D1735" s="243" t="s">
        <v>842</v>
      </c>
      <c r="E1735" s="243"/>
      <c r="F1735" s="600" t="s">
        <v>844</v>
      </c>
      <c r="G1735" s="600"/>
      <c r="H1735" s="208" t="s">
        <v>845</v>
      </c>
      <c r="I1735" s="207" t="s">
        <v>846</v>
      </c>
      <c r="J1735" s="207" t="s">
        <v>847</v>
      </c>
      <c r="K1735" s="207" t="s">
        <v>742</v>
      </c>
    </row>
    <row r="1736" spans="1:12" ht="14.25" customHeight="1">
      <c r="A1736" s="317" t="s">
        <v>848</v>
      </c>
      <c r="B1736" s="317" t="s">
        <v>442</v>
      </c>
      <c r="C1736" s="318"/>
      <c r="D1736" s="317"/>
      <c r="E1736" s="317" t="str">
        <f>'Med escola 220V'!D251</f>
        <v>Placa de sinalização em pvc cod 17 - (316x158) Mensagem "Saída"</v>
      </c>
      <c r="F1736" s="592" t="s">
        <v>917</v>
      </c>
      <c r="G1736" s="592"/>
      <c r="H1736" s="319" t="s">
        <v>4346</v>
      </c>
      <c r="I1736" s="318">
        <v>1</v>
      </c>
      <c r="J1736" s="320">
        <f>K1736</f>
        <v>41.581000000000003</v>
      </c>
      <c r="K1736" s="320">
        <f>K1737</f>
        <v>41.581000000000003</v>
      </c>
    </row>
    <row r="1737" spans="1:12">
      <c r="A1737" s="244"/>
      <c r="B1737" s="244"/>
      <c r="C1737" s="211"/>
      <c r="D1737" s="244"/>
      <c r="E1737" s="244"/>
      <c r="F1737" s="597"/>
      <c r="G1737" s="597"/>
      <c r="H1737" s="212" t="s">
        <v>4346</v>
      </c>
      <c r="I1737" s="211">
        <f>1</f>
        <v>1</v>
      </c>
      <c r="J1737" s="330">
        <f>'Med escola 220V'!I251</f>
        <v>41.581000000000003</v>
      </c>
      <c r="K1737" s="213">
        <f>J1737*I1737</f>
        <v>41.581000000000003</v>
      </c>
    </row>
    <row r="1738" spans="1:12">
      <c r="A1738" s="245"/>
      <c r="B1738" s="245"/>
      <c r="C1738" s="245"/>
      <c r="D1738" s="245"/>
      <c r="E1738" s="245"/>
      <c r="F1738" s="245" t="s">
        <v>891</v>
      </c>
      <c r="G1738" s="249">
        <f>$H$2*K1736</f>
        <v>8.515788800000001</v>
      </c>
      <c r="H1738" s="599" t="s">
        <v>892</v>
      </c>
      <c r="I1738" s="599"/>
      <c r="J1738" s="601">
        <f>G1738+K1736</f>
        <v>50.096788800000006</v>
      </c>
      <c r="K1738" s="599"/>
    </row>
    <row r="1739" spans="1:12" ht="15">
      <c r="A1739" s="243"/>
      <c r="B1739" s="243" t="s">
        <v>840</v>
      </c>
      <c r="C1739" s="207" t="s">
        <v>841</v>
      </c>
      <c r="D1739" s="243" t="s">
        <v>842</v>
      </c>
      <c r="E1739" s="243"/>
      <c r="F1739" s="600" t="s">
        <v>844</v>
      </c>
      <c r="G1739" s="600"/>
      <c r="H1739" s="208" t="s">
        <v>845</v>
      </c>
      <c r="I1739" s="207" t="s">
        <v>846</v>
      </c>
      <c r="J1739" s="207" t="s">
        <v>847</v>
      </c>
      <c r="K1739" s="207" t="s">
        <v>742</v>
      </c>
    </row>
    <row r="1740" spans="1:12" ht="14.25" customHeight="1">
      <c r="A1740" s="317" t="s">
        <v>848</v>
      </c>
      <c r="B1740" s="317" t="s">
        <v>444</v>
      </c>
      <c r="C1740" s="318"/>
      <c r="D1740" s="317"/>
      <c r="E1740" s="317" t="str">
        <f>'Med escola 220V'!D252</f>
        <v>Placa de sinalização em pvc cod 23 - (300x300) Extintor de Incêndio</v>
      </c>
      <c r="F1740" s="592" t="s">
        <v>917</v>
      </c>
      <c r="G1740" s="592"/>
      <c r="H1740" s="319" t="s">
        <v>4346</v>
      </c>
      <c r="I1740" s="318">
        <v>1</v>
      </c>
      <c r="J1740" s="320">
        <f>K1740</f>
        <v>39.646000000000001</v>
      </c>
      <c r="K1740" s="320">
        <f>K1741</f>
        <v>39.646000000000001</v>
      </c>
    </row>
    <row r="1741" spans="1:12">
      <c r="A1741" s="244"/>
      <c r="B1741" s="244"/>
      <c r="C1741" s="211"/>
      <c r="D1741" s="244"/>
      <c r="E1741" s="244"/>
      <c r="F1741" s="597"/>
      <c r="G1741" s="597"/>
      <c r="H1741" s="212" t="s">
        <v>4346</v>
      </c>
      <c r="I1741" s="211">
        <f>1</f>
        <v>1</v>
      </c>
      <c r="J1741" s="330">
        <f>'Med escola 220V'!I252</f>
        <v>39.646000000000001</v>
      </c>
      <c r="K1741" s="213">
        <f>J1741*I1741</f>
        <v>39.646000000000001</v>
      </c>
    </row>
    <row r="1742" spans="1:12">
      <c r="A1742" s="245"/>
      <c r="B1742" s="245"/>
      <c r="C1742" s="245"/>
      <c r="D1742" s="245"/>
      <c r="E1742" s="245"/>
      <c r="F1742" s="245" t="s">
        <v>891</v>
      </c>
      <c r="G1742" s="249">
        <f>$H$2*K1740</f>
        <v>8.1195008000000009</v>
      </c>
      <c r="H1742" s="599" t="s">
        <v>892</v>
      </c>
      <c r="I1742" s="599"/>
      <c r="J1742" s="601">
        <f>G1742+K1740</f>
        <v>47.765500799999998</v>
      </c>
      <c r="K1742" s="599"/>
    </row>
    <row r="1743" spans="1:12" ht="18" customHeight="1">
      <c r="A1743" s="243"/>
      <c r="B1743" s="243" t="s">
        <v>840</v>
      </c>
      <c r="C1743" s="207" t="s">
        <v>841</v>
      </c>
      <c r="D1743" s="243" t="s">
        <v>842</v>
      </c>
      <c r="E1743" s="243" t="s">
        <v>843</v>
      </c>
      <c r="F1743" s="600" t="s">
        <v>844</v>
      </c>
      <c r="G1743" s="600"/>
      <c r="H1743" s="208" t="s">
        <v>845</v>
      </c>
      <c r="I1743" s="207" t="s">
        <v>846</v>
      </c>
      <c r="J1743" s="207" t="s">
        <v>847</v>
      </c>
      <c r="K1743" s="207" t="s">
        <v>742</v>
      </c>
    </row>
    <row r="1744" spans="1:12" ht="44.1" customHeight="1">
      <c r="A1744" s="317" t="s">
        <v>848</v>
      </c>
      <c r="B1744" s="317" t="s">
        <v>2488</v>
      </c>
      <c r="C1744" s="318" t="s">
        <v>2489</v>
      </c>
      <c r="D1744" s="317" t="s">
        <v>14</v>
      </c>
      <c r="E1744" s="317" t="s">
        <v>2490</v>
      </c>
      <c r="F1744" s="592" t="s">
        <v>902</v>
      </c>
      <c r="G1744" s="592"/>
      <c r="H1744" s="319" t="s">
        <v>914</v>
      </c>
      <c r="I1744" s="318">
        <v>1</v>
      </c>
      <c r="J1744" s="320" t="s">
        <v>4966</v>
      </c>
      <c r="K1744" s="320" t="s">
        <v>4966</v>
      </c>
      <c r="L1744" s="325">
        <f>'Med escola 220V'!I257</f>
        <v>244.29159999999999</v>
      </c>
    </row>
    <row r="1745" spans="1:12" ht="21.95" customHeight="1">
      <c r="A1745" s="244" t="s">
        <v>853</v>
      </c>
      <c r="B1745" s="244"/>
      <c r="C1745" s="211" t="s">
        <v>2491</v>
      </c>
      <c r="D1745" s="244" t="s">
        <v>14</v>
      </c>
      <c r="E1745" s="244" t="s">
        <v>2492</v>
      </c>
      <c r="F1745" s="597" t="s">
        <v>861</v>
      </c>
      <c r="G1745" s="597"/>
      <c r="H1745" s="212" t="s">
        <v>862</v>
      </c>
      <c r="I1745" s="211" t="s">
        <v>4967</v>
      </c>
      <c r="J1745" s="211" t="s">
        <v>2494</v>
      </c>
      <c r="K1745" s="213">
        <v>21.13</v>
      </c>
    </row>
    <row r="1746" spans="1:12" ht="21.95" customHeight="1">
      <c r="A1746" s="244" t="s">
        <v>853</v>
      </c>
      <c r="B1746" s="244"/>
      <c r="C1746" s="211" t="s">
        <v>1123</v>
      </c>
      <c r="D1746" s="244" t="s">
        <v>14</v>
      </c>
      <c r="E1746" s="244" t="s">
        <v>1124</v>
      </c>
      <c r="F1746" s="597" t="s">
        <v>861</v>
      </c>
      <c r="G1746" s="597"/>
      <c r="H1746" s="212" t="s">
        <v>862</v>
      </c>
      <c r="I1746" s="211" t="s">
        <v>4968</v>
      </c>
      <c r="J1746" s="211" t="s">
        <v>1125</v>
      </c>
      <c r="K1746" s="213">
        <v>27.02</v>
      </c>
    </row>
    <row r="1747" spans="1:12" ht="33" customHeight="1">
      <c r="A1747" s="247" t="s">
        <v>869</v>
      </c>
      <c r="B1747" s="247"/>
      <c r="C1747" s="214" t="s">
        <v>2495</v>
      </c>
      <c r="D1747" s="247" t="s">
        <v>14</v>
      </c>
      <c r="E1747" s="247" t="s">
        <v>2496</v>
      </c>
      <c r="F1747" s="598" t="s">
        <v>872</v>
      </c>
      <c r="G1747" s="598"/>
      <c r="H1747" s="215" t="s">
        <v>914</v>
      </c>
      <c r="I1747" s="214" t="s">
        <v>867</v>
      </c>
      <c r="J1747" s="214" t="s">
        <v>2497</v>
      </c>
      <c r="K1747" s="216">
        <v>196.14</v>
      </c>
    </row>
    <row r="1748" spans="1:12">
      <c r="A1748" s="245"/>
      <c r="B1748" s="245"/>
      <c r="C1748" s="245"/>
      <c r="D1748" s="245"/>
      <c r="E1748" s="245"/>
      <c r="F1748" s="245" t="s">
        <v>886</v>
      </c>
      <c r="G1748" s="245" t="s">
        <v>4580</v>
      </c>
      <c r="H1748" s="245" t="s">
        <v>888</v>
      </c>
      <c r="I1748" s="245" t="s">
        <v>4969</v>
      </c>
      <c r="J1748" s="245" t="s">
        <v>890</v>
      </c>
      <c r="K1748" s="245" t="s">
        <v>4970</v>
      </c>
    </row>
    <row r="1749" spans="1:12" ht="15" thickBot="1">
      <c r="A1749" s="245"/>
      <c r="B1749" s="245"/>
      <c r="C1749" s="245"/>
      <c r="D1749" s="245"/>
      <c r="E1749" s="245"/>
      <c r="F1749" s="245" t="s">
        <v>891</v>
      </c>
      <c r="G1749" s="245" t="s">
        <v>4971</v>
      </c>
      <c r="H1749" s="599" t="s">
        <v>892</v>
      </c>
      <c r="I1749" s="599"/>
      <c r="J1749" s="599" t="s">
        <v>4972</v>
      </c>
      <c r="K1749" s="599"/>
    </row>
    <row r="1750" spans="1:12" ht="0.95" customHeight="1" thickTop="1">
      <c r="A1750" s="217"/>
      <c r="B1750" s="217"/>
      <c r="C1750" s="217"/>
      <c r="D1750" s="217"/>
      <c r="E1750" s="217"/>
      <c r="F1750" s="217"/>
      <c r="G1750" s="217"/>
      <c r="H1750" s="217"/>
      <c r="I1750" s="217"/>
      <c r="J1750" s="217"/>
      <c r="K1750" s="217"/>
    </row>
    <row r="1751" spans="1:12" ht="18" customHeight="1">
      <c r="A1751" s="243"/>
      <c r="B1751" s="243" t="s">
        <v>840</v>
      </c>
      <c r="C1751" s="207" t="s">
        <v>841</v>
      </c>
      <c r="D1751" s="243" t="s">
        <v>842</v>
      </c>
      <c r="E1751" s="243" t="s">
        <v>843</v>
      </c>
      <c r="F1751" s="600" t="s">
        <v>844</v>
      </c>
      <c r="G1751" s="600"/>
      <c r="H1751" s="208" t="s">
        <v>845</v>
      </c>
      <c r="I1751" s="207" t="s">
        <v>846</v>
      </c>
      <c r="J1751" s="207" t="s">
        <v>847</v>
      </c>
      <c r="K1751" s="207" t="s">
        <v>742</v>
      </c>
    </row>
    <row r="1752" spans="1:12" ht="44.1" customHeight="1">
      <c r="A1752" s="317" t="s">
        <v>848</v>
      </c>
      <c r="B1752" s="317" t="s">
        <v>2498</v>
      </c>
      <c r="C1752" s="318" t="s">
        <v>2489</v>
      </c>
      <c r="D1752" s="317" t="s">
        <v>14</v>
      </c>
      <c r="E1752" s="317" t="s">
        <v>2490</v>
      </c>
      <c r="F1752" s="592" t="s">
        <v>902</v>
      </c>
      <c r="G1752" s="592"/>
      <c r="H1752" s="319" t="s">
        <v>914</v>
      </c>
      <c r="I1752" s="318">
        <v>1</v>
      </c>
      <c r="J1752" s="320" t="s">
        <v>4966</v>
      </c>
      <c r="K1752" s="320" t="s">
        <v>4966</v>
      </c>
      <c r="L1752" s="325">
        <f>'Med escola 220V'!I258</f>
        <v>244.29159999999999</v>
      </c>
    </row>
    <row r="1753" spans="1:12" ht="21.95" customHeight="1">
      <c r="A1753" s="244" t="s">
        <v>853</v>
      </c>
      <c r="B1753" s="244"/>
      <c r="C1753" s="211" t="s">
        <v>2491</v>
      </c>
      <c r="D1753" s="244" t="s">
        <v>14</v>
      </c>
      <c r="E1753" s="244" t="s">
        <v>2492</v>
      </c>
      <c r="F1753" s="597" t="s">
        <v>861</v>
      </c>
      <c r="G1753" s="597"/>
      <c r="H1753" s="212" t="s">
        <v>862</v>
      </c>
      <c r="I1753" s="211" t="s">
        <v>4967</v>
      </c>
      <c r="J1753" s="211" t="s">
        <v>2494</v>
      </c>
      <c r="K1753" s="213">
        <v>21.13</v>
      </c>
    </row>
    <row r="1754" spans="1:12" ht="21.95" customHeight="1">
      <c r="A1754" s="244" t="s">
        <v>853</v>
      </c>
      <c r="B1754" s="244"/>
      <c r="C1754" s="211" t="s">
        <v>1123</v>
      </c>
      <c r="D1754" s="244" t="s">
        <v>14</v>
      </c>
      <c r="E1754" s="244" t="s">
        <v>1124</v>
      </c>
      <c r="F1754" s="597" t="s">
        <v>861</v>
      </c>
      <c r="G1754" s="597"/>
      <c r="H1754" s="212" t="s">
        <v>862</v>
      </c>
      <c r="I1754" s="211" t="s">
        <v>4968</v>
      </c>
      <c r="J1754" s="211" t="s">
        <v>1125</v>
      </c>
      <c r="K1754" s="213">
        <v>27.02</v>
      </c>
    </row>
    <row r="1755" spans="1:12" ht="33" customHeight="1">
      <c r="A1755" s="247" t="s">
        <v>869</v>
      </c>
      <c r="B1755" s="247"/>
      <c r="C1755" s="214" t="s">
        <v>2495</v>
      </c>
      <c r="D1755" s="247" t="s">
        <v>14</v>
      </c>
      <c r="E1755" s="247" t="s">
        <v>2496</v>
      </c>
      <c r="F1755" s="598" t="s">
        <v>872</v>
      </c>
      <c r="G1755" s="598"/>
      <c r="H1755" s="215" t="s">
        <v>914</v>
      </c>
      <c r="I1755" s="214" t="s">
        <v>867</v>
      </c>
      <c r="J1755" s="214" t="s">
        <v>2497</v>
      </c>
      <c r="K1755" s="216">
        <v>196.14</v>
      </c>
    </row>
    <row r="1756" spans="1:12">
      <c r="A1756" s="245"/>
      <c r="B1756" s="245"/>
      <c r="C1756" s="245"/>
      <c r="D1756" s="245"/>
      <c r="E1756" s="245"/>
      <c r="F1756" s="245" t="s">
        <v>886</v>
      </c>
      <c r="G1756" s="245" t="s">
        <v>4580</v>
      </c>
      <c r="H1756" s="245" t="s">
        <v>888</v>
      </c>
      <c r="I1756" s="245" t="s">
        <v>4969</v>
      </c>
      <c r="J1756" s="245" t="s">
        <v>890</v>
      </c>
      <c r="K1756" s="245" t="s">
        <v>4970</v>
      </c>
    </row>
    <row r="1757" spans="1:12" ht="15" thickBot="1">
      <c r="A1757" s="245"/>
      <c r="B1757" s="245"/>
      <c r="C1757" s="245"/>
      <c r="D1757" s="245"/>
      <c r="E1757" s="245"/>
      <c r="F1757" s="245" t="s">
        <v>891</v>
      </c>
      <c r="G1757" s="245" t="s">
        <v>4971</v>
      </c>
      <c r="H1757" s="599" t="s">
        <v>892</v>
      </c>
      <c r="I1757" s="599"/>
      <c r="J1757" s="599" t="s">
        <v>4972</v>
      </c>
      <c r="K1757" s="599"/>
    </row>
    <row r="1758" spans="1:12" ht="0.95" customHeight="1" thickTop="1">
      <c r="A1758" s="217"/>
      <c r="B1758" s="217"/>
      <c r="C1758" s="217"/>
      <c r="D1758" s="217"/>
      <c r="E1758" s="217"/>
      <c r="F1758" s="217"/>
      <c r="G1758" s="217"/>
      <c r="H1758" s="217"/>
      <c r="I1758" s="217"/>
      <c r="J1758" s="217"/>
      <c r="K1758" s="217"/>
    </row>
    <row r="1759" spans="1:12" ht="18" customHeight="1">
      <c r="A1759" s="243"/>
      <c r="B1759" s="243" t="s">
        <v>840</v>
      </c>
      <c r="C1759" s="207" t="s">
        <v>841</v>
      </c>
      <c r="D1759" s="243" t="s">
        <v>842</v>
      </c>
      <c r="E1759" s="243" t="s">
        <v>843</v>
      </c>
      <c r="F1759" s="600" t="s">
        <v>844</v>
      </c>
      <c r="G1759" s="600"/>
      <c r="H1759" s="208" t="s">
        <v>845</v>
      </c>
      <c r="I1759" s="207" t="s">
        <v>846</v>
      </c>
      <c r="J1759" s="207" t="s">
        <v>847</v>
      </c>
      <c r="K1759" s="207" t="s">
        <v>742</v>
      </c>
    </row>
    <row r="1760" spans="1:12" ht="33" customHeight="1">
      <c r="A1760" s="317" t="s">
        <v>848</v>
      </c>
      <c r="B1760" s="317" t="s">
        <v>2499</v>
      </c>
      <c r="C1760" s="318" t="s">
        <v>2500</v>
      </c>
      <c r="D1760" s="317" t="s">
        <v>14</v>
      </c>
      <c r="E1760" s="317" t="s">
        <v>2501</v>
      </c>
      <c r="F1760" s="592" t="s">
        <v>906</v>
      </c>
      <c r="G1760" s="592"/>
      <c r="H1760" s="319" t="s">
        <v>914</v>
      </c>
      <c r="I1760" s="318">
        <v>1</v>
      </c>
      <c r="J1760" s="320" t="s">
        <v>4973</v>
      </c>
      <c r="K1760" s="320" t="s">
        <v>4973</v>
      </c>
      <c r="L1760" s="325">
        <f>'Med escola 220V'!I259</f>
        <v>73.616</v>
      </c>
    </row>
    <row r="1761" spans="1:12" ht="21.95" customHeight="1">
      <c r="A1761" s="244" t="s">
        <v>853</v>
      </c>
      <c r="B1761" s="244"/>
      <c r="C1761" s="211" t="s">
        <v>2491</v>
      </c>
      <c r="D1761" s="244" t="s">
        <v>14</v>
      </c>
      <c r="E1761" s="244" t="s">
        <v>2492</v>
      </c>
      <c r="F1761" s="597" t="s">
        <v>861</v>
      </c>
      <c r="G1761" s="597"/>
      <c r="H1761" s="212" t="s">
        <v>862</v>
      </c>
      <c r="I1761" s="211" t="s">
        <v>4974</v>
      </c>
      <c r="J1761" s="211" t="s">
        <v>2494</v>
      </c>
      <c r="K1761" s="213">
        <v>18.36</v>
      </c>
    </row>
    <row r="1762" spans="1:12" ht="21.95" customHeight="1">
      <c r="A1762" s="244" t="s">
        <v>853</v>
      </c>
      <c r="B1762" s="244"/>
      <c r="C1762" s="211" t="s">
        <v>1123</v>
      </c>
      <c r="D1762" s="244" t="s">
        <v>14</v>
      </c>
      <c r="E1762" s="244" t="s">
        <v>1124</v>
      </c>
      <c r="F1762" s="597" t="s">
        <v>861</v>
      </c>
      <c r="G1762" s="597"/>
      <c r="H1762" s="212" t="s">
        <v>862</v>
      </c>
      <c r="I1762" s="211" t="s">
        <v>4974</v>
      </c>
      <c r="J1762" s="211" t="s">
        <v>1125</v>
      </c>
      <c r="K1762" s="213">
        <v>23.49</v>
      </c>
    </row>
    <row r="1763" spans="1:12" ht="21.95" customHeight="1">
      <c r="A1763" s="244" t="s">
        <v>853</v>
      </c>
      <c r="B1763" s="244"/>
      <c r="C1763" s="211" t="s">
        <v>859</v>
      </c>
      <c r="D1763" s="244" t="s">
        <v>14</v>
      </c>
      <c r="E1763" s="244" t="s">
        <v>860</v>
      </c>
      <c r="F1763" s="597" t="s">
        <v>861</v>
      </c>
      <c r="G1763" s="597"/>
      <c r="H1763" s="212" t="s">
        <v>862</v>
      </c>
      <c r="I1763" s="211" t="s">
        <v>4975</v>
      </c>
      <c r="J1763" s="211" t="s">
        <v>864</v>
      </c>
      <c r="K1763" s="213">
        <v>1.63</v>
      </c>
    </row>
    <row r="1764" spans="1:12" ht="21.95" customHeight="1">
      <c r="A1764" s="244" t="s">
        <v>853</v>
      </c>
      <c r="B1764" s="244"/>
      <c r="C1764" s="211" t="s">
        <v>1303</v>
      </c>
      <c r="D1764" s="244" t="s">
        <v>14</v>
      </c>
      <c r="E1764" s="244" t="s">
        <v>1304</v>
      </c>
      <c r="F1764" s="597" t="s">
        <v>861</v>
      </c>
      <c r="G1764" s="597"/>
      <c r="H1764" s="212" t="s">
        <v>862</v>
      </c>
      <c r="I1764" s="211" t="s">
        <v>4975</v>
      </c>
      <c r="J1764" s="211" t="s">
        <v>1305</v>
      </c>
      <c r="K1764" s="213">
        <v>2.3199999999999998</v>
      </c>
    </row>
    <row r="1765" spans="1:12" ht="33" customHeight="1">
      <c r="A1765" s="244" t="s">
        <v>853</v>
      </c>
      <c r="B1765" s="244"/>
      <c r="C1765" s="211" t="s">
        <v>2502</v>
      </c>
      <c r="D1765" s="244" t="s">
        <v>14</v>
      </c>
      <c r="E1765" s="244" t="s">
        <v>2503</v>
      </c>
      <c r="F1765" s="597" t="s">
        <v>861</v>
      </c>
      <c r="G1765" s="597"/>
      <c r="H1765" s="212" t="s">
        <v>40</v>
      </c>
      <c r="I1765" s="211" t="s">
        <v>4976</v>
      </c>
      <c r="J1765" s="211" t="s">
        <v>2504</v>
      </c>
      <c r="K1765" s="213">
        <v>0.19</v>
      </c>
    </row>
    <row r="1766" spans="1:12" ht="33" customHeight="1">
      <c r="A1766" s="247" t="s">
        <v>869</v>
      </c>
      <c r="B1766" s="247"/>
      <c r="C1766" s="214" t="s">
        <v>2505</v>
      </c>
      <c r="D1766" s="247" t="s">
        <v>14</v>
      </c>
      <c r="E1766" s="247" t="s">
        <v>2506</v>
      </c>
      <c r="F1766" s="598" t="s">
        <v>872</v>
      </c>
      <c r="G1766" s="598"/>
      <c r="H1766" s="215" t="s">
        <v>914</v>
      </c>
      <c r="I1766" s="214" t="s">
        <v>867</v>
      </c>
      <c r="J1766" s="214" t="s">
        <v>2507</v>
      </c>
      <c r="K1766" s="216">
        <v>27.63</v>
      </c>
    </row>
    <row r="1767" spans="1:12">
      <c r="A1767" s="245"/>
      <c r="B1767" s="245"/>
      <c r="C1767" s="245"/>
      <c r="D1767" s="245"/>
      <c r="E1767" s="245"/>
      <c r="F1767" s="245" t="s">
        <v>886</v>
      </c>
      <c r="G1767" s="245" t="s">
        <v>4977</v>
      </c>
      <c r="H1767" s="245" t="s">
        <v>888</v>
      </c>
      <c r="I1767" s="245" t="s">
        <v>4978</v>
      </c>
      <c r="J1767" s="245" t="s">
        <v>890</v>
      </c>
      <c r="K1767" s="245" t="s">
        <v>4979</v>
      </c>
    </row>
    <row r="1768" spans="1:12" ht="15" thickBot="1">
      <c r="A1768" s="245"/>
      <c r="B1768" s="245"/>
      <c r="C1768" s="245"/>
      <c r="D1768" s="245"/>
      <c r="E1768" s="245"/>
      <c r="F1768" s="245" t="s">
        <v>891</v>
      </c>
      <c r="G1768" s="245" t="s">
        <v>4980</v>
      </c>
      <c r="H1768" s="599" t="s">
        <v>892</v>
      </c>
      <c r="I1768" s="599"/>
      <c r="J1768" s="599" t="s">
        <v>4981</v>
      </c>
      <c r="K1768" s="599"/>
    </row>
    <row r="1769" spans="1:12" ht="0.95" customHeight="1" thickTop="1">
      <c r="A1769" s="217"/>
      <c r="B1769" s="217"/>
      <c r="C1769" s="217"/>
      <c r="D1769" s="217"/>
      <c r="E1769" s="217"/>
      <c r="F1769" s="217"/>
      <c r="G1769" s="217"/>
      <c r="H1769" s="217"/>
      <c r="I1769" s="217"/>
      <c r="J1769" s="217"/>
      <c r="K1769" s="217"/>
    </row>
    <row r="1770" spans="1:12" ht="18" customHeight="1">
      <c r="A1770" s="243"/>
      <c r="B1770" s="243" t="s">
        <v>840</v>
      </c>
      <c r="C1770" s="207" t="s">
        <v>841</v>
      </c>
      <c r="D1770" s="243" t="s">
        <v>842</v>
      </c>
      <c r="E1770" s="243" t="s">
        <v>843</v>
      </c>
      <c r="F1770" s="600" t="s">
        <v>844</v>
      </c>
      <c r="G1770" s="600"/>
      <c r="H1770" s="208" t="s">
        <v>845</v>
      </c>
      <c r="I1770" s="207" t="s">
        <v>846</v>
      </c>
      <c r="J1770" s="207" t="s">
        <v>847</v>
      </c>
      <c r="K1770" s="207" t="s">
        <v>742</v>
      </c>
    </row>
    <row r="1771" spans="1:12" ht="21.95" customHeight="1">
      <c r="A1771" s="317" t="s">
        <v>848</v>
      </c>
      <c r="B1771" s="317" t="s">
        <v>2508</v>
      </c>
      <c r="C1771" s="318" t="s">
        <v>2509</v>
      </c>
      <c r="D1771" s="317" t="s">
        <v>14</v>
      </c>
      <c r="E1771" s="317" t="s">
        <v>2510</v>
      </c>
      <c r="F1771" s="592" t="s">
        <v>902</v>
      </c>
      <c r="G1771" s="592"/>
      <c r="H1771" s="319" t="s">
        <v>914</v>
      </c>
      <c r="I1771" s="318">
        <v>1</v>
      </c>
      <c r="J1771" s="320" t="s">
        <v>4982</v>
      </c>
      <c r="K1771" s="320" t="s">
        <v>4982</v>
      </c>
      <c r="L1771" s="325">
        <f>'Med escola 220V'!I260</f>
        <v>628.58259999999996</v>
      </c>
    </row>
    <row r="1772" spans="1:12" ht="21.95" customHeight="1">
      <c r="A1772" s="244" t="s">
        <v>853</v>
      </c>
      <c r="B1772" s="244"/>
      <c r="C1772" s="211" t="s">
        <v>1123</v>
      </c>
      <c r="D1772" s="244" t="s">
        <v>14</v>
      </c>
      <c r="E1772" s="244" t="s">
        <v>1124</v>
      </c>
      <c r="F1772" s="597" t="s">
        <v>861</v>
      </c>
      <c r="G1772" s="597"/>
      <c r="H1772" s="212" t="s">
        <v>862</v>
      </c>
      <c r="I1772" s="211" t="s">
        <v>4983</v>
      </c>
      <c r="J1772" s="211" t="s">
        <v>1125</v>
      </c>
      <c r="K1772" s="213">
        <v>58.03</v>
      </c>
    </row>
    <row r="1773" spans="1:12" ht="21.95" customHeight="1">
      <c r="A1773" s="244" t="s">
        <v>853</v>
      </c>
      <c r="B1773" s="244"/>
      <c r="C1773" s="211" t="s">
        <v>859</v>
      </c>
      <c r="D1773" s="244" t="s">
        <v>14</v>
      </c>
      <c r="E1773" s="244" t="s">
        <v>860</v>
      </c>
      <c r="F1773" s="597" t="s">
        <v>861</v>
      </c>
      <c r="G1773" s="597"/>
      <c r="H1773" s="212" t="s">
        <v>862</v>
      </c>
      <c r="I1773" s="211" t="s">
        <v>4983</v>
      </c>
      <c r="J1773" s="211" t="s">
        <v>864</v>
      </c>
      <c r="K1773" s="213">
        <v>40.28</v>
      </c>
    </row>
    <row r="1774" spans="1:12" ht="33" customHeight="1">
      <c r="A1774" s="247" t="s">
        <v>869</v>
      </c>
      <c r="B1774" s="247"/>
      <c r="C1774" s="214" t="s">
        <v>2511</v>
      </c>
      <c r="D1774" s="247" t="s">
        <v>14</v>
      </c>
      <c r="E1774" s="247" t="s">
        <v>2512</v>
      </c>
      <c r="F1774" s="598" t="s">
        <v>872</v>
      </c>
      <c r="G1774" s="598"/>
      <c r="H1774" s="215" t="s">
        <v>914</v>
      </c>
      <c r="I1774" s="214" t="s">
        <v>867</v>
      </c>
      <c r="J1774" s="214" t="s">
        <v>2513</v>
      </c>
      <c r="K1774" s="216">
        <v>530.27</v>
      </c>
    </row>
    <row r="1775" spans="1:12">
      <c r="A1775" s="245"/>
      <c r="B1775" s="245"/>
      <c r="C1775" s="245"/>
      <c r="D1775" s="245"/>
      <c r="E1775" s="245"/>
      <c r="F1775" s="245" t="s">
        <v>886</v>
      </c>
      <c r="G1775" s="245" t="s">
        <v>4984</v>
      </c>
      <c r="H1775" s="245" t="s">
        <v>888</v>
      </c>
      <c r="I1775" s="245" t="s">
        <v>4985</v>
      </c>
      <c r="J1775" s="245" t="s">
        <v>890</v>
      </c>
      <c r="K1775" s="245" t="s">
        <v>4986</v>
      </c>
    </row>
    <row r="1776" spans="1:12" ht="15" thickBot="1">
      <c r="A1776" s="245"/>
      <c r="B1776" s="245"/>
      <c r="C1776" s="245"/>
      <c r="D1776" s="245"/>
      <c r="E1776" s="245"/>
      <c r="F1776" s="245" t="s">
        <v>891</v>
      </c>
      <c r="G1776" s="245" t="s">
        <v>4987</v>
      </c>
      <c r="H1776" s="599" t="s">
        <v>892</v>
      </c>
      <c r="I1776" s="599"/>
      <c r="J1776" s="599" t="s">
        <v>4988</v>
      </c>
      <c r="K1776" s="599"/>
    </row>
    <row r="1777" spans="1:12" ht="0.95" customHeight="1" thickTop="1">
      <c r="A1777" s="217"/>
      <c r="B1777" s="217"/>
      <c r="C1777" s="217"/>
      <c r="D1777" s="217"/>
      <c r="E1777" s="217"/>
      <c r="F1777" s="217"/>
      <c r="G1777" s="217"/>
      <c r="H1777" s="217"/>
      <c r="I1777" s="217"/>
      <c r="J1777" s="217"/>
      <c r="K1777" s="217"/>
    </row>
    <row r="1778" spans="1:12" ht="18" customHeight="1">
      <c r="A1778" s="243"/>
      <c r="B1778" s="243" t="s">
        <v>840</v>
      </c>
      <c r="C1778" s="207" t="s">
        <v>841</v>
      </c>
      <c r="D1778" s="243" t="s">
        <v>842</v>
      </c>
      <c r="E1778" s="243" t="s">
        <v>843</v>
      </c>
      <c r="F1778" s="600" t="s">
        <v>844</v>
      </c>
      <c r="G1778" s="600"/>
      <c r="H1778" s="208" t="s">
        <v>845</v>
      </c>
      <c r="I1778" s="207" t="s">
        <v>846</v>
      </c>
      <c r="J1778" s="207" t="s">
        <v>847</v>
      </c>
      <c r="K1778" s="207" t="s">
        <v>742</v>
      </c>
    </row>
    <row r="1779" spans="1:12" ht="21.95" customHeight="1">
      <c r="A1779" s="317" t="s">
        <v>848</v>
      </c>
      <c r="B1779" s="317" t="s">
        <v>2514</v>
      </c>
      <c r="C1779" s="318" t="s">
        <v>912</v>
      </c>
      <c r="D1779" s="317" t="s">
        <v>14</v>
      </c>
      <c r="E1779" s="317" t="s">
        <v>913</v>
      </c>
      <c r="F1779" s="592" t="s">
        <v>902</v>
      </c>
      <c r="G1779" s="592"/>
      <c r="H1779" s="319" t="s">
        <v>914</v>
      </c>
      <c r="I1779" s="318">
        <v>1</v>
      </c>
      <c r="J1779" s="320" t="s">
        <v>1942</v>
      </c>
      <c r="K1779" s="320" t="s">
        <v>1942</v>
      </c>
      <c r="L1779" s="325">
        <f>'Med escola 220V'!I261</f>
        <v>11.3262</v>
      </c>
    </row>
    <row r="1780" spans="1:12" ht="21.95" customHeight="1">
      <c r="A1780" s="244" t="s">
        <v>853</v>
      </c>
      <c r="B1780" s="244"/>
      <c r="C1780" s="211" t="s">
        <v>1123</v>
      </c>
      <c r="D1780" s="244" t="s">
        <v>14</v>
      </c>
      <c r="E1780" s="244" t="s">
        <v>1124</v>
      </c>
      <c r="F1780" s="597" t="s">
        <v>861</v>
      </c>
      <c r="G1780" s="597"/>
      <c r="H1780" s="212" t="s">
        <v>862</v>
      </c>
      <c r="I1780" s="211" t="s">
        <v>4989</v>
      </c>
      <c r="J1780" s="211" t="s">
        <v>1125</v>
      </c>
      <c r="K1780" s="213">
        <v>0.62</v>
      </c>
    </row>
    <row r="1781" spans="1:12" ht="21.95" customHeight="1">
      <c r="A1781" s="247" t="s">
        <v>869</v>
      </c>
      <c r="B1781" s="247"/>
      <c r="C1781" s="214" t="s">
        <v>2515</v>
      </c>
      <c r="D1781" s="247" t="s">
        <v>14</v>
      </c>
      <c r="E1781" s="247" t="s">
        <v>2516</v>
      </c>
      <c r="F1781" s="598" t="s">
        <v>872</v>
      </c>
      <c r="G1781" s="598"/>
      <c r="H1781" s="215" t="s">
        <v>914</v>
      </c>
      <c r="I1781" s="214" t="s">
        <v>867</v>
      </c>
      <c r="J1781" s="214" t="s">
        <v>2517</v>
      </c>
      <c r="K1781" s="216">
        <v>10.71</v>
      </c>
    </row>
    <row r="1782" spans="1:12">
      <c r="A1782" s="245"/>
      <c r="B1782" s="245"/>
      <c r="C1782" s="245"/>
      <c r="D1782" s="245"/>
      <c r="E1782" s="245"/>
      <c r="F1782" s="245" t="s">
        <v>886</v>
      </c>
      <c r="G1782" s="245" t="s">
        <v>1843</v>
      </c>
      <c r="H1782" s="245" t="s">
        <v>888</v>
      </c>
      <c r="I1782" s="245" t="s">
        <v>3211</v>
      </c>
      <c r="J1782" s="245" t="s">
        <v>890</v>
      </c>
      <c r="K1782" s="245" t="s">
        <v>2417</v>
      </c>
    </row>
    <row r="1783" spans="1:12" ht="15" thickBot="1">
      <c r="A1783" s="245"/>
      <c r="B1783" s="245"/>
      <c r="C1783" s="245"/>
      <c r="D1783" s="245"/>
      <c r="E1783" s="245"/>
      <c r="F1783" s="245" t="s">
        <v>891</v>
      </c>
      <c r="G1783" s="245" t="s">
        <v>1014</v>
      </c>
      <c r="H1783" s="599" t="s">
        <v>892</v>
      </c>
      <c r="I1783" s="599"/>
      <c r="J1783" s="599" t="s">
        <v>4990</v>
      </c>
      <c r="K1783" s="599"/>
    </row>
    <row r="1784" spans="1:12" ht="0.95" customHeight="1" thickTop="1">
      <c r="A1784" s="217"/>
      <c r="B1784" s="217"/>
      <c r="C1784" s="217"/>
      <c r="D1784" s="217"/>
      <c r="E1784" s="217"/>
      <c r="F1784" s="217"/>
      <c r="G1784" s="217"/>
      <c r="H1784" s="217"/>
      <c r="I1784" s="217"/>
      <c r="J1784" s="217"/>
      <c r="K1784" s="217"/>
    </row>
    <row r="1785" spans="1:12" ht="18" customHeight="1">
      <c r="A1785" s="243"/>
      <c r="B1785" s="243" t="s">
        <v>840</v>
      </c>
      <c r="C1785" s="207" t="s">
        <v>841</v>
      </c>
      <c r="D1785" s="243" t="s">
        <v>842</v>
      </c>
      <c r="E1785" s="243" t="s">
        <v>843</v>
      </c>
      <c r="F1785" s="600" t="s">
        <v>844</v>
      </c>
      <c r="G1785" s="600"/>
      <c r="H1785" s="208" t="s">
        <v>845</v>
      </c>
      <c r="I1785" s="207" t="s">
        <v>846</v>
      </c>
      <c r="J1785" s="207" t="s">
        <v>847</v>
      </c>
      <c r="K1785" s="207" t="s">
        <v>742</v>
      </c>
    </row>
    <row r="1786" spans="1:12" ht="21.95" customHeight="1">
      <c r="A1786" s="317" t="s">
        <v>848</v>
      </c>
      <c r="B1786" s="317" t="s">
        <v>2520</v>
      </c>
      <c r="C1786" s="318" t="s">
        <v>912</v>
      </c>
      <c r="D1786" s="317" t="s">
        <v>14</v>
      </c>
      <c r="E1786" s="317" t="s">
        <v>913</v>
      </c>
      <c r="F1786" s="592" t="s">
        <v>902</v>
      </c>
      <c r="G1786" s="592"/>
      <c r="H1786" s="319" t="s">
        <v>914</v>
      </c>
      <c r="I1786" s="318">
        <v>1</v>
      </c>
      <c r="J1786" s="320" t="s">
        <v>1942</v>
      </c>
      <c r="K1786" s="320" t="s">
        <v>1942</v>
      </c>
      <c r="L1786" s="325">
        <f>'Med escola 220V'!I262</f>
        <v>11.3262</v>
      </c>
    </row>
    <row r="1787" spans="1:12" ht="21.95" customHeight="1">
      <c r="A1787" s="244" t="s">
        <v>853</v>
      </c>
      <c r="B1787" s="244"/>
      <c r="C1787" s="211" t="s">
        <v>1123</v>
      </c>
      <c r="D1787" s="244" t="s">
        <v>14</v>
      </c>
      <c r="E1787" s="244" t="s">
        <v>1124</v>
      </c>
      <c r="F1787" s="597" t="s">
        <v>861</v>
      </c>
      <c r="G1787" s="597"/>
      <c r="H1787" s="212" t="s">
        <v>862</v>
      </c>
      <c r="I1787" s="211" t="s">
        <v>4989</v>
      </c>
      <c r="J1787" s="211" t="s">
        <v>1125</v>
      </c>
      <c r="K1787" s="213">
        <v>0.62</v>
      </c>
    </row>
    <row r="1788" spans="1:12" ht="21.95" customHeight="1">
      <c r="A1788" s="247" t="s">
        <v>869</v>
      </c>
      <c r="B1788" s="247"/>
      <c r="C1788" s="214" t="s">
        <v>2515</v>
      </c>
      <c r="D1788" s="247" t="s">
        <v>14</v>
      </c>
      <c r="E1788" s="247" t="s">
        <v>2516</v>
      </c>
      <c r="F1788" s="598" t="s">
        <v>872</v>
      </c>
      <c r="G1788" s="598"/>
      <c r="H1788" s="215" t="s">
        <v>914</v>
      </c>
      <c r="I1788" s="214" t="s">
        <v>867</v>
      </c>
      <c r="J1788" s="214" t="s">
        <v>2517</v>
      </c>
      <c r="K1788" s="216">
        <v>10.71</v>
      </c>
    </row>
    <row r="1789" spans="1:12">
      <c r="A1789" s="245"/>
      <c r="B1789" s="245"/>
      <c r="C1789" s="245"/>
      <c r="D1789" s="245"/>
      <c r="E1789" s="245"/>
      <c r="F1789" s="245" t="s">
        <v>886</v>
      </c>
      <c r="G1789" s="245" t="s">
        <v>1843</v>
      </c>
      <c r="H1789" s="245" t="s">
        <v>888</v>
      </c>
      <c r="I1789" s="245" t="s">
        <v>3211</v>
      </c>
      <c r="J1789" s="245" t="s">
        <v>890</v>
      </c>
      <c r="K1789" s="245" t="s">
        <v>2417</v>
      </c>
    </row>
    <row r="1790" spans="1:12" ht="15" thickBot="1">
      <c r="A1790" s="245"/>
      <c r="B1790" s="245"/>
      <c r="C1790" s="245"/>
      <c r="D1790" s="245"/>
      <c r="E1790" s="245"/>
      <c r="F1790" s="245" t="s">
        <v>891</v>
      </c>
      <c r="G1790" s="245" t="s">
        <v>1014</v>
      </c>
      <c r="H1790" s="599" t="s">
        <v>892</v>
      </c>
      <c r="I1790" s="599"/>
      <c r="J1790" s="599" t="s">
        <v>4990</v>
      </c>
      <c r="K1790" s="599"/>
    </row>
    <row r="1791" spans="1:12" ht="0.95" customHeight="1" thickTop="1">
      <c r="A1791" s="217"/>
      <c r="B1791" s="217"/>
      <c r="C1791" s="217"/>
      <c r="D1791" s="217"/>
      <c r="E1791" s="217"/>
      <c r="F1791" s="217"/>
      <c r="G1791" s="217"/>
      <c r="H1791" s="217"/>
      <c r="I1791" s="217"/>
      <c r="J1791" s="217"/>
      <c r="K1791" s="217"/>
    </row>
    <row r="1792" spans="1:12" ht="18" customHeight="1">
      <c r="A1792" s="243"/>
      <c r="B1792" s="243" t="s">
        <v>840</v>
      </c>
      <c r="C1792" s="207" t="s">
        <v>841</v>
      </c>
      <c r="D1792" s="243" t="s">
        <v>842</v>
      </c>
      <c r="E1792" s="243" t="s">
        <v>843</v>
      </c>
      <c r="F1792" s="600" t="s">
        <v>844</v>
      </c>
      <c r="G1792" s="600"/>
      <c r="H1792" s="208" t="s">
        <v>845</v>
      </c>
      <c r="I1792" s="207" t="s">
        <v>846</v>
      </c>
      <c r="J1792" s="207" t="s">
        <v>847</v>
      </c>
      <c r="K1792" s="207" t="s">
        <v>742</v>
      </c>
    </row>
    <row r="1793" spans="1:12" ht="21.95" customHeight="1">
      <c r="A1793" s="317" t="s">
        <v>848</v>
      </c>
      <c r="B1793" s="317" t="s">
        <v>2521</v>
      </c>
      <c r="C1793" s="318" t="s">
        <v>2522</v>
      </c>
      <c r="D1793" s="317" t="s">
        <v>14</v>
      </c>
      <c r="E1793" s="317" t="s">
        <v>2523</v>
      </c>
      <c r="F1793" s="592" t="s">
        <v>902</v>
      </c>
      <c r="G1793" s="592"/>
      <c r="H1793" s="319" t="s">
        <v>914</v>
      </c>
      <c r="I1793" s="318">
        <v>1</v>
      </c>
      <c r="J1793" s="320" t="s">
        <v>4991</v>
      </c>
      <c r="K1793" s="320" t="s">
        <v>4991</v>
      </c>
      <c r="L1793" s="325">
        <f>'Med escola 220V'!I263</f>
        <v>73.917000000000002</v>
      </c>
    </row>
    <row r="1794" spans="1:12" ht="21.95" customHeight="1">
      <c r="A1794" s="244" t="s">
        <v>853</v>
      </c>
      <c r="B1794" s="244"/>
      <c r="C1794" s="211" t="s">
        <v>2491</v>
      </c>
      <c r="D1794" s="244" t="s">
        <v>14</v>
      </c>
      <c r="E1794" s="244" t="s">
        <v>2492</v>
      </c>
      <c r="F1794" s="597" t="s">
        <v>861</v>
      </c>
      <c r="G1794" s="597"/>
      <c r="H1794" s="212" t="s">
        <v>862</v>
      </c>
      <c r="I1794" s="211" t="s">
        <v>4992</v>
      </c>
      <c r="J1794" s="211" t="s">
        <v>2494</v>
      </c>
      <c r="K1794" s="213">
        <v>0.89</v>
      </c>
    </row>
    <row r="1795" spans="1:12" ht="21.95" customHeight="1">
      <c r="A1795" s="244" t="s">
        <v>853</v>
      </c>
      <c r="B1795" s="244"/>
      <c r="C1795" s="211" t="s">
        <v>1123</v>
      </c>
      <c r="D1795" s="244" t="s">
        <v>14</v>
      </c>
      <c r="E1795" s="244" t="s">
        <v>1124</v>
      </c>
      <c r="F1795" s="597" t="s">
        <v>861</v>
      </c>
      <c r="G1795" s="597"/>
      <c r="H1795" s="212" t="s">
        <v>862</v>
      </c>
      <c r="I1795" s="211" t="s">
        <v>4992</v>
      </c>
      <c r="J1795" s="211" t="s">
        <v>1125</v>
      </c>
      <c r="K1795" s="213">
        <v>1.1399999999999999</v>
      </c>
    </row>
    <row r="1796" spans="1:12" ht="21.95" customHeight="1">
      <c r="A1796" s="247" t="s">
        <v>869</v>
      </c>
      <c r="B1796" s="247"/>
      <c r="C1796" s="214" t="s">
        <v>2524</v>
      </c>
      <c r="D1796" s="247" t="s">
        <v>14</v>
      </c>
      <c r="E1796" s="247" t="s">
        <v>2525</v>
      </c>
      <c r="F1796" s="598" t="s">
        <v>872</v>
      </c>
      <c r="G1796" s="598"/>
      <c r="H1796" s="215" t="s">
        <v>914</v>
      </c>
      <c r="I1796" s="214" t="s">
        <v>867</v>
      </c>
      <c r="J1796" s="214" t="s">
        <v>2526</v>
      </c>
      <c r="K1796" s="216">
        <v>71.89</v>
      </c>
    </row>
    <row r="1797" spans="1:12">
      <c r="A1797" s="245"/>
      <c r="B1797" s="245"/>
      <c r="C1797" s="245"/>
      <c r="D1797" s="245"/>
      <c r="E1797" s="245"/>
      <c r="F1797" s="245" t="s">
        <v>886</v>
      </c>
      <c r="G1797" s="245" t="s">
        <v>1838</v>
      </c>
      <c r="H1797" s="245" t="s">
        <v>888</v>
      </c>
      <c r="I1797" s="245" t="s">
        <v>1732</v>
      </c>
      <c r="J1797" s="245" t="s">
        <v>890</v>
      </c>
      <c r="K1797" s="245" t="s">
        <v>1722</v>
      </c>
    </row>
    <row r="1798" spans="1:12">
      <c r="A1798" s="245"/>
      <c r="B1798" s="245"/>
      <c r="C1798" s="245"/>
      <c r="D1798" s="245"/>
      <c r="E1798" s="245"/>
      <c r="F1798" s="245" t="s">
        <v>891</v>
      </c>
      <c r="G1798" s="245" t="s">
        <v>4993</v>
      </c>
      <c r="H1798" s="599" t="s">
        <v>892</v>
      </c>
      <c r="I1798" s="599"/>
      <c r="J1798" s="599" t="s">
        <v>4994</v>
      </c>
      <c r="K1798" s="599"/>
    </row>
    <row r="1799" spans="1:12" ht="15">
      <c r="A1799" s="243"/>
      <c r="B1799" s="243" t="s">
        <v>840</v>
      </c>
      <c r="C1799" s="207" t="s">
        <v>841</v>
      </c>
      <c r="D1799" s="243" t="s">
        <v>842</v>
      </c>
      <c r="E1799" s="243" t="s">
        <v>843</v>
      </c>
      <c r="F1799" s="600" t="s">
        <v>844</v>
      </c>
      <c r="G1799" s="600"/>
      <c r="H1799" s="208" t="s">
        <v>845</v>
      </c>
      <c r="I1799" s="207" t="s">
        <v>846</v>
      </c>
      <c r="J1799" s="207" t="s">
        <v>847</v>
      </c>
      <c r="K1799" s="207" t="s">
        <v>742</v>
      </c>
    </row>
    <row r="1800" spans="1:12" ht="14.25" customHeight="1">
      <c r="A1800" s="317" t="s">
        <v>848</v>
      </c>
      <c r="B1800" s="317" t="s">
        <v>467</v>
      </c>
      <c r="C1800" s="318"/>
      <c r="D1800" s="317"/>
      <c r="E1800" s="317" t="str">
        <f>'Med escola 220V'!D264</f>
        <v>Dispositivo de proteção contra Curto</v>
      </c>
      <c r="F1800" s="592" t="s">
        <v>917</v>
      </c>
      <c r="G1800" s="592"/>
      <c r="H1800" s="319" t="s">
        <v>4346</v>
      </c>
      <c r="I1800" s="318">
        <v>1</v>
      </c>
      <c r="J1800" s="320">
        <f>K1800</f>
        <v>148.4188</v>
      </c>
      <c r="K1800" s="320">
        <f>K1801</f>
        <v>148.4188</v>
      </c>
    </row>
    <row r="1801" spans="1:12">
      <c r="A1801" s="244"/>
      <c r="B1801" s="244"/>
      <c r="C1801" s="211"/>
      <c r="D1801" s="244"/>
      <c r="E1801" s="244" t="str">
        <f>E1800</f>
        <v>Dispositivo de proteção contra Curto</v>
      </c>
      <c r="F1801" s="597"/>
      <c r="G1801" s="597"/>
      <c r="H1801" s="212" t="s">
        <v>4346</v>
      </c>
      <c r="I1801" s="211">
        <f>1</f>
        <v>1</v>
      </c>
      <c r="J1801" s="330">
        <f>'Med escola 220V'!I264</f>
        <v>148.4188</v>
      </c>
      <c r="K1801" s="213">
        <f>J1801*I1801</f>
        <v>148.4188</v>
      </c>
    </row>
    <row r="1802" spans="1:12">
      <c r="A1802" s="245"/>
      <c r="B1802" s="245"/>
      <c r="C1802" s="245"/>
      <c r="D1802" s="245"/>
      <c r="E1802" s="245"/>
      <c r="F1802" s="245" t="s">
        <v>891</v>
      </c>
      <c r="G1802" s="249">
        <f>H2*K1800</f>
        <v>30.396170240000004</v>
      </c>
      <c r="H1802" s="599" t="s">
        <v>892</v>
      </c>
      <c r="I1802" s="599"/>
      <c r="J1802" s="601">
        <f>G1802+K1800</f>
        <v>178.81497024000001</v>
      </c>
      <c r="K1802" s="599"/>
    </row>
    <row r="1803" spans="1:12" ht="18" customHeight="1">
      <c r="A1803" s="243"/>
      <c r="B1803" s="243" t="s">
        <v>840</v>
      </c>
      <c r="C1803" s="207" t="s">
        <v>841</v>
      </c>
      <c r="D1803" s="243" t="s">
        <v>842</v>
      </c>
      <c r="E1803" s="243" t="s">
        <v>843</v>
      </c>
      <c r="F1803" s="600" t="s">
        <v>844</v>
      </c>
      <c r="G1803" s="600"/>
      <c r="H1803" s="208" t="s">
        <v>845</v>
      </c>
      <c r="I1803" s="207" t="s">
        <v>846</v>
      </c>
      <c r="J1803" s="207" t="s">
        <v>847</v>
      </c>
      <c r="K1803" s="207" t="s">
        <v>742</v>
      </c>
    </row>
    <row r="1804" spans="1:12" ht="47.25" customHeight="1">
      <c r="A1804" s="317" t="s">
        <v>848</v>
      </c>
      <c r="B1804" s="317" t="s">
        <v>5117</v>
      </c>
      <c r="C1804" s="318" t="s">
        <v>2527</v>
      </c>
      <c r="D1804" s="317" t="s">
        <v>14</v>
      </c>
      <c r="E1804" s="317" t="s">
        <v>2528</v>
      </c>
      <c r="F1804" s="592" t="s">
        <v>902</v>
      </c>
      <c r="G1804" s="592"/>
      <c r="H1804" s="319" t="s">
        <v>914</v>
      </c>
      <c r="I1804" s="318">
        <v>1</v>
      </c>
      <c r="J1804" s="320">
        <f>K1804</f>
        <v>52.120999999999995</v>
      </c>
      <c r="K1804" s="320">
        <f>SUM(K1805:K1806)</f>
        <v>52.120999999999995</v>
      </c>
      <c r="L1804" s="325">
        <f>'Med escola 220V'!I265</f>
        <v>52.116</v>
      </c>
    </row>
    <row r="1805" spans="1:12" ht="21.95" customHeight="1">
      <c r="A1805" s="244" t="s">
        <v>853</v>
      </c>
      <c r="B1805" s="244"/>
      <c r="C1805" s="211" t="s">
        <v>1123</v>
      </c>
      <c r="D1805" s="244" t="s">
        <v>14</v>
      </c>
      <c r="E1805" s="244" t="s">
        <v>1124</v>
      </c>
      <c r="F1805" s="597" t="s">
        <v>861</v>
      </c>
      <c r="G1805" s="597"/>
      <c r="H1805" s="212" t="s">
        <v>862</v>
      </c>
      <c r="I1805" s="211" t="s">
        <v>1771</v>
      </c>
      <c r="J1805" s="211" t="s">
        <v>1125</v>
      </c>
      <c r="K1805" s="213">
        <f>I1805*J1805</f>
        <v>2.9609999999999999</v>
      </c>
    </row>
    <row r="1806" spans="1:12" ht="21.95" customHeight="1">
      <c r="A1806" s="247" t="s">
        <v>869</v>
      </c>
      <c r="B1806" s="247"/>
      <c r="C1806" s="214" t="s">
        <v>2529</v>
      </c>
      <c r="D1806" s="247" t="s">
        <v>14</v>
      </c>
      <c r="E1806" s="247" t="s">
        <v>2530</v>
      </c>
      <c r="F1806" s="598" t="s">
        <v>872</v>
      </c>
      <c r="G1806" s="598"/>
      <c r="H1806" s="215" t="s">
        <v>914</v>
      </c>
      <c r="I1806" s="214" t="s">
        <v>867</v>
      </c>
      <c r="J1806" s="214">
        <f>52.12-2.96</f>
        <v>49.16</v>
      </c>
      <c r="K1806" s="213">
        <f>I1806*J1806</f>
        <v>49.16</v>
      </c>
    </row>
    <row r="1807" spans="1:12">
      <c r="A1807" s="245"/>
      <c r="B1807" s="245"/>
      <c r="C1807" s="245"/>
      <c r="D1807" s="245"/>
      <c r="E1807" s="245"/>
      <c r="F1807" s="245" t="s">
        <v>886</v>
      </c>
      <c r="G1807" s="245" t="s">
        <v>3092</v>
      </c>
      <c r="H1807" s="245" t="s">
        <v>888</v>
      </c>
      <c r="I1807" s="245" t="s">
        <v>2753</v>
      </c>
      <c r="J1807" s="245" t="s">
        <v>890</v>
      </c>
      <c r="K1807" s="245" t="s">
        <v>2531</v>
      </c>
    </row>
    <row r="1808" spans="1:12" ht="15" thickBot="1">
      <c r="A1808" s="245"/>
      <c r="B1808" s="245"/>
      <c r="C1808" s="245"/>
      <c r="D1808" s="245"/>
      <c r="E1808" s="245"/>
      <c r="F1808" s="245" t="s">
        <v>891</v>
      </c>
      <c r="G1808" s="249">
        <f>H2*K1804</f>
        <v>10.6743808</v>
      </c>
      <c r="H1808" s="599" t="s">
        <v>892</v>
      </c>
      <c r="I1808" s="599"/>
      <c r="J1808" s="601">
        <f>G1808+K1804</f>
        <v>62.795380799999997</v>
      </c>
      <c r="K1808" s="599"/>
    </row>
    <row r="1809" spans="1:12" ht="0.95" customHeight="1" thickTop="1" thickBot="1">
      <c r="A1809" s="217"/>
      <c r="B1809" s="217"/>
      <c r="C1809" s="217"/>
      <c r="D1809" s="217"/>
      <c r="E1809" s="217"/>
      <c r="F1809" s="217"/>
      <c r="G1809" s="217"/>
      <c r="H1809" s="217"/>
      <c r="I1809" s="217"/>
      <c r="J1809" s="217"/>
      <c r="K1809" s="217"/>
    </row>
    <row r="1810" spans="1:12" ht="0.95" customHeight="1" thickTop="1">
      <c r="A1810" s="217"/>
      <c r="B1810" s="217"/>
      <c r="C1810" s="217"/>
      <c r="D1810" s="217"/>
      <c r="E1810" s="217"/>
      <c r="F1810" s="217"/>
      <c r="G1810" s="217"/>
      <c r="H1810" s="217"/>
      <c r="I1810" s="217"/>
      <c r="J1810" s="217"/>
      <c r="K1810" s="217"/>
    </row>
    <row r="1811" spans="1:12" ht="18" customHeight="1">
      <c r="A1811" s="243"/>
      <c r="B1811" s="243" t="s">
        <v>840</v>
      </c>
      <c r="C1811" s="207" t="s">
        <v>841</v>
      </c>
      <c r="D1811" s="243" t="s">
        <v>842</v>
      </c>
      <c r="E1811" s="243" t="s">
        <v>843</v>
      </c>
      <c r="F1811" s="600" t="s">
        <v>844</v>
      </c>
      <c r="G1811" s="600"/>
      <c r="H1811" s="208" t="s">
        <v>845</v>
      </c>
      <c r="I1811" s="207" t="s">
        <v>846</v>
      </c>
      <c r="J1811" s="207" t="s">
        <v>847</v>
      </c>
      <c r="K1811" s="207" t="s">
        <v>742</v>
      </c>
    </row>
    <row r="1812" spans="1:12" ht="21.95" customHeight="1">
      <c r="A1812" s="317" t="s">
        <v>848</v>
      </c>
      <c r="B1812" s="317" t="s">
        <v>2532</v>
      </c>
      <c r="C1812" s="318" t="s">
        <v>2533</v>
      </c>
      <c r="D1812" s="317" t="s">
        <v>14</v>
      </c>
      <c r="E1812" s="317" t="str">
        <f>'Med escola 220V'!D271</f>
        <v>Disjuntor bipolar termomagnetico 200A</v>
      </c>
      <c r="F1812" s="592" t="s">
        <v>902</v>
      </c>
      <c r="G1812" s="592"/>
      <c r="H1812" s="319" t="s">
        <v>914</v>
      </c>
      <c r="I1812" s="318">
        <v>1</v>
      </c>
      <c r="J1812" s="320">
        <f>K1812</f>
        <v>178.5959</v>
      </c>
      <c r="K1812" s="320">
        <f>SUM(K1813:K1816)</f>
        <v>178.5959</v>
      </c>
      <c r="L1812" s="325">
        <f>'Med escola 220V'!I271</f>
        <v>178.60480000000001</v>
      </c>
    </row>
    <row r="1813" spans="1:12" ht="21.95" customHeight="1">
      <c r="A1813" s="244" t="s">
        <v>853</v>
      </c>
      <c r="B1813" s="244"/>
      <c r="C1813" s="211" t="s">
        <v>2491</v>
      </c>
      <c r="D1813" s="244" t="s">
        <v>14</v>
      </c>
      <c r="E1813" s="244" t="s">
        <v>2492</v>
      </c>
      <c r="F1813" s="597" t="s">
        <v>861</v>
      </c>
      <c r="G1813" s="597"/>
      <c r="H1813" s="212" t="s">
        <v>862</v>
      </c>
      <c r="I1813" s="211" t="s">
        <v>2331</v>
      </c>
      <c r="J1813" s="211" t="s">
        <v>2494</v>
      </c>
      <c r="K1813" s="213">
        <f>I1813*J1813</f>
        <v>4.1661000000000001</v>
      </c>
    </row>
    <row r="1814" spans="1:12" ht="21.95" customHeight="1">
      <c r="A1814" s="244" t="s">
        <v>853</v>
      </c>
      <c r="B1814" s="244"/>
      <c r="C1814" s="211" t="s">
        <v>1123</v>
      </c>
      <c r="D1814" s="244" t="s">
        <v>14</v>
      </c>
      <c r="E1814" s="244" t="s">
        <v>1124</v>
      </c>
      <c r="F1814" s="597" t="s">
        <v>861</v>
      </c>
      <c r="G1814" s="597"/>
      <c r="H1814" s="212" t="s">
        <v>862</v>
      </c>
      <c r="I1814" s="211" t="s">
        <v>2331</v>
      </c>
      <c r="J1814" s="211" t="s">
        <v>1125</v>
      </c>
      <c r="K1814" s="213">
        <f t="shared" ref="K1814:K1816" si="40">I1814*J1814</f>
        <v>5.3297999999999996</v>
      </c>
    </row>
    <row r="1815" spans="1:12" ht="21.95" customHeight="1">
      <c r="A1815" s="247" t="s">
        <v>869</v>
      </c>
      <c r="B1815" s="247"/>
      <c r="C1815" s="214" t="s">
        <v>2534</v>
      </c>
      <c r="D1815" s="247" t="s">
        <v>14</v>
      </c>
      <c r="E1815" s="247" t="str">
        <f>E1812</f>
        <v>Disjuntor bipolar termomagnetico 200A</v>
      </c>
      <c r="F1815" s="598" t="s">
        <v>872</v>
      </c>
      <c r="G1815" s="598"/>
      <c r="H1815" s="215" t="s">
        <v>914</v>
      </c>
      <c r="I1815" s="214" t="s">
        <v>867</v>
      </c>
      <c r="J1815" s="214">
        <v>167.6</v>
      </c>
      <c r="K1815" s="213">
        <f t="shared" si="40"/>
        <v>167.6</v>
      </c>
      <c r="L1815" s="325">
        <f>L1812-K1812</f>
        <v>8.9000000000112323E-3</v>
      </c>
    </row>
    <row r="1816" spans="1:12" ht="33" customHeight="1">
      <c r="A1816" s="247" t="s">
        <v>869</v>
      </c>
      <c r="B1816" s="247"/>
      <c r="C1816" s="214" t="s">
        <v>2535</v>
      </c>
      <c r="D1816" s="247" t="s">
        <v>14</v>
      </c>
      <c r="E1816" s="247" t="s">
        <v>2536</v>
      </c>
      <c r="F1816" s="598" t="s">
        <v>872</v>
      </c>
      <c r="G1816" s="598"/>
      <c r="H1816" s="215" t="s">
        <v>914</v>
      </c>
      <c r="I1816" s="214" t="s">
        <v>863</v>
      </c>
      <c r="J1816" s="214" t="s">
        <v>2445</v>
      </c>
      <c r="K1816" s="213">
        <f t="shared" si="40"/>
        <v>1.5</v>
      </c>
    </row>
    <row r="1817" spans="1:12">
      <c r="A1817" s="245"/>
      <c r="B1817" s="245"/>
      <c r="C1817" s="245"/>
      <c r="D1817" s="245"/>
      <c r="E1817" s="245"/>
      <c r="F1817" s="245" t="s">
        <v>886</v>
      </c>
      <c r="G1817" s="245" t="s">
        <v>4191</v>
      </c>
      <c r="H1817" s="245" t="s">
        <v>888</v>
      </c>
      <c r="I1817" s="245" t="s">
        <v>2086</v>
      </c>
      <c r="J1817" s="245" t="s">
        <v>890</v>
      </c>
      <c r="K1817" s="245" t="s">
        <v>2537</v>
      </c>
    </row>
    <row r="1818" spans="1:12" ht="15" thickBot="1">
      <c r="A1818" s="245"/>
      <c r="B1818" s="245"/>
      <c r="C1818" s="245"/>
      <c r="D1818" s="245"/>
      <c r="E1818" s="245"/>
      <c r="F1818" s="245" t="s">
        <v>891</v>
      </c>
      <c r="G1818" s="249">
        <f>H2*K1812</f>
        <v>36.576440320000003</v>
      </c>
      <c r="H1818" s="599" t="s">
        <v>892</v>
      </c>
      <c r="I1818" s="599"/>
      <c r="J1818" s="599" t="s">
        <v>4745</v>
      </c>
      <c r="K1818" s="599"/>
    </row>
    <row r="1819" spans="1:12" ht="0.95" customHeight="1" thickTop="1">
      <c r="A1819" s="217"/>
      <c r="B1819" s="217"/>
      <c r="C1819" s="217"/>
      <c r="D1819" s="217"/>
      <c r="E1819" s="217"/>
      <c r="F1819" s="217"/>
      <c r="G1819" s="217"/>
      <c r="H1819" s="217"/>
      <c r="I1819" s="217"/>
      <c r="J1819" s="217"/>
      <c r="K1819" s="217"/>
    </row>
    <row r="1820" spans="1:12" ht="18" customHeight="1">
      <c r="A1820" s="243"/>
      <c r="B1820" s="243" t="s">
        <v>840</v>
      </c>
      <c r="C1820" s="207" t="s">
        <v>841</v>
      </c>
      <c r="D1820" s="243" t="s">
        <v>842</v>
      </c>
      <c r="E1820" s="243" t="s">
        <v>843</v>
      </c>
      <c r="F1820" s="600" t="s">
        <v>844</v>
      </c>
      <c r="G1820" s="600"/>
      <c r="H1820" s="208" t="s">
        <v>845</v>
      </c>
      <c r="I1820" s="207" t="s">
        <v>846</v>
      </c>
      <c r="J1820" s="207" t="s">
        <v>847</v>
      </c>
      <c r="K1820" s="207" t="s">
        <v>742</v>
      </c>
    </row>
    <row r="1821" spans="1:12" ht="33" customHeight="1">
      <c r="A1821" s="317" t="s">
        <v>848</v>
      </c>
      <c r="B1821" s="317" t="s">
        <v>2538</v>
      </c>
      <c r="C1821" s="318" t="s">
        <v>2539</v>
      </c>
      <c r="D1821" s="317" t="s">
        <v>14</v>
      </c>
      <c r="E1821" s="317" t="s">
        <v>2540</v>
      </c>
      <c r="F1821" s="592" t="s">
        <v>902</v>
      </c>
      <c r="G1821" s="592"/>
      <c r="H1821" s="319" t="s">
        <v>873</v>
      </c>
      <c r="I1821" s="318">
        <v>1</v>
      </c>
      <c r="J1821" s="320" t="s">
        <v>4995</v>
      </c>
      <c r="K1821" s="320" t="s">
        <v>4995</v>
      </c>
      <c r="L1821" s="325">
        <f>'Med escola 220V'!I273</f>
        <v>5.0052000000000003</v>
      </c>
    </row>
    <row r="1822" spans="1:12" ht="21.95" customHeight="1">
      <c r="A1822" s="244" t="s">
        <v>853</v>
      </c>
      <c r="B1822" s="244"/>
      <c r="C1822" s="211" t="s">
        <v>2491</v>
      </c>
      <c r="D1822" s="244" t="s">
        <v>14</v>
      </c>
      <c r="E1822" s="244" t="s">
        <v>2492</v>
      </c>
      <c r="F1822" s="597" t="s">
        <v>861</v>
      </c>
      <c r="G1822" s="597"/>
      <c r="H1822" s="212" t="s">
        <v>862</v>
      </c>
      <c r="I1822" s="211" t="s">
        <v>4996</v>
      </c>
      <c r="J1822" s="211" t="s">
        <v>2494</v>
      </c>
      <c r="K1822" s="213">
        <v>1.63</v>
      </c>
    </row>
    <row r="1823" spans="1:12" ht="21.95" customHeight="1">
      <c r="A1823" s="244" t="s">
        <v>853</v>
      </c>
      <c r="B1823" s="244"/>
      <c r="C1823" s="211" t="s">
        <v>1123</v>
      </c>
      <c r="D1823" s="244" t="s">
        <v>14</v>
      </c>
      <c r="E1823" s="244" t="s">
        <v>1124</v>
      </c>
      <c r="F1823" s="597" t="s">
        <v>861</v>
      </c>
      <c r="G1823" s="597"/>
      <c r="H1823" s="212" t="s">
        <v>862</v>
      </c>
      <c r="I1823" s="211" t="s">
        <v>4996</v>
      </c>
      <c r="J1823" s="211" t="s">
        <v>1125</v>
      </c>
      <c r="K1823" s="213">
        <v>2.09</v>
      </c>
    </row>
    <row r="1824" spans="1:12" ht="21.95" customHeight="1">
      <c r="A1824" s="247" t="s">
        <v>869</v>
      </c>
      <c r="B1824" s="247"/>
      <c r="C1824" s="214" t="s">
        <v>2542</v>
      </c>
      <c r="D1824" s="247" t="s">
        <v>14</v>
      </c>
      <c r="E1824" s="247" t="s">
        <v>2543</v>
      </c>
      <c r="F1824" s="598" t="s">
        <v>872</v>
      </c>
      <c r="G1824" s="598"/>
      <c r="H1824" s="215" t="s">
        <v>873</v>
      </c>
      <c r="I1824" s="214" t="s">
        <v>2544</v>
      </c>
      <c r="J1824" s="214" t="s">
        <v>2545</v>
      </c>
      <c r="K1824" s="216">
        <v>1.29</v>
      </c>
    </row>
    <row r="1825" spans="1:12">
      <c r="A1825" s="245"/>
      <c r="B1825" s="245"/>
      <c r="C1825" s="245"/>
      <c r="D1825" s="245"/>
      <c r="E1825" s="245"/>
      <c r="F1825" s="245" t="s">
        <v>886</v>
      </c>
      <c r="G1825" s="245" t="s">
        <v>2552</v>
      </c>
      <c r="H1825" s="245" t="s">
        <v>888</v>
      </c>
      <c r="I1825" s="245" t="s">
        <v>3997</v>
      </c>
      <c r="J1825" s="245" t="s">
        <v>890</v>
      </c>
      <c r="K1825" s="245" t="s">
        <v>2077</v>
      </c>
    </row>
    <row r="1826" spans="1:12" ht="15" thickBot="1">
      <c r="A1826" s="245"/>
      <c r="B1826" s="245"/>
      <c r="C1826" s="245"/>
      <c r="D1826" s="245"/>
      <c r="E1826" s="245"/>
      <c r="F1826" s="245" t="s">
        <v>891</v>
      </c>
      <c r="G1826" s="245" t="s">
        <v>2753</v>
      </c>
      <c r="H1826" s="599" t="s">
        <v>892</v>
      </c>
      <c r="I1826" s="599"/>
      <c r="J1826" s="599" t="s">
        <v>4997</v>
      </c>
      <c r="K1826" s="599"/>
    </row>
    <row r="1827" spans="1:12" ht="0.95" customHeight="1" thickTop="1">
      <c r="A1827" s="217"/>
      <c r="B1827" s="217"/>
      <c r="C1827" s="217"/>
      <c r="D1827" s="217"/>
      <c r="E1827" s="217"/>
      <c r="F1827" s="217"/>
      <c r="G1827" s="217"/>
      <c r="H1827" s="217"/>
      <c r="I1827" s="217"/>
      <c r="J1827" s="217"/>
      <c r="K1827" s="217"/>
    </row>
    <row r="1828" spans="1:12" ht="18" customHeight="1">
      <c r="A1828" s="243"/>
      <c r="B1828" s="243" t="s">
        <v>840</v>
      </c>
      <c r="C1828" s="207" t="s">
        <v>841</v>
      </c>
      <c r="D1828" s="243" t="s">
        <v>842</v>
      </c>
      <c r="E1828" s="243" t="s">
        <v>843</v>
      </c>
      <c r="F1828" s="600" t="s">
        <v>844</v>
      </c>
      <c r="G1828" s="600"/>
      <c r="H1828" s="208" t="s">
        <v>845</v>
      </c>
      <c r="I1828" s="207" t="s">
        <v>846</v>
      </c>
      <c r="J1828" s="207" t="s">
        <v>847</v>
      </c>
      <c r="K1828" s="207" t="s">
        <v>742</v>
      </c>
    </row>
    <row r="1829" spans="1:12" ht="33" customHeight="1">
      <c r="A1829" s="317" t="s">
        <v>848</v>
      </c>
      <c r="B1829" s="317" t="s">
        <v>2547</v>
      </c>
      <c r="C1829" s="318" t="s">
        <v>2548</v>
      </c>
      <c r="D1829" s="317" t="s">
        <v>14</v>
      </c>
      <c r="E1829" s="317" t="s">
        <v>2549</v>
      </c>
      <c r="F1829" s="592" t="s">
        <v>902</v>
      </c>
      <c r="G1829" s="592"/>
      <c r="H1829" s="319" t="s">
        <v>873</v>
      </c>
      <c r="I1829" s="318">
        <v>1</v>
      </c>
      <c r="J1829" s="320" t="s">
        <v>4333</v>
      </c>
      <c r="K1829" s="320" t="s">
        <v>4333</v>
      </c>
      <c r="L1829" s="325">
        <f>'Med escola 220V'!I274</f>
        <v>5.5556000000000001</v>
      </c>
    </row>
    <row r="1830" spans="1:12" ht="21.95" customHeight="1">
      <c r="A1830" s="244" t="s">
        <v>853</v>
      </c>
      <c r="B1830" s="244"/>
      <c r="C1830" s="211" t="s">
        <v>2491</v>
      </c>
      <c r="D1830" s="244" t="s">
        <v>14</v>
      </c>
      <c r="E1830" s="244" t="s">
        <v>2492</v>
      </c>
      <c r="F1830" s="597" t="s">
        <v>861</v>
      </c>
      <c r="G1830" s="597"/>
      <c r="H1830" s="212" t="s">
        <v>862</v>
      </c>
      <c r="I1830" s="211" t="s">
        <v>4998</v>
      </c>
      <c r="J1830" s="211" t="s">
        <v>2494</v>
      </c>
      <c r="K1830" s="213">
        <v>1.83</v>
      </c>
    </row>
    <row r="1831" spans="1:12" ht="21.95" customHeight="1">
      <c r="A1831" s="244" t="s">
        <v>853</v>
      </c>
      <c r="B1831" s="244"/>
      <c r="C1831" s="211" t="s">
        <v>1123</v>
      </c>
      <c r="D1831" s="244" t="s">
        <v>14</v>
      </c>
      <c r="E1831" s="244" t="s">
        <v>1124</v>
      </c>
      <c r="F1831" s="597" t="s">
        <v>861</v>
      </c>
      <c r="G1831" s="597"/>
      <c r="H1831" s="212" t="s">
        <v>862</v>
      </c>
      <c r="I1831" s="211" t="s">
        <v>4999</v>
      </c>
      <c r="J1831" s="211" t="s">
        <v>1125</v>
      </c>
      <c r="K1831" s="213">
        <v>2.33</v>
      </c>
    </row>
    <row r="1832" spans="1:12" ht="21.95" customHeight="1">
      <c r="A1832" s="247" t="s">
        <v>869</v>
      </c>
      <c r="B1832" s="247"/>
      <c r="C1832" s="214" t="s">
        <v>2550</v>
      </c>
      <c r="D1832" s="247" t="s">
        <v>14</v>
      </c>
      <c r="E1832" s="247" t="s">
        <v>2551</v>
      </c>
      <c r="F1832" s="598" t="s">
        <v>872</v>
      </c>
      <c r="G1832" s="598"/>
      <c r="H1832" s="215" t="s">
        <v>873</v>
      </c>
      <c r="I1832" s="214" t="s">
        <v>2544</v>
      </c>
      <c r="J1832" s="214" t="s">
        <v>2552</v>
      </c>
      <c r="K1832" s="216">
        <v>1.4</v>
      </c>
    </row>
    <row r="1833" spans="1:12">
      <c r="A1833" s="245"/>
      <c r="B1833" s="245"/>
      <c r="C1833" s="245"/>
      <c r="D1833" s="245"/>
      <c r="E1833" s="245"/>
      <c r="F1833" s="245" t="s">
        <v>886</v>
      </c>
      <c r="G1833" s="245" t="s">
        <v>1456</v>
      </c>
      <c r="H1833" s="245" t="s">
        <v>888</v>
      </c>
      <c r="I1833" s="245" t="s">
        <v>2202</v>
      </c>
      <c r="J1833" s="245" t="s">
        <v>890</v>
      </c>
      <c r="K1833" s="245" t="s">
        <v>5000</v>
      </c>
    </row>
    <row r="1834" spans="1:12" ht="15" thickBot="1">
      <c r="A1834" s="245"/>
      <c r="B1834" s="245"/>
      <c r="C1834" s="245"/>
      <c r="D1834" s="245"/>
      <c r="E1834" s="245"/>
      <c r="F1834" s="245" t="s">
        <v>891</v>
      </c>
      <c r="G1834" s="245" t="s">
        <v>2049</v>
      </c>
      <c r="H1834" s="599" t="s">
        <v>892</v>
      </c>
      <c r="I1834" s="599"/>
      <c r="J1834" s="599" t="s">
        <v>978</v>
      </c>
      <c r="K1834" s="599"/>
    </row>
    <row r="1835" spans="1:12" ht="0.95" customHeight="1" thickTop="1">
      <c r="A1835" s="217"/>
      <c r="B1835" s="217"/>
      <c r="C1835" s="217"/>
      <c r="D1835" s="217"/>
      <c r="E1835" s="217"/>
      <c r="F1835" s="217"/>
      <c r="G1835" s="217"/>
      <c r="H1835" s="217"/>
      <c r="I1835" s="217"/>
      <c r="J1835" s="217"/>
      <c r="K1835" s="217"/>
    </row>
    <row r="1836" spans="1:12" ht="18" customHeight="1">
      <c r="A1836" s="243"/>
      <c r="B1836" s="243" t="s">
        <v>840</v>
      </c>
      <c r="C1836" s="207" t="s">
        <v>841</v>
      </c>
      <c r="D1836" s="243" t="s">
        <v>842</v>
      </c>
      <c r="E1836" s="243" t="s">
        <v>843</v>
      </c>
      <c r="F1836" s="600" t="s">
        <v>844</v>
      </c>
      <c r="G1836" s="600"/>
      <c r="H1836" s="208" t="s">
        <v>845</v>
      </c>
      <c r="I1836" s="207" t="s">
        <v>846</v>
      </c>
      <c r="J1836" s="207" t="s">
        <v>847</v>
      </c>
      <c r="K1836" s="207" t="s">
        <v>742</v>
      </c>
    </row>
    <row r="1837" spans="1:12" ht="33" customHeight="1">
      <c r="A1837" s="317" t="s">
        <v>848</v>
      </c>
      <c r="B1837" s="317" t="s">
        <v>2553</v>
      </c>
      <c r="C1837" s="318" t="s">
        <v>2554</v>
      </c>
      <c r="D1837" s="317" t="s">
        <v>14</v>
      </c>
      <c r="E1837" s="317" t="s">
        <v>2555</v>
      </c>
      <c r="F1837" s="592" t="s">
        <v>902</v>
      </c>
      <c r="G1837" s="592"/>
      <c r="H1837" s="319" t="s">
        <v>873</v>
      </c>
      <c r="I1837" s="318">
        <v>1</v>
      </c>
      <c r="J1837" s="320" t="s">
        <v>5001</v>
      </c>
      <c r="K1837" s="320" t="s">
        <v>5001</v>
      </c>
      <c r="L1837" s="325">
        <f>'Med escola 220V'!I275</f>
        <v>10.6554</v>
      </c>
    </row>
    <row r="1838" spans="1:12" ht="21.95" customHeight="1">
      <c r="A1838" s="244" t="s">
        <v>853</v>
      </c>
      <c r="B1838" s="244"/>
      <c r="C1838" s="211" t="s">
        <v>2491</v>
      </c>
      <c r="D1838" s="244" t="s">
        <v>14</v>
      </c>
      <c r="E1838" s="244" t="s">
        <v>2492</v>
      </c>
      <c r="F1838" s="597" t="s">
        <v>861</v>
      </c>
      <c r="G1838" s="597"/>
      <c r="H1838" s="212" t="s">
        <v>862</v>
      </c>
      <c r="I1838" s="211" t="s">
        <v>5002</v>
      </c>
      <c r="J1838" s="211" t="s">
        <v>2494</v>
      </c>
      <c r="K1838" s="213">
        <v>1.3</v>
      </c>
    </row>
    <row r="1839" spans="1:12" ht="21.95" customHeight="1">
      <c r="A1839" s="244" t="s">
        <v>853</v>
      </c>
      <c r="B1839" s="244"/>
      <c r="C1839" s="211" t="s">
        <v>1123</v>
      </c>
      <c r="D1839" s="244" t="s">
        <v>14</v>
      </c>
      <c r="E1839" s="244" t="s">
        <v>1124</v>
      </c>
      <c r="F1839" s="597" t="s">
        <v>861</v>
      </c>
      <c r="G1839" s="597"/>
      <c r="H1839" s="212" t="s">
        <v>862</v>
      </c>
      <c r="I1839" s="211" t="s">
        <v>5002</v>
      </c>
      <c r="J1839" s="211" t="s">
        <v>1125</v>
      </c>
      <c r="K1839" s="213">
        <v>1.67</v>
      </c>
    </row>
    <row r="1840" spans="1:12" ht="54.95" customHeight="1">
      <c r="A1840" s="244" t="s">
        <v>853</v>
      </c>
      <c r="B1840" s="244"/>
      <c r="C1840" s="211" t="s">
        <v>1005</v>
      </c>
      <c r="D1840" s="244" t="s">
        <v>14</v>
      </c>
      <c r="E1840" s="244" t="s">
        <v>1006</v>
      </c>
      <c r="F1840" s="597" t="s">
        <v>917</v>
      </c>
      <c r="G1840" s="597"/>
      <c r="H1840" s="212" t="s">
        <v>873</v>
      </c>
      <c r="I1840" s="211" t="s">
        <v>867</v>
      </c>
      <c r="J1840" s="211" t="s">
        <v>1008</v>
      </c>
      <c r="K1840" s="213">
        <v>2.14</v>
      </c>
    </row>
    <row r="1841" spans="1:12" ht="21.95" customHeight="1">
      <c r="A1841" s="247" t="s">
        <v>869</v>
      </c>
      <c r="B1841" s="247"/>
      <c r="C1841" s="214" t="s">
        <v>2557</v>
      </c>
      <c r="D1841" s="247" t="s">
        <v>14</v>
      </c>
      <c r="E1841" s="247" t="s">
        <v>2558</v>
      </c>
      <c r="F1841" s="598" t="s">
        <v>872</v>
      </c>
      <c r="G1841" s="598"/>
      <c r="H1841" s="215" t="s">
        <v>873</v>
      </c>
      <c r="I1841" s="214" t="s">
        <v>2544</v>
      </c>
      <c r="J1841" s="214" t="s">
        <v>2559</v>
      </c>
      <c r="K1841" s="216">
        <v>5.55</v>
      </c>
    </row>
    <row r="1842" spans="1:12">
      <c r="A1842" s="245"/>
      <c r="B1842" s="245"/>
      <c r="C1842" s="245"/>
      <c r="D1842" s="245"/>
      <c r="E1842" s="245"/>
      <c r="F1842" s="245" t="s">
        <v>886</v>
      </c>
      <c r="G1842" s="245" t="s">
        <v>1592</v>
      </c>
      <c r="H1842" s="245" t="s">
        <v>888</v>
      </c>
      <c r="I1842" s="245" t="s">
        <v>2446</v>
      </c>
      <c r="J1842" s="245" t="s">
        <v>890</v>
      </c>
      <c r="K1842" s="245" t="s">
        <v>1547</v>
      </c>
    </row>
    <row r="1843" spans="1:12" ht="15" thickBot="1">
      <c r="A1843" s="245"/>
      <c r="B1843" s="245"/>
      <c r="C1843" s="245"/>
      <c r="D1843" s="245"/>
      <c r="E1843" s="245"/>
      <c r="F1843" s="245" t="s">
        <v>891</v>
      </c>
      <c r="G1843" s="245" t="s">
        <v>3785</v>
      </c>
      <c r="H1843" s="599" t="s">
        <v>892</v>
      </c>
      <c r="I1843" s="599"/>
      <c r="J1843" s="599" t="s">
        <v>5003</v>
      </c>
      <c r="K1843" s="599"/>
    </row>
    <row r="1844" spans="1:12" ht="0.95" customHeight="1" thickTop="1">
      <c r="A1844" s="217"/>
      <c r="B1844" s="217"/>
      <c r="C1844" s="217"/>
      <c r="D1844" s="217"/>
      <c r="E1844" s="217"/>
      <c r="F1844" s="217"/>
      <c r="G1844" s="217"/>
      <c r="H1844" s="217"/>
      <c r="I1844" s="217"/>
      <c r="J1844" s="217"/>
      <c r="K1844" s="217"/>
    </row>
    <row r="1845" spans="1:12" ht="18" customHeight="1">
      <c r="A1845" s="243"/>
      <c r="B1845" s="243" t="s">
        <v>840</v>
      </c>
      <c r="C1845" s="207" t="s">
        <v>841</v>
      </c>
      <c r="D1845" s="243" t="s">
        <v>842</v>
      </c>
      <c r="E1845" s="243" t="s">
        <v>843</v>
      </c>
      <c r="F1845" s="600" t="s">
        <v>844</v>
      </c>
      <c r="G1845" s="600"/>
      <c r="H1845" s="208" t="s">
        <v>845</v>
      </c>
      <c r="I1845" s="207" t="s">
        <v>846</v>
      </c>
      <c r="J1845" s="207" t="s">
        <v>847</v>
      </c>
      <c r="K1845" s="207" t="s">
        <v>742</v>
      </c>
    </row>
    <row r="1846" spans="1:12" ht="21.95" customHeight="1">
      <c r="A1846" s="317" t="s">
        <v>848</v>
      </c>
      <c r="B1846" s="317" t="s">
        <v>2561</v>
      </c>
      <c r="C1846" s="318" t="s">
        <v>2562</v>
      </c>
      <c r="D1846" s="317" t="s">
        <v>14</v>
      </c>
      <c r="E1846" s="317" t="s">
        <v>2563</v>
      </c>
      <c r="F1846" s="592" t="s">
        <v>902</v>
      </c>
      <c r="G1846" s="592"/>
      <c r="H1846" s="319" t="s">
        <v>873</v>
      </c>
      <c r="I1846" s="318">
        <v>1</v>
      </c>
      <c r="J1846" s="320" t="s">
        <v>3560</v>
      </c>
      <c r="K1846" s="320" t="s">
        <v>3560</v>
      </c>
      <c r="L1846" s="325">
        <f>'Med escola 220V'!I276</f>
        <v>9.0557999999999996</v>
      </c>
    </row>
    <row r="1847" spans="1:12" ht="21.95" customHeight="1">
      <c r="A1847" s="244" t="s">
        <v>853</v>
      </c>
      <c r="B1847" s="244"/>
      <c r="C1847" s="211" t="s">
        <v>2491</v>
      </c>
      <c r="D1847" s="244" t="s">
        <v>14</v>
      </c>
      <c r="E1847" s="244" t="s">
        <v>2492</v>
      </c>
      <c r="F1847" s="597" t="s">
        <v>861</v>
      </c>
      <c r="G1847" s="597"/>
      <c r="H1847" s="212" t="s">
        <v>862</v>
      </c>
      <c r="I1847" s="211" t="s">
        <v>5004</v>
      </c>
      <c r="J1847" s="211" t="s">
        <v>2494</v>
      </c>
      <c r="K1847" s="213">
        <v>1.08</v>
      </c>
    </row>
    <row r="1848" spans="1:12" ht="21.95" customHeight="1">
      <c r="A1848" s="244" t="s">
        <v>853</v>
      </c>
      <c r="B1848" s="244"/>
      <c r="C1848" s="211" t="s">
        <v>1123</v>
      </c>
      <c r="D1848" s="244" t="s">
        <v>14</v>
      </c>
      <c r="E1848" s="244" t="s">
        <v>1124</v>
      </c>
      <c r="F1848" s="597" t="s">
        <v>861</v>
      </c>
      <c r="G1848" s="597"/>
      <c r="H1848" s="212" t="s">
        <v>862</v>
      </c>
      <c r="I1848" s="211" t="s">
        <v>5004</v>
      </c>
      <c r="J1848" s="211" t="s">
        <v>1125</v>
      </c>
      <c r="K1848" s="213">
        <v>1.38</v>
      </c>
    </row>
    <row r="1849" spans="1:12" ht="21.95" customHeight="1">
      <c r="A1849" s="247" t="s">
        <v>869</v>
      </c>
      <c r="B1849" s="247"/>
      <c r="C1849" s="214" t="s">
        <v>2565</v>
      </c>
      <c r="D1849" s="247" t="s">
        <v>14</v>
      </c>
      <c r="E1849" s="247" t="s">
        <v>2566</v>
      </c>
      <c r="F1849" s="598" t="s">
        <v>872</v>
      </c>
      <c r="G1849" s="598"/>
      <c r="H1849" s="215" t="s">
        <v>873</v>
      </c>
      <c r="I1849" s="214" t="s">
        <v>1883</v>
      </c>
      <c r="J1849" s="214" t="s">
        <v>1688</v>
      </c>
      <c r="K1849" s="216">
        <v>6.6</v>
      </c>
    </row>
    <row r="1850" spans="1:12">
      <c r="A1850" s="245"/>
      <c r="B1850" s="245"/>
      <c r="C1850" s="245"/>
      <c r="D1850" s="245"/>
      <c r="E1850" s="245"/>
      <c r="F1850" s="245" t="s">
        <v>886</v>
      </c>
      <c r="G1850" s="245" t="s">
        <v>2153</v>
      </c>
      <c r="H1850" s="245" t="s">
        <v>888</v>
      </c>
      <c r="I1850" s="245" t="s">
        <v>3247</v>
      </c>
      <c r="J1850" s="245" t="s">
        <v>890</v>
      </c>
      <c r="K1850" s="245" t="s">
        <v>1712</v>
      </c>
    </row>
    <row r="1851" spans="1:12" ht="15" thickBot="1">
      <c r="A1851" s="245"/>
      <c r="B1851" s="245"/>
      <c r="C1851" s="245"/>
      <c r="D1851" s="245"/>
      <c r="E1851" s="245"/>
      <c r="F1851" s="245" t="s">
        <v>891</v>
      </c>
      <c r="G1851" s="245" t="s">
        <v>2787</v>
      </c>
      <c r="H1851" s="599" t="s">
        <v>892</v>
      </c>
      <c r="I1851" s="599"/>
      <c r="J1851" s="599" t="s">
        <v>5005</v>
      </c>
      <c r="K1851" s="599"/>
    </row>
    <row r="1852" spans="1:12" ht="0.95" customHeight="1" thickTop="1">
      <c r="A1852" s="217"/>
      <c r="B1852" s="217"/>
      <c r="C1852" s="217"/>
      <c r="D1852" s="217"/>
      <c r="E1852" s="217"/>
      <c r="F1852" s="217"/>
      <c r="G1852" s="217"/>
      <c r="H1852" s="217"/>
      <c r="I1852" s="217"/>
      <c r="J1852" s="217"/>
      <c r="K1852" s="217"/>
    </row>
    <row r="1853" spans="1:12" ht="18" customHeight="1">
      <c r="A1853" s="243"/>
      <c r="B1853" s="243" t="s">
        <v>840</v>
      </c>
      <c r="C1853" s="207" t="s">
        <v>841</v>
      </c>
      <c r="D1853" s="243" t="s">
        <v>842</v>
      </c>
      <c r="E1853" s="243" t="s">
        <v>843</v>
      </c>
      <c r="F1853" s="600" t="s">
        <v>844</v>
      </c>
      <c r="G1853" s="600"/>
      <c r="H1853" s="208" t="s">
        <v>845</v>
      </c>
      <c r="I1853" s="207" t="s">
        <v>846</v>
      </c>
      <c r="J1853" s="207" t="s">
        <v>847</v>
      </c>
      <c r="K1853" s="207" t="s">
        <v>742</v>
      </c>
    </row>
    <row r="1854" spans="1:12" ht="21.95" customHeight="1">
      <c r="A1854" s="317" t="s">
        <v>848</v>
      </c>
      <c r="B1854" s="317" t="s">
        <v>2569</v>
      </c>
      <c r="C1854" s="318" t="s">
        <v>2570</v>
      </c>
      <c r="D1854" s="317" t="s">
        <v>14</v>
      </c>
      <c r="E1854" s="317" t="s">
        <v>2571</v>
      </c>
      <c r="F1854" s="592" t="s">
        <v>902</v>
      </c>
      <c r="G1854" s="592"/>
      <c r="H1854" s="319" t="s">
        <v>873</v>
      </c>
      <c r="I1854" s="318">
        <v>1</v>
      </c>
      <c r="J1854" s="320" t="s">
        <v>5006</v>
      </c>
      <c r="K1854" s="320" t="s">
        <v>5006</v>
      </c>
      <c r="L1854" s="325">
        <f>'Med escola 220V'!I277</f>
        <v>18.189</v>
      </c>
    </row>
    <row r="1855" spans="1:12" ht="21.95" customHeight="1">
      <c r="A1855" s="244" t="s">
        <v>853</v>
      </c>
      <c r="B1855" s="244"/>
      <c r="C1855" s="211" t="s">
        <v>2491</v>
      </c>
      <c r="D1855" s="244" t="s">
        <v>14</v>
      </c>
      <c r="E1855" s="244" t="s">
        <v>2492</v>
      </c>
      <c r="F1855" s="597" t="s">
        <v>861</v>
      </c>
      <c r="G1855" s="597"/>
      <c r="H1855" s="212" t="s">
        <v>862</v>
      </c>
      <c r="I1855" s="211" t="s">
        <v>5007</v>
      </c>
      <c r="J1855" s="211" t="s">
        <v>2494</v>
      </c>
      <c r="K1855" s="213">
        <v>1.07</v>
      </c>
    </row>
    <row r="1856" spans="1:12" ht="21.95" customHeight="1">
      <c r="A1856" s="244" t="s">
        <v>853</v>
      </c>
      <c r="B1856" s="244"/>
      <c r="C1856" s="211" t="s">
        <v>1123</v>
      </c>
      <c r="D1856" s="244" t="s">
        <v>14</v>
      </c>
      <c r="E1856" s="244" t="s">
        <v>1124</v>
      </c>
      <c r="F1856" s="597" t="s">
        <v>861</v>
      </c>
      <c r="G1856" s="597"/>
      <c r="H1856" s="212" t="s">
        <v>862</v>
      </c>
      <c r="I1856" s="211" t="s">
        <v>5007</v>
      </c>
      <c r="J1856" s="211" t="s">
        <v>1125</v>
      </c>
      <c r="K1856" s="213">
        <v>1.37</v>
      </c>
    </row>
    <row r="1857" spans="1:12" ht="21.95" customHeight="1">
      <c r="A1857" s="247" t="s">
        <v>869</v>
      </c>
      <c r="B1857" s="247"/>
      <c r="C1857" s="214" t="s">
        <v>2573</v>
      </c>
      <c r="D1857" s="247" t="s">
        <v>14</v>
      </c>
      <c r="E1857" s="247" t="s">
        <v>2574</v>
      </c>
      <c r="F1857" s="598" t="s">
        <v>872</v>
      </c>
      <c r="G1857" s="598"/>
      <c r="H1857" s="215" t="s">
        <v>873</v>
      </c>
      <c r="I1857" s="214" t="s">
        <v>1883</v>
      </c>
      <c r="J1857" s="214" t="s">
        <v>2575</v>
      </c>
      <c r="K1857" s="216">
        <v>15.75</v>
      </c>
    </row>
    <row r="1858" spans="1:12">
      <c r="A1858" s="245"/>
      <c r="B1858" s="245"/>
      <c r="C1858" s="245"/>
      <c r="D1858" s="245"/>
      <c r="E1858" s="245"/>
      <c r="F1858" s="245" t="s">
        <v>886</v>
      </c>
      <c r="G1858" s="245" t="s">
        <v>4207</v>
      </c>
      <c r="H1858" s="245" t="s">
        <v>888</v>
      </c>
      <c r="I1858" s="245" t="s">
        <v>2914</v>
      </c>
      <c r="J1858" s="245" t="s">
        <v>890</v>
      </c>
      <c r="K1858" s="245" t="s">
        <v>3647</v>
      </c>
    </row>
    <row r="1859" spans="1:12" ht="15" thickBot="1">
      <c r="A1859" s="245"/>
      <c r="B1859" s="245"/>
      <c r="C1859" s="245"/>
      <c r="D1859" s="245"/>
      <c r="E1859" s="245"/>
      <c r="F1859" s="245" t="s">
        <v>891</v>
      </c>
      <c r="G1859" s="245" t="s">
        <v>5008</v>
      </c>
      <c r="H1859" s="599" t="s">
        <v>892</v>
      </c>
      <c r="I1859" s="599"/>
      <c r="J1859" s="599" t="s">
        <v>5009</v>
      </c>
      <c r="K1859" s="599"/>
    </row>
    <row r="1860" spans="1:12" ht="0.95" customHeight="1" thickTop="1">
      <c r="A1860" s="217"/>
      <c r="B1860" s="217"/>
      <c r="C1860" s="217"/>
      <c r="D1860" s="217"/>
      <c r="E1860" s="217"/>
      <c r="F1860" s="217"/>
      <c r="G1860" s="217"/>
      <c r="H1860" s="217"/>
      <c r="I1860" s="217"/>
      <c r="J1860" s="217"/>
      <c r="K1860" s="217"/>
    </row>
    <row r="1861" spans="1:12" ht="18" customHeight="1">
      <c r="A1861" s="243"/>
      <c r="B1861" s="243" t="s">
        <v>840</v>
      </c>
      <c r="C1861" s="207" t="s">
        <v>841</v>
      </c>
      <c r="D1861" s="243" t="s">
        <v>842</v>
      </c>
      <c r="E1861" s="243" t="s">
        <v>843</v>
      </c>
      <c r="F1861" s="600" t="s">
        <v>844</v>
      </c>
      <c r="G1861" s="600"/>
      <c r="H1861" s="208" t="s">
        <v>845</v>
      </c>
      <c r="I1861" s="207" t="s">
        <v>846</v>
      </c>
      <c r="J1861" s="207" t="s">
        <v>847</v>
      </c>
      <c r="K1861" s="207" t="s">
        <v>742</v>
      </c>
    </row>
    <row r="1862" spans="1:12" ht="33" customHeight="1">
      <c r="A1862" s="317" t="s">
        <v>848</v>
      </c>
      <c r="B1862" s="317" t="s">
        <v>2578</v>
      </c>
      <c r="C1862" s="318" t="s">
        <v>2579</v>
      </c>
      <c r="D1862" s="317" t="s">
        <v>14</v>
      </c>
      <c r="E1862" s="317" t="s">
        <v>2580</v>
      </c>
      <c r="F1862" s="592" t="s">
        <v>917</v>
      </c>
      <c r="G1862" s="592"/>
      <c r="H1862" s="319" t="s">
        <v>914</v>
      </c>
      <c r="I1862" s="318">
        <v>1</v>
      </c>
      <c r="J1862" s="320" t="s">
        <v>4198</v>
      </c>
      <c r="K1862" s="320" t="s">
        <v>4198</v>
      </c>
      <c r="L1862" s="325">
        <f>'Med escola 220V'!I278</f>
        <v>8.8407999999999998</v>
      </c>
    </row>
    <row r="1863" spans="1:12" ht="21.95" customHeight="1">
      <c r="A1863" s="244" t="s">
        <v>853</v>
      </c>
      <c r="B1863" s="244"/>
      <c r="C1863" s="211" t="s">
        <v>1947</v>
      </c>
      <c r="D1863" s="244" t="s">
        <v>14</v>
      </c>
      <c r="E1863" s="244" t="s">
        <v>1948</v>
      </c>
      <c r="F1863" s="597" t="s">
        <v>861</v>
      </c>
      <c r="G1863" s="597"/>
      <c r="H1863" s="212" t="s">
        <v>862</v>
      </c>
      <c r="I1863" s="211" t="s">
        <v>5010</v>
      </c>
      <c r="J1863" s="211" t="s">
        <v>1950</v>
      </c>
      <c r="K1863" s="213">
        <v>1.49</v>
      </c>
    </row>
    <row r="1864" spans="1:12" ht="21.95" customHeight="1">
      <c r="A1864" s="244" t="s">
        <v>853</v>
      </c>
      <c r="B1864" s="244"/>
      <c r="C1864" s="211" t="s">
        <v>1229</v>
      </c>
      <c r="D1864" s="244" t="s">
        <v>14</v>
      </c>
      <c r="E1864" s="244" t="s">
        <v>1230</v>
      </c>
      <c r="F1864" s="597" t="s">
        <v>861</v>
      </c>
      <c r="G1864" s="597"/>
      <c r="H1864" s="212" t="s">
        <v>862</v>
      </c>
      <c r="I1864" s="211" t="s">
        <v>5010</v>
      </c>
      <c r="J1864" s="211" t="s">
        <v>1231</v>
      </c>
      <c r="K1864" s="213">
        <v>1.89</v>
      </c>
    </row>
    <row r="1865" spans="1:12" ht="33" customHeight="1">
      <c r="A1865" s="244" t="s">
        <v>853</v>
      </c>
      <c r="B1865" s="244"/>
      <c r="C1865" s="211" t="s">
        <v>2581</v>
      </c>
      <c r="D1865" s="244" t="s">
        <v>14</v>
      </c>
      <c r="E1865" s="244" t="s">
        <v>2582</v>
      </c>
      <c r="F1865" s="597" t="s">
        <v>1183</v>
      </c>
      <c r="G1865" s="597"/>
      <c r="H1865" s="212" t="s">
        <v>1184</v>
      </c>
      <c r="I1865" s="211" t="s">
        <v>5011</v>
      </c>
      <c r="J1865" s="211" t="s">
        <v>1780</v>
      </c>
      <c r="K1865" s="213">
        <v>0.56999999999999995</v>
      </c>
    </row>
    <row r="1866" spans="1:12" ht="21.95" customHeight="1">
      <c r="A1866" s="247" t="s">
        <v>869</v>
      </c>
      <c r="B1866" s="247"/>
      <c r="C1866" s="214" t="s">
        <v>2584</v>
      </c>
      <c r="D1866" s="247" t="s">
        <v>14</v>
      </c>
      <c r="E1866" s="247" t="s">
        <v>2585</v>
      </c>
      <c r="F1866" s="598" t="s">
        <v>872</v>
      </c>
      <c r="G1866" s="598"/>
      <c r="H1866" s="215" t="s">
        <v>914</v>
      </c>
      <c r="I1866" s="214" t="s">
        <v>867</v>
      </c>
      <c r="J1866" s="214" t="s">
        <v>5012</v>
      </c>
      <c r="K1866" s="216">
        <v>4.45</v>
      </c>
    </row>
    <row r="1867" spans="1:12" ht="21.95" customHeight="1">
      <c r="A1867" s="247" t="s">
        <v>869</v>
      </c>
      <c r="B1867" s="247"/>
      <c r="C1867" s="214" t="s">
        <v>1996</v>
      </c>
      <c r="D1867" s="247" t="s">
        <v>14</v>
      </c>
      <c r="E1867" s="247" t="s">
        <v>1997</v>
      </c>
      <c r="F1867" s="598" t="s">
        <v>872</v>
      </c>
      <c r="G1867" s="598"/>
      <c r="H1867" s="215" t="s">
        <v>914</v>
      </c>
      <c r="I1867" s="214" t="s">
        <v>5013</v>
      </c>
      <c r="J1867" s="214" t="s">
        <v>1722</v>
      </c>
      <c r="K1867" s="216">
        <v>0.04</v>
      </c>
    </row>
    <row r="1868" spans="1:12" ht="33" customHeight="1">
      <c r="A1868" s="247" t="s">
        <v>869</v>
      </c>
      <c r="B1868" s="247"/>
      <c r="C1868" s="214" t="s">
        <v>2156</v>
      </c>
      <c r="D1868" s="247" t="s">
        <v>14</v>
      </c>
      <c r="E1868" s="247" t="s">
        <v>2157</v>
      </c>
      <c r="F1868" s="598" t="s">
        <v>872</v>
      </c>
      <c r="G1868" s="598"/>
      <c r="H1868" s="215" t="s">
        <v>914</v>
      </c>
      <c r="I1868" s="214" t="s">
        <v>5014</v>
      </c>
      <c r="J1868" s="214" t="s">
        <v>2158</v>
      </c>
      <c r="K1868" s="216">
        <v>7.0000000000000007E-2</v>
      </c>
    </row>
    <row r="1869" spans="1:12" ht="21.95" customHeight="1">
      <c r="A1869" s="247" t="s">
        <v>869</v>
      </c>
      <c r="B1869" s="247"/>
      <c r="C1869" s="214" t="s">
        <v>2586</v>
      </c>
      <c r="D1869" s="247" t="s">
        <v>14</v>
      </c>
      <c r="E1869" s="247" t="s">
        <v>2587</v>
      </c>
      <c r="F1869" s="598" t="s">
        <v>872</v>
      </c>
      <c r="G1869" s="598"/>
      <c r="H1869" s="215" t="s">
        <v>914</v>
      </c>
      <c r="I1869" s="214" t="s">
        <v>5015</v>
      </c>
      <c r="J1869" s="214" t="s">
        <v>2588</v>
      </c>
      <c r="K1869" s="216">
        <v>0.33</v>
      </c>
    </row>
    <row r="1870" spans="1:12">
      <c r="A1870" s="245"/>
      <c r="B1870" s="245"/>
      <c r="C1870" s="245"/>
      <c r="D1870" s="245"/>
      <c r="E1870" s="245"/>
      <c r="F1870" s="245" t="s">
        <v>886</v>
      </c>
      <c r="G1870" s="245" t="s">
        <v>1288</v>
      </c>
      <c r="H1870" s="245" t="s">
        <v>888</v>
      </c>
      <c r="I1870" s="245" t="s">
        <v>3068</v>
      </c>
      <c r="J1870" s="245" t="s">
        <v>890</v>
      </c>
      <c r="K1870" s="245" t="s">
        <v>4406</v>
      </c>
    </row>
    <row r="1871" spans="1:12">
      <c r="A1871" s="245"/>
      <c r="B1871" s="245"/>
      <c r="C1871" s="245"/>
      <c r="D1871" s="245"/>
      <c r="E1871" s="245"/>
      <c r="F1871" s="245" t="s">
        <v>891</v>
      </c>
      <c r="G1871" s="245" t="s">
        <v>2518</v>
      </c>
      <c r="H1871" s="599" t="s">
        <v>892</v>
      </c>
      <c r="I1871" s="599"/>
      <c r="J1871" s="599" t="s">
        <v>2966</v>
      </c>
      <c r="K1871" s="599"/>
    </row>
    <row r="1872" spans="1:12" ht="15">
      <c r="A1872" s="243"/>
      <c r="B1872" s="243" t="s">
        <v>840</v>
      </c>
      <c r="C1872" s="207" t="s">
        <v>841</v>
      </c>
      <c r="D1872" s="243" t="s">
        <v>842</v>
      </c>
      <c r="E1872" s="243" t="s">
        <v>843</v>
      </c>
      <c r="F1872" s="600" t="s">
        <v>844</v>
      </c>
      <c r="G1872" s="600"/>
      <c r="H1872" s="208" t="s">
        <v>845</v>
      </c>
      <c r="I1872" s="207" t="s">
        <v>846</v>
      </c>
      <c r="J1872" s="207" t="s">
        <v>847</v>
      </c>
      <c r="K1872" s="207" t="s">
        <v>742</v>
      </c>
    </row>
    <row r="1873" spans="1:12">
      <c r="A1873" s="317" t="s">
        <v>848</v>
      </c>
      <c r="B1873" s="317" t="s">
        <v>4347</v>
      </c>
      <c r="C1873" s="318"/>
      <c r="D1873" s="317"/>
      <c r="E1873" s="317" t="str">
        <f>'Med escola 220V'!D279</f>
        <v>Luva de aço galvanizado 1.1/2" - fornecimento e instalação</v>
      </c>
      <c r="F1873" s="592" t="s">
        <v>917</v>
      </c>
      <c r="G1873" s="592"/>
      <c r="H1873" s="319" t="s">
        <v>914</v>
      </c>
      <c r="I1873" s="318">
        <v>1</v>
      </c>
      <c r="J1873" s="320">
        <f>K1873</f>
        <v>13.226800000000001</v>
      </c>
      <c r="K1873" s="320">
        <f>SUM(K1874:K1874)</f>
        <v>13.226800000000001</v>
      </c>
    </row>
    <row r="1874" spans="1:12" ht="22.5">
      <c r="A1874" s="244" t="s">
        <v>853</v>
      </c>
      <c r="B1874" s="244"/>
      <c r="C1874" s="211"/>
      <c r="D1874" s="244"/>
      <c r="E1874" s="244" t="str">
        <f>E1873</f>
        <v>Luva de aço galvanizado 1.1/2" - fornecimento e instalação</v>
      </c>
      <c r="F1874" s="597" t="s">
        <v>861</v>
      </c>
      <c r="G1874" s="597"/>
      <c r="H1874" s="212" t="s">
        <v>862</v>
      </c>
      <c r="I1874" s="211">
        <v>1</v>
      </c>
      <c r="J1874" s="330">
        <f>'Med escola 220V'!I279</f>
        <v>13.226800000000001</v>
      </c>
      <c r="K1874" s="213">
        <f>I1874*J1874</f>
        <v>13.226800000000001</v>
      </c>
    </row>
    <row r="1875" spans="1:12">
      <c r="A1875" s="245"/>
      <c r="B1875" s="245"/>
      <c r="C1875" s="245"/>
      <c r="D1875" s="245"/>
      <c r="E1875" s="245"/>
      <c r="F1875" s="245" t="s">
        <v>891</v>
      </c>
      <c r="G1875" s="249">
        <f>$H$2*K1873</f>
        <v>2.7088486400000003</v>
      </c>
      <c r="H1875" s="599" t="s">
        <v>892</v>
      </c>
      <c r="I1875" s="599"/>
      <c r="J1875" s="601">
        <f>G1875+K1873</f>
        <v>15.93564864</v>
      </c>
      <c r="K1875" s="599"/>
    </row>
    <row r="1876" spans="1:12" ht="15">
      <c r="A1876" s="243"/>
      <c r="B1876" s="243" t="s">
        <v>840</v>
      </c>
      <c r="C1876" s="207" t="s">
        <v>841</v>
      </c>
      <c r="D1876" s="243" t="s">
        <v>842</v>
      </c>
      <c r="E1876" s="243" t="s">
        <v>843</v>
      </c>
      <c r="F1876" s="600" t="s">
        <v>844</v>
      </c>
      <c r="G1876" s="600"/>
      <c r="H1876" s="208" t="s">
        <v>845</v>
      </c>
      <c r="I1876" s="207" t="s">
        <v>846</v>
      </c>
      <c r="J1876" s="207" t="s">
        <v>847</v>
      </c>
      <c r="K1876" s="207" t="s">
        <v>742</v>
      </c>
    </row>
    <row r="1877" spans="1:12" ht="14.25" customHeight="1">
      <c r="A1877" s="317" t="s">
        <v>848</v>
      </c>
      <c r="B1877" s="317" t="s">
        <v>4348</v>
      </c>
      <c r="C1877" s="318"/>
      <c r="D1877" s="317"/>
      <c r="E1877" s="317" t="str">
        <f>'Med escola 220V'!D280</f>
        <v>Luva de aço galvanizado 1/2" - fornecimento e instalação</v>
      </c>
      <c r="F1877" s="592" t="s">
        <v>917</v>
      </c>
      <c r="G1877" s="592"/>
      <c r="H1877" s="319" t="s">
        <v>914</v>
      </c>
      <c r="I1877" s="318">
        <v>1</v>
      </c>
      <c r="J1877" s="320">
        <f>K1877</f>
        <v>21.319399999999998</v>
      </c>
      <c r="K1877" s="320">
        <f>SUM(K1878:K1878)</f>
        <v>21.319399999999998</v>
      </c>
    </row>
    <row r="1878" spans="1:12" ht="22.5">
      <c r="A1878" s="244" t="s">
        <v>853</v>
      </c>
      <c r="B1878" s="244"/>
      <c r="C1878" s="211"/>
      <c r="D1878" s="244"/>
      <c r="E1878" s="244" t="str">
        <f>E1877</f>
        <v>Luva de aço galvanizado 1/2" - fornecimento e instalação</v>
      </c>
      <c r="F1878" s="597" t="s">
        <v>861</v>
      </c>
      <c r="G1878" s="597"/>
      <c r="H1878" s="212" t="s">
        <v>862</v>
      </c>
      <c r="I1878" s="211">
        <v>1</v>
      </c>
      <c r="J1878" s="330">
        <f>'Med escola 220V'!I280</f>
        <v>21.319399999999998</v>
      </c>
      <c r="K1878" s="213">
        <f>I1878*J1878</f>
        <v>21.319399999999998</v>
      </c>
    </row>
    <row r="1879" spans="1:12">
      <c r="A1879" s="245"/>
      <c r="B1879" s="245"/>
      <c r="C1879" s="245"/>
      <c r="D1879" s="245"/>
      <c r="E1879" s="245"/>
      <c r="F1879" s="245" t="s">
        <v>891</v>
      </c>
      <c r="G1879" s="249">
        <f>$H$2*K1877</f>
        <v>4.3662131199999994</v>
      </c>
      <c r="H1879" s="599" t="s">
        <v>892</v>
      </c>
      <c r="I1879" s="599"/>
      <c r="J1879" s="601">
        <f>G1879+K1877</f>
        <v>25.685613119999999</v>
      </c>
      <c r="K1879" s="599"/>
    </row>
    <row r="1880" spans="1:12" ht="15">
      <c r="A1880" s="243"/>
      <c r="B1880" s="243" t="s">
        <v>840</v>
      </c>
      <c r="C1880" s="207" t="s">
        <v>841</v>
      </c>
      <c r="D1880" s="243" t="s">
        <v>842</v>
      </c>
      <c r="E1880" s="243" t="s">
        <v>843</v>
      </c>
      <c r="F1880" s="600" t="s">
        <v>844</v>
      </c>
      <c r="G1880" s="600"/>
      <c r="H1880" s="208" t="s">
        <v>845</v>
      </c>
      <c r="I1880" s="207" t="s">
        <v>846</v>
      </c>
      <c r="J1880" s="207" t="s">
        <v>847</v>
      </c>
      <c r="K1880" s="207" t="s">
        <v>742</v>
      </c>
    </row>
    <row r="1881" spans="1:12" ht="14.25" customHeight="1">
      <c r="A1881" s="317" t="s">
        <v>848</v>
      </c>
      <c r="B1881" s="317" t="s">
        <v>4349</v>
      </c>
      <c r="C1881" s="318"/>
      <c r="D1881" s="317"/>
      <c r="E1881" s="317" t="str">
        <f>'Med escola 220V'!D281</f>
        <v>Curva de aço galvanizado 1.1/4" - fornecimento e instalação</v>
      </c>
      <c r="F1881" s="592" t="s">
        <v>917</v>
      </c>
      <c r="G1881" s="592"/>
      <c r="H1881" s="319" t="s">
        <v>914</v>
      </c>
      <c r="I1881" s="318">
        <v>1</v>
      </c>
      <c r="J1881" s="320">
        <f>K1881</f>
        <v>24.844539999999999</v>
      </c>
      <c r="K1881" s="320">
        <f>SUM(K1882:K1882)</f>
        <v>24.844539999999999</v>
      </c>
    </row>
    <row r="1882" spans="1:12" ht="22.5">
      <c r="A1882" s="244" t="s">
        <v>853</v>
      </c>
      <c r="B1882" s="244"/>
      <c r="C1882" s="211"/>
      <c r="D1882" s="244"/>
      <c r="E1882" s="244" t="str">
        <f>E1881</f>
        <v>Curva de aço galvanizado 1.1/4" - fornecimento e instalação</v>
      </c>
      <c r="F1882" s="597" t="s">
        <v>861</v>
      </c>
      <c r="G1882" s="597"/>
      <c r="H1882" s="212" t="s">
        <v>862</v>
      </c>
      <c r="I1882" s="211">
        <v>1</v>
      </c>
      <c r="J1882" s="330">
        <f>'Med escola 220V'!I281</f>
        <v>24.844539999999999</v>
      </c>
      <c r="K1882" s="213">
        <f>I1882*J1882</f>
        <v>24.844539999999999</v>
      </c>
    </row>
    <row r="1883" spans="1:12">
      <c r="A1883" s="245"/>
      <c r="B1883" s="245"/>
      <c r="C1883" s="245"/>
      <c r="D1883" s="245"/>
      <c r="E1883" s="245"/>
      <c r="F1883" s="245" t="s">
        <v>891</v>
      </c>
      <c r="G1883" s="249">
        <f>$H$2*K1881</f>
        <v>5.0881617920000002</v>
      </c>
      <c r="H1883" s="599" t="s">
        <v>892</v>
      </c>
      <c r="I1883" s="599"/>
      <c r="J1883" s="601">
        <f>G1883+K1881</f>
        <v>29.932701792</v>
      </c>
      <c r="K1883" s="599"/>
    </row>
    <row r="1884" spans="1:12" ht="18" customHeight="1">
      <c r="A1884" s="243"/>
      <c r="B1884" s="243" t="s">
        <v>840</v>
      </c>
      <c r="C1884" s="207" t="s">
        <v>841</v>
      </c>
      <c r="D1884" s="243" t="s">
        <v>842</v>
      </c>
      <c r="E1884" s="243" t="s">
        <v>843</v>
      </c>
      <c r="F1884" s="600" t="s">
        <v>844</v>
      </c>
      <c r="G1884" s="600"/>
      <c r="H1884" s="208" t="s">
        <v>845</v>
      </c>
      <c r="I1884" s="207" t="s">
        <v>846</v>
      </c>
      <c r="J1884" s="207" t="s">
        <v>847</v>
      </c>
      <c r="K1884" s="207" t="s">
        <v>742</v>
      </c>
    </row>
    <row r="1885" spans="1:12" ht="21.95" customHeight="1">
      <c r="A1885" s="317" t="s">
        <v>848</v>
      </c>
      <c r="B1885" s="317" t="s">
        <v>2590</v>
      </c>
      <c r="C1885" s="318" t="s">
        <v>2591</v>
      </c>
      <c r="D1885" s="317" t="s">
        <v>14</v>
      </c>
      <c r="E1885" s="317" t="s">
        <v>2592</v>
      </c>
      <c r="F1885" s="592" t="s">
        <v>902</v>
      </c>
      <c r="G1885" s="592"/>
      <c r="H1885" s="319" t="s">
        <v>914</v>
      </c>
      <c r="I1885" s="318">
        <v>1</v>
      </c>
      <c r="J1885" s="318" t="s">
        <v>5016</v>
      </c>
      <c r="K1885" s="318" t="s">
        <v>5016</v>
      </c>
      <c r="L1885" s="325">
        <f>'Med escola 220V'!I282</f>
        <v>132.00140000000002</v>
      </c>
    </row>
    <row r="1886" spans="1:12" ht="21.95" customHeight="1">
      <c r="A1886" s="244" t="s">
        <v>853</v>
      </c>
      <c r="B1886" s="244"/>
      <c r="C1886" s="211" t="s">
        <v>859</v>
      </c>
      <c r="D1886" s="244" t="s">
        <v>14</v>
      </c>
      <c r="E1886" s="244" t="s">
        <v>860</v>
      </c>
      <c r="F1886" s="597" t="s">
        <v>861</v>
      </c>
      <c r="G1886" s="597"/>
      <c r="H1886" s="212" t="s">
        <v>862</v>
      </c>
      <c r="I1886" s="211" t="s">
        <v>5017</v>
      </c>
      <c r="J1886" s="211" t="s">
        <v>864</v>
      </c>
      <c r="K1886" s="213">
        <v>44.51</v>
      </c>
    </row>
    <row r="1887" spans="1:12" ht="21.95" customHeight="1">
      <c r="A1887" s="244" t="s">
        <v>853</v>
      </c>
      <c r="B1887" s="244"/>
      <c r="C1887" s="211" t="s">
        <v>1303</v>
      </c>
      <c r="D1887" s="244" t="s">
        <v>14</v>
      </c>
      <c r="E1887" s="244" t="s">
        <v>1304</v>
      </c>
      <c r="F1887" s="597" t="s">
        <v>861</v>
      </c>
      <c r="G1887" s="597"/>
      <c r="H1887" s="212" t="s">
        <v>862</v>
      </c>
      <c r="I1887" s="211" t="s">
        <v>5018</v>
      </c>
      <c r="J1887" s="211" t="s">
        <v>1305</v>
      </c>
      <c r="K1887" s="213">
        <v>37.5</v>
      </c>
    </row>
    <row r="1888" spans="1:12" ht="21.95" customHeight="1">
      <c r="A1888" s="247" t="s">
        <v>869</v>
      </c>
      <c r="B1888" s="247"/>
      <c r="C1888" s="214" t="s">
        <v>1232</v>
      </c>
      <c r="D1888" s="247" t="s">
        <v>14</v>
      </c>
      <c r="E1888" s="247" t="s">
        <v>1233</v>
      </c>
      <c r="F1888" s="598" t="s">
        <v>872</v>
      </c>
      <c r="G1888" s="598"/>
      <c r="H1888" s="215" t="s">
        <v>880</v>
      </c>
      <c r="I1888" s="214" t="s">
        <v>2593</v>
      </c>
      <c r="J1888" s="214" t="s">
        <v>1235</v>
      </c>
      <c r="K1888" s="216">
        <v>2.19</v>
      </c>
    </row>
    <row r="1889" spans="1:12" ht="21.95" customHeight="1">
      <c r="A1889" s="247" t="s">
        <v>869</v>
      </c>
      <c r="B1889" s="247"/>
      <c r="C1889" s="214" t="s">
        <v>1237</v>
      </c>
      <c r="D1889" s="247" t="s">
        <v>14</v>
      </c>
      <c r="E1889" s="247" t="s">
        <v>1238</v>
      </c>
      <c r="F1889" s="598" t="s">
        <v>872</v>
      </c>
      <c r="G1889" s="598"/>
      <c r="H1889" s="215" t="s">
        <v>40</v>
      </c>
      <c r="I1889" s="214" t="s">
        <v>2594</v>
      </c>
      <c r="J1889" s="214" t="s">
        <v>1240</v>
      </c>
      <c r="K1889" s="216">
        <v>0.33</v>
      </c>
    </row>
    <row r="1890" spans="1:12" ht="21.95" customHeight="1">
      <c r="A1890" s="247" t="s">
        <v>869</v>
      </c>
      <c r="B1890" s="247"/>
      <c r="C1890" s="214" t="s">
        <v>1391</v>
      </c>
      <c r="D1890" s="247" t="s">
        <v>14</v>
      </c>
      <c r="E1890" s="247" t="s">
        <v>1392</v>
      </c>
      <c r="F1890" s="598" t="s">
        <v>872</v>
      </c>
      <c r="G1890" s="598"/>
      <c r="H1890" s="215" t="s">
        <v>40</v>
      </c>
      <c r="I1890" s="214" t="s">
        <v>1717</v>
      </c>
      <c r="J1890" s="214" t="s">
        <v>1394</v>
      </c>
      <c r="K1890" s="216">
        <v>4.55</v>
      </c>
    </row>
    <row r="1891" spans="1:12" ht="21.95" customHeight="1">
      <c r="A1891" s="247" t="s">
        <v>869</v>
      </c>
      <c r="B1891" s="247"/>
      <c r="C1891" s="214" t="s">
        <v>2252</v>
      </c>
      <c r="D1891" s="247" t="s">
        <v>14</v>
      </c>
      <c r="E1891" s="247" t="s">
        <v>2253</v>
      </c>
      <c r="F1891" s="598" t="s">
        <v>872</v>
      </c>
      <c r="G1891" s="598"/>
      <c r="H1891" s="215" t="s">
        <v>880</v>
      </c>
      <c r="I1891" s="214" t="s">
        <v>2595</v>
      </c>
      <c r="J1891" s="214" t="s">
        <v>1839</v>
      </c>
      <c r="K1891" s="216">
        <v>5.78</v>
      </c>
    </row>
    <row r="1892" spans="1:12" ht="21.95" customHeight="1">
      <c r="A1892" s="247" t="s">
        <v>869</v>
      </c>
      <c r="B1892" s="247"/>
      <c r="C1892" s="214" t="s">
        <v>2596</v>
      </c>
      <c r="D1892" s="247" t="s">
        <v>14</v>
      </c>
      <c r="E1892" s="247" t="s">
        <v>2597</v>
      </c>
      <c r="F1892" s="598" t="s">
        <v>872</v>
      </c>
      <c r="G1892" s="598"/>
      <c r="H1892" s="215" t="s">
        <v>16</v>
      </c>
      <c r="I1892" s="214" t="s">
        <v>2294</v>
      </c>
      <c r="J1892" s="214" t="s">
        <v>2598</v>
      </c>
      <c r="K1892" s="216">
        <v>1.79</v>
      </c>
    </row>
    <row r="1893" spans="1:12" ht="21.95" customHeight="1">
      <c r="A1893" s="247" t="s">
        <v>869</v>
      </c>
      <c r="B1893" s="247"/>
      <c r="C1893" s="214" t="s">
        <v>1245</v>
      </c>
      <c r="D1893" s="247" t="s">
        <v>14</v>
      </c>
      <c r="E1893" s="247" t="s">
        <v>1246</v>
      </c>
      <c r="F1893" s="598" t="s">
        <v>872</v>
      </c>
      <c r="G1893" s="598"/>
      <c r="H1893" s="215" t="s">
        <v>880</v>
      </c>
      <c r="I1893" s="214" t="s">
        <v>2599</v>
      </c>
      <c r="J1893" s="214" t="s">
        <v>1248</v>
      </c>
      <c r="K1893" s="216">
        <v>8.89</v>
      </c>
    </row>
    <row r="1894" spans="1:12" ht="21.95" customHeight="1">
      <c r="A1894" s="247" t="s">
        <v>869</v>
      </c>
      <c r="B1894" s="247"/>
      <c r="C1894" s="214" t="s">
        <v>1249</v>
      </c>
      <c r="D1894" s="247" t="s">
        <v>14</v>
      </c>
      <c r="E1894" s="247" t="s">
        <v>1250</v>
      </c>
      <c r="F1894" s="598" t="s">
        <v>872</v>
      </c>
      <c r="G1894" s="598"/>
      <c r="H1894" s="215" t="s">
        <v>40</v>
      </c>
      <c r="I1894" s="214" t="s">
        <v>2600</v>
      </c>
      <c r="J1894" s="214" t="s">
        <v>1251</v>
      </c>
      <c r="K1894" s="216">
        <v>0.32</v>
      </c>
    </row>
    <row r="1895" spans="1:12" ht="21.95" customHeight="1">
      <c r="A1895" s="247" t="s">
        <v>869</v>
      </c>
      <c r="B1895" s="247"/>
      <c r="C1895" s="214" t="s">
        <v>2601</v>
      </c>
      <c r="D1895" s="247" t="s">
        <v>14</v>
      </c>
      <c r="E1895" s="247" t="s">
        <v>2602</v>
      </c>
      <c r="F1895" s="598" t="s">
        <v>872</v>
      </c>
      <c r="G1895" s="598"/>
      <c r="H1895" s="215" t="s">
        <v>40</v>
      </c>
      <c r="I1895" s="214" t="s">
        <v>1061</v>
      </c>
      <c r="J1895" s="214" t="s">
        <v>1251</v>
      </c>
      <c r="K1895" s="216">
        <v>0.33</v>
      </c>
    </row>
    <row r="1896" spans="1:12" ht="21.95" customHeight="1">
      <c r="A1896" s="247" t="s">
        <v>869</v>
      </c>
      <c r="B1896" s="247"/>
      <c r="C1896" s="214" t="s">
        <v>1517</v>
      </c>
      <c r="D1896" s="247" t="s">
        <v>14</v>
      </c>
      <c r="E1896" s="247" t="s">
        <v>1518</v>
      </c>
      <c r="F1896" s="598" t="s">
        <v>872</v>
      </c>
      <c r="G1896" s="598"/>
      <c r="H1896" s="215" t="s">
        <v>914</v>
      </c>
      <c r="I1896" s="214" t="s">
        <v>2603</v>
      </c>
      <c r="J1896" s="214" t="s">
        <v>1484</v>
      </c>
      <c r="K1896" s="216">
        <v>25.81</v>
      </c>
    </row>
    <row r="1897" spans="1:12">
      <c r="A1897" s="245"/>
      <c r="B1897" s="245"/>
      <c r="C1897" s="245"/>
      <c r="D1897" s="245"/>
      <c r="E1897" s="245"/>
      <c r="F1897" s="245" t="s">
        <v>886</v>
      </c>
      <c r="G1897" s="245" t="s">
        <v>5019</v>
      </c>
      <c r="H1897" s="245" t="s">
        <v>888</v>
      </c>
      <c r="I1897" s="245" t="s">
        <v>5020</v>
      </c>
      <c r="J1897" s="245" t="s">
        <v>890</v>
      </c>
      <c r="K1897" s="245" t="s">
        <v>5021</v>
      </c>
    </row>
    <row r="1898" spans="1:12" ht="15" thickBot="1">
      <c r="A1898" s="245"/>
      <c r="B1898" s="245"/>
      <c r="C1898" s="245"/>
      <c r="D1898" s="245"/>
      <c r="E1898" s="245"/>
      <c r="F1898" s="245" t="s">
        <v>891</v>
      </c>
      <c r="G1898" s="245" t="s">
        <v>5022</v>
      </c>
      <c r="H1898" s="599" t="s">
        <v>892</v>
      </c>
      <c r="I1898" s="599"/>
      <c r="J1898" s="599" t="s">
        <v>5023</v>
      </c>
      <c r="K1898" s="599"/>
    </row>
    <row r="1899" spans="1:12" ht="0.95" customHeight="1" thickTop="1">
      <c r="A1899" s="217"/>
      <c r="B1899" s="217"/>
      <c r="C1899" s="217"/>
      <c r="D1899" s="217"/>
      <c r="E1899" s="217"/>
      <c r="F1899" s="217"/>
      <c r="G1899" s="217"/>
      <c r="H1899" s="217"/>
      <c r="I1899" s="217"/>
      <c r="J1899" s="217"/>
      <c r="K1899" s="217"/>
    </row>
    <row r="1900" spans="1:12" ht="18" customHeight="1">
      <c r="A1900" s="243"/>
      <c r="B1900" s="243" t="s">
        <v>840</v>
      </c>
      <c r="C1900" s="207" t="s">
        <v>841</v>
      </c>
      <c r="D1900" s="243" t="s">
        <v>842</v>
      </c>
      <c r="E1900" s="243" t="s">
        <v>843</v>
      </c>
      <c r="F1900" s="600" t="s">
        <v>844</v>
      </c>
      <c r="G1900" s="600"/>
      <c r="H1900" s="208" t="s">
        <v>845</v>
      </c>
      <c r="I1900" s="207" t="s">
        <v>846</v>
      </c>
      <c r="J1900" s="207" t="s">
        <v>847</v>
      </c>
      <c r="K1900" s="207" t="s">
        <v>742</v>
      </c>
    </row>
    <row r="1901" spans="1:12" ht="21.95" customHeight="1">
      <c r="A1901" s="317" t="s">
        <v>848</v>
      </c>
      <c r="B1901" s="317" t="s">
        <v>2604</v>
      </c>
      <c r="C1901" s="318" t="s">
        <v>2605</v>
      </c>
      <c r="D1901" s="317" t="s">
        <v>14</v>
      </c>
      <c r="E1901" s="317" t="s">
        <v>2606</v>
      </c>
      <c r="F1901" s="592" t="s">
        <v>902</v>
      </c>
      <c r="G1901" s="592"/>
      <c r="H1901" s="319" t="s">
        <v>914</v>
      </c>
      <c r="I1901" s="318">
        <v>1</v>
      </c>
      <c r="J1901" s="320" t="s">
        <v>5024</v>
      </c>
      <c r="K1901" s="320" t="s">
        <v>5024</v>
      </c>
      <c r="L1901" s="325">
        <f>'Med escola 220V'!I283</f>
        <v>121.28579999999999</v>
      </c>
    </row>
    <row r="1902" spans="1:12" ht="21.95" customHeight="1">
      <c r="A1902" s="244" t="s">
        <v>853</v>
      </c>
      <c r="B1902" s="244"/>
      <c r="C1902" s="211" t="s">
        <v>859</v>
      </c>
      <c r="D1902" s="244" t="s">
        <v>14</v>
      </c>
      <c r="E1902" s="244" t="s">
        <v>860</v>
      </c>
      <c r="F1902" s="597" t="s">
        <v>861</v>
      </c>
      <c r="G1902" s="597"/>
      <c r="H1902" s="212" t="s">
        <v>862</v>
      </c>
      <c r="I1902" s="211" t="s">
        <v>5025</v>
      </c>
      <c r="J1902" s="211" t="s">
        <v>864</v>
      </c>
      <c r="K1902" s="213">
        <v>52.82</v>
      </c>
    </row>
    <row r="1903" spans="1:12" ht="21.95" customHeight="1">
      <c r="A1903" s="244" t="s">
        <v>853</v>
      </c>
      <c r="B1903" s="244"/>
      <c r="C1903" s="211" t="s">
        <v>1303</v>
      </c>
      <c r="D1903" s="244" t="s">
        <v>14</v>
      </c>
      <c r="E1903" s="244" t="s">
        <v>1304</v>
      </c>
      <c r="F1903" s="597" t="s">
        <v>861</v>
      </c>
      <c r="G1903" s="597"/>
      <c r="H1903" s="212" t="s">
        <v>862</v>
      </c>
      <c r="I1903" s="211" t="s">
        <v>5026</v>
      </c>
      <c r="J1903" s="211" t="s">
        <v>1305</v>
      </c>
      <c r="K1903" s="213">
        <v>28.24</v>
      </c>
    </row>
    <row r="1904" spans="1:12" ht="21.95" customHeight="1">
      <c r="A1904" s="247" t="s">
        <v>869</v>
      </c>
      <c r="B1904" s="247"/>
      <c r="C1904" s="214" t="s">
        <v>1232</v>
      </c>
      <c r="D1904" s="247" t="s">
        <v>14</v>
      </c>
      <c r="E1904" s="247" t="s">
        <v>1233</v>
      </c>
      <c r="F1904" s="598" t="s">
        <v>872</v>
      </c>
      <c r="G1904" s="598"/>
      <c r="H1904" s="215" t="s">
        <v>880</v>
      </c>
      <c r="I1904" s="214" t="s">
        <v>5027</v>
      </c>
      <c r="J1904" s="214" t="s">
        <v>1235</v>
      </c>
      <c r="K1904" s="216">
        <v>7.26</v>
      </c>
    </row>
    <row r="1905" spans="1:12" ht="21.95" customHeight="1">
      <c r="A1905" s="247" t="s">
        <v>869</v>
      </c>
      <c r="B1905" s="247"/>
      <c r="C1905" s="214" t="s">
        <v>1391</v>
      </c>
      <c r="D1905" s="247" t="s">
        <v>14</v>
      </c>
      <c r="E1905" s="247" t="s">
        <v>1392</v>
      </c>
      <c r="F1905" s="598" t="s">
        <v>872</v>
      </c>
      <c r="G1905" s="598"/>
      <c r="H1905" s="215" t="s">
        <v>40</v>
      </c>
      <c r="I1905" s="214" t="s">
        <v>5028</v>
      </c>
      <c r="J1905" s="214" t="s">
        <v>1394</v>
      </c>
      <c r="K1905" s="216">
        <v>3.65</v>
      </c>
    </row>
    <row r="1906" spans="1:12" ht="21.95" customHeight="1">
      <c r="A1906" s="247" t="s">
        <v>869</v>
      </c>
      <c r="B1906" s="247"/>
      <c r="C1906" s="214" t="s">
        <v>2252</v>
      </c>
      <c r="D1906" s="247" t="s">
        <v>14</v>
      </c>
      <c r="E1906" s="247" t="s">
        <v>2253</v>
      </c>
      <c r="F1906" s="598" t="s">
        <v>872</v>
      </c>
      <c r="G1906" s="598"/>
      <c r="H1906" s="215" t="s">
        <v>880</v>
      </c>
      <c r="I1906" s="214" t="s">
        <v>5029</v>
      </c>
      <c r="J1906" s="214" t="s">
        <v>1839</v>
      </c>
      <c r="K1906" s="216">
        <v>2.58</v>
      </c>
    </row>
    <row r="1907" spans="1:12" ht="21.95" customHeight="1">
      <c r="A1907" s="247" t="s">
        <v>869</v>
      </c>
      <c r="B1907" s="247"/>
      <c r="C1907" s="214" t="s">
        <v>2596</v>
      </c>
      <c r="D1907" s="247" t="s">
        <v>14</v>
      </c>
      <c r="E1907" s="247" t="s">
        <v>2597</v>
      </c>
      <c r="F1907" s="598" t="s">
        <v>872</v>
      </c>
      <c r="G1907" s="598"/>
      <c r="H1907" s="215" t="s">
        <v>16</v>
      </c>
      <c r="I1907" s="214" t="s">
        <v>5030</v>
      </c>
      <c r="J1907" s="214" t="s">
        <v>2598</v>
      </c>
      <c r="K1907" s="216">
        <v>1.1499999999999999</v>
      </c>
    </row>
    <row r="1908" spans="1:12" ht="21.95" customHeight="1">
      <c r="A1908" s="247" t="s">
        <v>869</v>
      </c>
      <c r="B1908" s="247"/>
      <c r="C1908" s="214" t="s">
        <v>1245</v>
      </c>
      <c r="D1908" s="247" t="s">
        <v>14</v>
      </c>
      <c r="E1908" s="247" t="s">
        <v>1246</v>
      </c>
      <c r="F1908" s="598" t="s">
        <v>872</v>
      </c>
      <c r="G1908" s="598"/>
      <c r="H1908" s="215" t="s">
        <v>880</v>
      </c>
      <c r="I1908" s="214" t="s">
        <v>5031</v>
      </c>
      <c r="J1908" s="214" t="s">
        <v>1248</v>
      </c>
      <c r="K1908" s="216">
        <v>8.59</v>
      </c>
    </row>
    <row r="1909" spans="1:12" ht="21.95" customHeight="1">
      <c r="A1909" s="247" t="s">
        <v>869</v>
      </c>
      <c r="B1909" s="247"/>
      <c r="C1909" s="214" t="s">
        <v>1396</v>
      </c>
      <c r="D1909" s="247" t="s">
        <v>14</v>
      </c>
      <c r="E1909" s="247" t="s">
        <v>1397</v>
      </c>
      <c r="F1909" s="598" t="s">
        <v>872</v>
      </c>
      <c r="G1909" s="598"/>
      <c r="H1909" s="215" t="s">
        <v>40</v>
      </c>
      <c r="I1909" s="214" t="s">
        <v>5032</v>
      </c>
      <c r="J1909" s="214" t="s">
        <v>1251</v>
      </c>
      <c r="K1909" s="216">
        <v>1.73</v>
      </c>
    </row>
    <row r="1910" spans="1:12" ht="21.95" customHeight="1">
      <c r="A1910" s="247" t="s">
        <v>869</v>
      </c>
      <c r="B1910" s="247"/>
      <c r="C1910" s="214" t="s">
        <v>2601</v>
      </c>
      <c r="D1910" s="247" t="s">
        <v>14</v>
      </c>
      <c r="E1910" s="247" t="s">
        <v>2602</v>
      </c>
      <c r="F1910" s="598" t="s">
        <v>872</v>
      </c>
      <c r="G1910" s="598"/>
      <c r="H1910" s="215" t="s">
        <v>40</v>
      </c>
      <c r="I1910" s="214" t="s">
        <v>5033</v>
      </c>
      <c r="J1910" s="214" t="s">
        <v>1251</v>
      </c>
      <c r="K1910" s="216">
        <v>0.19</v>
      </c>
    </row>
    <row r="1911" spans="1:12" ht="21.95" customHeight="1">
      <c r="A1911" s="247" t="s">
        <v>869</v>
      </c>
      <c r="B1911" s="247"/>
      <c r="C1911" s="214" t="s">
        <v>1517</v>
      </c>
      <c r="D1911" s="247" t="s">
        <v>14</v>
      </c>
      <c r="E1911" s="247" t="s">
        <v>1518</v>
      </c>
      <c r="F1911" s="598" t="s">
        <v>872</v>
      </c>
      <c r="G1911" s="598"/>
      <c r="H1911" s="215" t="s">
        <v>914</v>
      </c>
      <c r="I1911" s="214" t="s">
        <v>5034</v>
      </c>
      <c r="J1911" s="214" t="s">
        <v>1484</v>
      </c>
      <c r="K1911" s="216">
        <v>15.08</v>
      </c>
    </row>
    <row r="1912" spans="1:12">
      <c r="A1912" s="245"/>
      <c r="B1912" s="245"/>
      <c r="C1912" s="245"/>
      <c r="D1912" s="245"/>
      <c r="E1912" s="245"/>
      <c r="F1912" s="245" t="s">
        <v>886</v>
      </c>
      <c r="G1912" s="245" t="s">
        <v>5035</v>
      </c>
      <c r="H1912" s="245" t="s">
        <v>888</v>
      </c>
      <c r="I1912" s="245" t="s">
        <v>5036</v>
      </c>
      <c r="J1912" s="245" t="s">
        <v>890</v>
      </c>
      <c r="K1912" s="245" t="s">
        <v>5037</v>
      </c>
    </row>
    <row r="1913" spans="1:12" ht="15" thickBot="1">
      <c r="A1913" s="245"/>
      <c r="B1913" s="245"/>
      <c r="C1913" s="245"/>
      <c r="D1913" s="245"/>
      <c r="E1913" s="245"/>
      <c r="F1913" s="245" t="s">
        <v>891</v>
      </c>
      <c r="G1913" s="245" t="s">
        <v>3875</v>
      </c>
      <c r="H1913" s="599" t="s">
        <v>892</v>
      </c>
      <c r="I1913" s="599"/>
      <c r="J1913" s="599" t="s">
        <v>5038</v>
      </c>
      <c r="K1913" s="599"/>
    </row>
    <row r="1914" spans="1:12" ht="0.95" customHeight="1" thickTop="1">
      <c r="A1914" s="217"/>
      <c r="B1914" s="217"/>
      <c r="C1914" s="217"/>
      <c r="D1914" s="217"/>
      <c r="E1914" s="217"/>
      <c r="F1914" s="217"/>
      <c r="G1914" s="217"/>
      <c r="H1914" s="217"/>
      <c r="I1914" s="217"/>
      <c r="J1914" s="217"/>
      <c r="K1914" s="217"/>
    </row>
    <row r="1915" spans="1:12" ht="18" customHeight="1">
      <c r="A1915" s="243"/>
      <c r="B1915" s="243" t="s">
        <v>840</v>
      </c>
      <c r="C1915" s="207" t="s">
        <v>841</v>
      </c>
      <c r="D1915" s="243" t="s">
        <v>842</v>
      </c>
      <c r="E1915" s="243" t="s">
        <v>843</v>
      </c>
      <c r="F1915" s="600" t="s">
        <v>844</v>
      </c>
      <c r="G1915" s="600"/>
      <c r="H1915" s="208" t="s">
        <v>845</v>
      </c>
      <c r="I1915" s="207" t="s">
        <v>846</v>
      </c>
      <c r="J1915" s="207" t="s">
        <v>847</v>
      </c>
      <c r="K1915" s="207" t="s">
        <v>742</v>
      </c>
    </row>
    <row r="1916" spans="1:12" ht="33" customHeight="1">
      <c r="A1916" s="317" t="s">
        <v>848</v>
      </c>
      <c r="B1916" s="317" t="s">
        <v>2608</v>
      </c>
      <c r="C1916" s="318" t="s">
        <v>2609</v>
      </c>
      <c r="D1916" s="317" t="s">
        <v>14</v>
      </c>
      <c r="E1916" s="317" t="s">
        <v>2610</v>
      </c>
      <c r="F1916" s="592" t="s">
        <v>902</v>
      </c>
      <c r="G1916" s="592"/>
      <c r="H1916" s="319" t="s">
        <v>914</v>
      </c>
      <c r="I1916" s="318">
        <v>1</v>
      </c>
      <c r="J1916" s="320" t="s">
        <v>5039</v>
      </c>
      <c r="K1916" s="320" t="s">
        <v>5039</v>
      </c>
      <c r="L1916" s="325">
        <f>'Med escola 220V'!I284</f>
        <v>11.558399999999999</v>
      </c>
    </row>
    <row r="1917" spans="1:12" ht="21.95" customHeight="1">
      <c r="A1917" s="244" t="s">
        <v>853</v>
      </c>
      <c r="B1917" s="244"/>
      <c r="C1917" s="211" t="s">
        <v>2491</v>
      </c>
      <c r="D1917" s="244" t="s">
        <v>14</v>
      </c>
      <c r="E1917" s="244" t="s">
        <v>2492</v>
      </c>
      <c r="F1917" s="597" t="s">
        <v>861</v>
      </c>
      <c r="G1917" s="597"/>
      <c r="H1917" s="212" t="s">
        <v>862</v>
      </c>
      <c r="I1917" s="211" t="s">
        <v>5040</v>
      </c>
      <c r="J1917" s="211" t="s">
        <v>2494</v>
      </c>
      <c r="K1917" s="213">
        <v>3.54</v>
      </c>
    </row>
    <row r="1918" spans="1:12" ht="21.95" customHeight="1">
      <c r="A1918" s="244" t="s">
        <v>853</v>
      </c>
      <c r="B1918" s="244"/>
      <c r="C1918" s="211" t="s">
        <v>1123</v>
      </c>
      <c r="D1918" s="244" t="s">
        <v>14</v>
      </c>
      <c r="E1918" s="244" t="s">
        <v>1124</v>
      </c>
      <c r="F1918" s="597" t="s">
        <v>861</v>
      </c>
      <c r="G1918" s="597"/>
      <c r="H1918" s="212" t="s">
        <v>862</v>
      </c>
      <c r="I1918" s="211" t="s">
        <v>5040</v>
      </c>
      <c r="J1918" s="211" t="s">
        <v>1125</v>
      </c>
      <c r="K1918" s="213">
        <v>4.5199999999999996</v>
      </c>
    </row>
    <row r="1919" spans="1:12" ht="21.95" customHeight="1">
      <c r="A1919" s="244" t="s">
        <v>853</v>
      </c>
      <c r="B1919" s="244"/>
      <c r="C1919" s="211" t="s">
        <v>1621</v>
      </c>
      <c r="D1919" s="244" t="s">
        <v>14</v>
      </c>
      <c r="E1919" s="244" t="s">
        <v>1622</v>
      </c>
      <c r="F1919" s="597" t="s">
        <v>861</v>
      </c>
      <c r="G1919" s="597"/>
      <c r="H1919" s="212" t="s">
        <v>40</v>
      </c>
      <c r="I1919" s="211" t="s">
        <v>2611</v>
      </c>
      <c r="J1919" s="211" t="s">
        <v>1624</v>
      </c>
      <c r="K1919" s="213">
        <v>0.51</v>
      </c>
    </row>
    <row r="1920" spans="1:12" ht="21.95" customHeight="1">
      <c r="A1920" s="247" t="s">
        <v>869</v>
      </c>
      <c r="B1920" s="247"/>
      <c r="C1920" s="214" t="s">
        <v>2612</v>
      </c>
      <c r="D1920" s="247" t="s">
        <v>14</v>
      </c>
      <c r="E1920" s="247" t="s">
        <v>2613</v>
      </c>
      <c r="F1920" s="598" t="s">
        <v>872</v>
      </c>
      <c r="G1920" s="598"/>
      <c r="H1920" s="215" t="s">
        <v>914</v>
      </c>
      <c r="I1920" s="214" t="s">
        <v>867</v>
      </c>
      <c r="J1920" s="214" t="s">
        <v>2614</v>
      </c>
      <c r="K1920" s="216">
        <v>2.99</v>
      </c>
    </row>
    <row r="1921" spans="1:12">
      <c r="A1921" s="245"/>
      <c r="B1921" s="245"/>
      <c r="C1921" s="245"/>
      <c r="D1921" s="245"/>
      <c r="E1921" s="245"/>
      <c r="F1921" s="245" t="s">
        <v>886</v>
      </c>
      <c r="G1921" s="245" t="s">
        <v>4579</v>
      </c>
      <c r="H1921" s="245" t="s">
        <v>888</v>
      </c>
      <c r="I1921" s="245" t="s">
        <v>2519</v>
      </c>
      <c r="J1921" s="245" t="s">
        <v>890</v>
      </c>
      <c r="K1921" s="245" t="s">
        <v>4778</v>
      </c>
    </row>
    <row r="1922" spans="1:12" ht="15" thickBot="1">
      <c r="A1922" s="245"/>
      <c r="B1922" s="245"/>
      <c r="C1922" s="245"/>
      <c r="D1922" s="245"/>
      <c r="E1922" s="245"/>
      <c r="F1922" s="245" t="s">
        <v>891</v>
      </c>
      <c r="G1922" s="245" t="s">
        <v>4406</v>
      </c>
      <c r="H1922" s="599" t="s">
        <v>892</v>
      </c>
      <c r="I1922" s="599"/>
      <c r="J1922" s="599" t="s">
        <v>2890</v>
      </c>
      <c r="K1922" s="599"/>
    </row>
    <row r="1923" spans="1:12" ht="0.95" customHeight="1" thickTop="1">
      <c r="A1923" s="217"/>
      <c r="B1923" s="217"/>
      <c r="C1923" s="217"/>
      <c r="D1923" s="217"/>
      <c r="E1923" s="217"/>
      <c r="F1923" s="217"/>
      <c r="G1923" s="217"/>
      <c r="H1923" s="217"/>
      <c r="I1923" s="217"/>
      <c r="J1923" s="217"/>
      <c r="K1923" s="217"/>
    </row>
    <row r="1924" spans="1:12" ht="18" customHeight="1">
      <c r="A1924" s="243"/>
      <c r="B1924" s="243" t="s">
        <v>840</v>
      </c>
      <c r="C1924" s="207" t="s">
        <v>841</v>
      </c>
      <c r="D1924" s="243" t="s">
        <v>842</v>
      </c>
      <c r="E1924" s="243" t="s">
        <v>843</v>
      </c>
      <c r="F1924" s="600" t="s">
        <v>844</v>
      </c>
      <c r="G1924" s="600"/>
      <c r="H1924" s="208" t="s">
        <v>845</v>
      </c>
      <c r="I1924" s="207" t="s">
        <v>846</v>
      </c>
      <c r="J1924" s="207" t="s">
        <v>847</v>
      </c>
      <c r="K1924" s="207" t="s">
        <v>742</v>
      </c>
    </row>
    <row r="1925" spans="1:12" ht="33" customHeight="1">
      <c r="A1925" s="317" t="s">
        <v>848</v>
      </c>
      <c r="B1925" s="317" t="s">
        <v>2616</v>
      </c>
      <c r="C1925" s="318" t="s">
        <v>2617</v>
      </c>
      <c r="D1925" s="317" t="s">
        <v>14</v>
      </c>
      <c r="E1925" s="317" t="s">
        <v>2618</v>
      </c>
      <c r="F1925" s="592" t="s">
        <v>902</v>
      </c>
      <c r="G1925" s="592"/>
      <c r="H1925" s="319" t="s">
        <v>914</v>
      </c>
      <c r="I1925" s="318">
        <v>1</v>
      </c>
      <c r="J1925" s="320" t="s">
        <v>3702</v>
      </c>
      <c r="K1925" s="320" t="s">
        <v>3702</v>
      </c>
      <c r="L1925" s="325">
        <f>'Med escola 220V'!I285</f>
        <v>9.0815999999999999</v>
      </c>
    </row>
    <row r="1926" spans="1:12" ht="21.95" customHeight="1">
      <c r="A1926" s="244" t="s">
        <v>853</v>
      </c>
      <c r="B1926" s="244"/>
      <c r="C1926" s="211" t="s">
        <v>2491</v>
      </c>
      <c r="D1926" s="244" t="s">
        <v>14</v>
      </c>
      <c r="E1926" s="244" t="s">
        <v>2492</v>
      </c>
      <c r="F1926" s="597" t="s">
        <v>861</v>
      </c>
      <c r="G1926" s="597"/>
      <c r="H1926" s="212" t="s">
        <v>862</v>
      </c>
      <c r="I1926" s="211" t="s">
        <v>5041</v>
      </c>
      <c r="J1926" s="211" t="s">
        <v>2494</v>
      </c>
      <c r="K1926" s="213">
        <v>3.18</v>
      </c>
    </row>
    <row r="1927" spans="1:12" ht="21.95" customHeight="1">
      <c r="A1927" s="244" t="s">
        <v>853</v>
      </c>
      <c r="B1927" s="244"/>
      <c r="C1927" s="211" t="s">
        <v>1123</v>
      </c>
      <c r="D1927" s="244" t="s">
        <v>14</v>
      </c>
      <c r="E1927" s="244" t="s">
        <v>1124</v>
      </c>
      <c r="F1927" s="597" t="s">
        <v>861</v>
      </c>
      <c r="G1927" s="597"/>
      <c r="H1927" s="212" t="s">
        <v>862</v>
      </c>
      <c r="I1927" s="211" t="s">
        <v>5042</v>
      </c>
      <c r="J1927" s="211" t="s">
        <v>1125</v>
      </c>
      <c r="K1927" s="213">
        <v>4.08</v>
      </c>
    </row>
    <row r="1928" spans="1:12" ht="21.95" customHeight="1">
      <c r="A1928" s="244" t="s">
        <v>853</v>
      </c>
      <c r="B1928" s="244"/>
      <c r="C1928" s="211" t="s">
        <v>1621</v>
      </c>
      <c r="D1928" s="244" t="s">
        <v>14</v>
      </c>
      <c r="E1928" s="244" t="s">
        <v>1622</v>
      </c>
      <c r="F1928" s="597" t="s">
        <v>861</v>
      </c>
      <c r="G1928" s="597"/>
      <c r="H1928" s="212" t="s">
        <v>40</v>
      </c>
      <c r="I1928" s="211" t="s">
        <v>5043</v>
      </c>
      <c r="J1928" s="211" t="s">
        <v>1624</v>
      </c>
      <c r="K1928" s="213">
        <v>0.32</v>
      </c>
    </row>
    <row r="1929" spans="1:12" ht="21.95" customHeight="1">
      <c r="A1929" s="247" t="s">
        <v>869</v>
      </c>
      <c r="B1929" s="247"/>
      <c r="C1929" s="214" t="s">
        <v>2619</v>
      </c>
      <c r="D1929" s="247" t="s">
        <v>14</v>
      </c>
      <c r="E1929" s="247" t="s">
        <v>2620</v>
      </c>
      <c r="F1929" s="598" t="s">
        <v>872</v>
      </c>
      <c r="G1929" s="598"/>
      <c r="H1929" s="215" t="s">
        <v>914</v>
      </c>
      <c r="I1929" s="214" t="s">
        <v>867</v>
      </c>
      <c r="J1929" s="214" t="s">
        <v>2621</v>
      </c>
      <c r="K1929" s="216">
        <v>1.5</v>
      </c>
    </row>
    <row r="1930" spans="1:12">
      <c r="A1930" s="245"/>
      <c r="B1930" s="245"/>
      <c r="C1930" s="245"/>
      <c r="D1930" s="245"/>
      <c r="E1930" s="245"/>
      <c r="F1930" s="245" t="s">
        <v>886</v>
      </c>
      <c r="G1930" s="245" t="s">
        <v>4126</v>
      </c>
      <c r="H1930" s="245" t="s">
        <v>888</v>
      </c>
      <c r="I1930" s="245" t="s">
        <v>5044</v>
      </c>
      <c r="J1930" s="245" t="s">
        <v>890</v>
      </c>
      <c r="K1930" s="245" t="s">
        <v>4322</v>
      </c>
    </row>
    <row r="1931" spans="1:12" ht="15" thickBot="1">
      <c r="A1931" s="245"/>
      <c r="B1931" s="245"/>
      <c r="C1931" s="245"/>
      <c r="D1931" s="245"/>
      <c r="E1931" s="245"/>
      <c r="F1931" s="245" t="s">
        <v>891</v>
      </c>
      <c r="G1931" s="245" t="s">
        <v>2787</v>
      </c>
      <c r="H1931" s="599" t="s">
        <v>892</v>
      </c>
      <c r="I1931" s="599"/>
      <c r="J1931" s="599" t="s">
        <v>5045</v>
      </c>
      <c r="K1931" s="599"/>
    </row>
    <row r="1932" spans="1:12" ht="0.95" customHeight="1" thickTop="1">
      <c r="A1932" s="217"/>
      <c r="B1932" s="217"/>
      <c r="C1932" s="217"/>
      <c r="D1932" s="217"/>
      <c r="E1932" s="217"/>
      <c r="F1932" s="217"/>
      <c r="G1932" s="217"/>
      <c r="H1932" s="217"/>
      <c r="I1932" s="217"/>
      <c r="J1932" s="217"/>
      <c r="K1932" s="217"/>
    </row>
    <row r="1933" spans="1:12" ht="18" customHeight="1">
      <c r="A1933" s="243"/>
      <c r="B1933" s="243" t="s">
        <v>840</v>
      </c>
      <c r="C1933" s="207" t="s">
        <v>841</v>
      </c>
      <c r="D1933" s="243" t="s">
        <v>842</v>
      </c>
      <c r="E1933" s="243" t="s">
        <v>843</v>
      </c>
      <c r="F1933" s="600" t="s">
        <v>844</v>
      </c>
      <c r="G1933" s="600"/>
      <c r="H1933" s="208" t="s">
        <v>845</v>
      </c>
      <c r="I1933" s="207" t="s">
        <v>846</v>
      </c>
      <c r="J1933" s="207" t="s">
        <v>847</v>
      </c>
      <c r="K1933" s="207" t="s">
        <v>742</v>
      </c>
    </row>
    <row r="1934" spans="1:12" ht="21.95" customHeight="1">
      <c r="A1934" s="317" t="s">
        <v>848</v>
      </c>
      <c r="B1934" s="317" t="s">
        <v>2622</v>
      </c>
      <c r="C1934" s="318" t="s">
        <v>1018</v>
      </c>
      <c r="D1934" s="317" t="s">
        <v>14</v>
      </c>
      <c r="E1934" s="317" t="s">
        <v>1019</v>
      </c>
      <c r="F1934" s="592" t="s">
        <v>902</v>
      </c>
      <c r="G1934" s="592"/>
      <c r="H1934" s="319" t="s">
        <v>914</v>
      </c>
      <c r="I1934" s="318">
        <v>1</v>
      </c>
      <c r="J1934" s="320" t="s">
        <v>2053</v>
      </c>
      <c r="K1934" s="320" t="s">
        <v>2053</v>
      </c>
      <c r="L1934" s="325">
        <f>'Med escola 220V'!I286</f>
        <v>6.6305999999999994</v>
      </c>
    </row>
    <row r="1935" spans="1:12" ht="21.95" customHeight="1">
      <c r="A1935" s="244" t="s">
        <v>853</v>
      </c>
      <c r="B1935" s="244"/>
      <c r="C1935" s="211" t="s">
        <v>2491</v>
      </c>
      <c r="D1935" s="244" t="s">
        <v>14</v>
      </c>
      <c r="E1935" s="244" t="s">
        <v>2492</v>
      </c>
      <c r="F1935" s="597" t="s">
        <v>861</v>
      </c>
      <c r="G1935" s="597"/>
      <c r="H1935" s="212" t="s">
        <v>862</v>
      </c>
      <c r="I1935" s="211" t="s">
        <v>5046</v>
      </c>
      <c r="J1935" s="211" t="s">
        <v>2494</v>
      </c>
      <c r="K1935" s="213">
        <v>1.73</v>
      </c>
    </row>
    <row r="1936" spans="1:12" ht="21.95" customHeight="1">
      <c r="A1936" s="244" t="s">
        <v>853</v>
      </c>
      <c r="B1936" s="244"/>
      <c r="C1936" s="211" t="s">
        <v>1123</v>
      </c>
      <c r="D1936" s="244" t="s">
        <v>14</v>
      </c>
      <c r="E1936" s="244" t="s">
        <v>1124</v>
      </c>
      <c r="F1936" s="597" t="s">
        <v>861</v>
      </c>
      <c r="G1936" s="597"/>
      <c r="H1936" s="212" t="s">
        <v>862</v>
      </c>
      <c r="I1936" s="211" t="s">
        <v>5046</v>
      </c>
      <c r="J1936" s="211" t="s">
        <v>1125</v>
      </c>
      <c r="K1936" s="213">
        <v>2.21</v>
      </c>
    </row>
    <row r="1937" spans="1:12" ht="21.95" customHeight="1">
      <c r="A1937" s="247" t="s">
        <v>869</v>
      </c>
      <c r="B1937" s="247"/>
      <c r="C1937" s="214" t="s">
        <v>2623</v>
      </c>
      <c r="D1937" s="247" t="s">
        <v>14</v>
      </c>
      <c r="E1937" s="247" t="s">
        <v>2624</v>
      </c>
      <c r="F1937" s="598" t="s">
        <v>872</v>
      </c>
      <c r="G1937" s="598"/>
      <c r="H1937" s="215" t="s">
        <v>914</v>
      </c>
      <c r="I1937" s="214" t="s">
        <v>867</v>
      </c>
      <c r="J1937" s="214" t="s">
        <v>2519</v>
      </c>
      <c r="K1937" s="216">
        <v>2.69</v>
      </c>
    </row>
    <row r="1938" spans="1:12">
      <c r="A1938" s="245"/>
      <c r="B1938" s="245"/>
      <c r="C1938" s="245"/>
      <c r="D1938" s="245"/>
      <c r="E1938" s="245"/>
      <c r="F1938" s="245" t="s">
        <v>886</v>
      </c>
      <c r="G1938" s="245" t="s">
        <v>1835</v>
      </c>
      <c r="H1938" s="245" t="s">
        <v>888</v>
      </c>
      <c r="I1938" s="245" t="s">
        <v>3061</v>
      </c>
      <c r="J1938" s="245" t="s">
        <v>890</v>
      </c>
      <c r="K1938" s="245" t="s">
        <v>4089</v>
      </c>
    </row>
    <row r="1939" spans="1:12">
      <c r="A1939" s="245"/>
      <c r="B1939" s="245"/>
      <c r="C1939" s="245"/>
      <c r="D1939" s="245"/>
      <c r="E1939" s="245"/>
      <c r="F1939" s="245" t="s">
        <v>891</v>
      </c>
      <c r="G1939" s="245" t="s">
        <v>2058</v>
      </c>
      <c r="H1939" s="599" t="s">
        <v>892</v>
      </c>
      <c r="I1939" s="599"/>
      <c r="J1939" s="599" t="s">
        <v>2059</v>
      </c>
      <c r="K1939" s="599"/>
    </row>
    <row r="1940" spans="1:12" ht="15">
      <c r="A1940" s="243"/>
      <c r="B1940" s="243" t="s">
        <v>840</v>
      </c>
      <c r="C1940" s="207" t="s">
        <v>841</v>
      </c>
      <c r="D1940" s="243" t="s">
        <v>842</v>
      </c>
      <c r="E1940" s="243" t="s">
        <v>843</v>
      </c>
      <c r="F1940" s="600" t="s">
        <v>844</v>
      </c>
      <c r="G1940" s="600"/>
      <c r="H1940" s="208" t="s">
        <v>845</v>
      </c>
      <c r="I1940" s="207" t="s">
        <v>846</v>
      </c>
      <c r="J1940" s="207" t="s">
        <v>847</v>
      </c>
      <c r="K1940" s="207" t="s">
        <v>742</v>
      </c>
    </row>
    <row r="1941" spans="1:12">
      <c r="A1941" s="317" t="s">
        <v>848</v>
      </c>
      <c r="B1941" s="317" t="s">
        <v>4350</v>
      </c>
      <c r="C1941" s="318"/>
      <c r="D1941" s="317"/>
      <c r="E1941" s="317" t="str">
        <f>'Med escola 220V'!D287</f>
        <v>Canaleta PVC 80x80cm</v>
      </c>
      <c r="F1941" s="592" t="s">
        <v>917</v>
      </c>
      <c r="G1941" s="592"/>
      <c r="H1941" s="319" t="s">
        <v>914</v>
      </c>
      <c r="I1941" s="318">
        <v>1</v>
      </c>
      <c r="J1941" s="320">
        <f>K1941</f>
        <v>43.214999999999996</v>
      </c>
      <c r="K1941" s="320">
        <f>SUM(K1942:K1942)</f>
        <v>43.214999999999996</v>
      </c>
    </row>
    <row r="1942" spans="1:12" ht="22.5">
      <c r="A1942" s="244" t="s">
        <v>853</v>
      </c>
      <c r="B1942" s="244"/>
      <c r="C1942" s="211"/>
      <c r="D1942" s="244"/>
      <c r="E1942" s="244" t="str">
        <f>E1941</f>
        <v>Canaleta PVC 80x80cm</v>
      </c>
      <c r="F1942" s="597" t="s">
        <v>861</v>
      </c>
      <c r="G1942" s="597"/>
      <c r="H1942" s="212" t="s">
        <v>862</v>
      </c>
      <c r="I1942" s="211">
        <v>1</v>
      </c>
      <c r="J1942" s="211">
        <f>'Med escola 220V'!I287</f>
        <v>43.214999999999996</v>
      </c>
      <c r="K1942" s="213">
        <f>I1942*J1942</f>
        <v>43.214999999999996</v>
      </c>
    </row>
    <row r="1943" spans="1:12">
      <c r="A1943" s="245"/>
      <c r="B1943" s="245"/>
      <c r="C1943" s="245"/>
      <c r="D1943" s="245"/>
      <c r="E1943" s="245"/>
      <c r="F1943" s="245" t="s">
        <v>891</v>
      </c>
      <c r="G1943" s="249">
        <f>H2*K1941</f>
        <v>8.8504319999999996</v>
      </c>
      <c r="H1943" s="599" t="s">
        <v>892</v>
      </c>
      <c r="I1943" s="599"/>
      <c r="J1943" s="601">
        <f>G1943+K1941</f>
        <v>52.065431999999994</v>
      </c>
      <c r="K1943" s="599"/>
    </row>
    <row r="1944" spans="1:12" ht="18" customHeight="1">
      <c r="A1944" s="243"/>
      <c r="B1944" s="243" t="s">
        <v>840</v>
      </c>
      <c r="C1944" s="207" t="s">
        <v>841</v>
      </c>
      <c r="D1944" s="243" t="s">
        <v>842</v>
      </c>
      <c r="E1944" s="243" t="s">
        <v>843</v>
      </c>
      <c r="F1944" s="600" t="s">
        <v>844</v>
      </c>
      <c r="G1944" s="600"/>
      <c r="H1944" s="208" t="s">
        <v>845</v>
      </c>
      <c r="I1944" s="207" t="s">
        <v>846</v>
      </c>
      <c r="J1944" s="207" t="s">
        <v>847</v>
      </c>
      <c r="K1944" s="207" t="s">
        <v>742</v>
      </c>
    </row>
    <row r="1945" spans="1:12" ht="33" customHeight="1">
      <c r="A1945" s="317" t="s">
        <v>848</v>
      </c>
      <c r="B1945" s="317" t="s">
        <v>2626</v>
      </c>
      <c r="C1945" s="318" t="s">
        <v>1009</v>
      </c>
      <c r="D1945" s="317" t="s">
        <v>14</v>
      </c>
      <c r="E1945" s="317" t="s">
        <v>1010</v>
      </c>
      <c r="F1945" s="592" t="s">
        <v>902</v>
      </c>
      <c r="G1945" s="592"/>
      <c r="H1945" s="319" t="s">
        <v>873</v>
      </c>
      <c r="I1945" s="318">
        <v>1</v>
      </c>
      <c r="J1945" s="320" t="s">
        <v>2552</v>
      </c>
      <c r="K1945" s="320" t="s">
        <v>2552</v>
      </c>
      <c r="L1945" s="325">
        <f>'Med escola 220V'!I290</f>
        <v>1.3846000000000001</v>
      </c>
    </row>
    <row r="1946" spans="1:12" ht="21.95" customHeight="1">
      <c r="A1946" s="244" t="s">
        <v>853</v>
      </c>
      <c r="B1946" s="244"/>
      <c r="C1946" s="211" t="s">
        <v>2491</v>
      </c>
      <c r="D1946" s="244" t="s">
        <v>14</v>
      </c>
      <c r="E1946" s="244" t="s">
        <v>2492</v>
      </c>
      <c r="F1946" s="597" t="s">
        <v>861</v>
      </c>
      <c r="G1946" s="597"/>
      <c r="H1946" s="212" t="s">
        <v>862</v>
      </c>
      <c r="I1946" s="211" t="s">
        <v>5047</v>
      </c>
      <c r="J1946" s="211" t="s">
        <v>2494</v>
      </c>
      <c r="K1946" s="213">
        <v>0.27</v>
      </c>
    </row>
    <row r="1947" spans="1:12" ht="21.95" customHeight="1">
      <c r="A1947" s="244" t="s">
        <v>853</v>
      </c>
      <c r="B1947" s="244"/>
      <c r="C1947" s="211" t="s">
        <v>1123</v>
      </c>
      <c r="D1947" s="244" t="s">
        <v>14</v>
      </c>
      <c r="E1947" s="244" t="s">
        <v>1124</v>
      </c>
      <c r="F1947" s="597" t="s">
        <v>861</v>
      </c>
      <c r="G1947" s="597"/>
      <c r="H1947" s="212" t="s">
        <v>862</v>
      </c>
      <c r="I1947" s="211" t="s">
        <v>5047</v>
      </c>
      <c r="J1947" s="211" t="s">
        <v>1125</v>
      </c>
      <c r="K1947" s="213">
        <v>0.34</v>
      </c>
    </row>
    <row r="1948" spans="1:12" ht="33" customHeight="1">
      <c r="A1948" s="247" t="s">
        <v>869</v>
      </c>
      <c r="B1948" s="247"/>
      <c r="C1948" s="214" t="s">
        <v>2627</v>
      </c>
      <c r="D1948" s="247" t="s">
        <v>14</v>
      </c>
      <c r="E1948" s="247" t="s">
        <v>2628</v>
      </c>
      <c r="F1948" s="598" t="s">
        <v>872</v>
      </c>
      <c r="G1948" s="598"/>
      <c r="H1948" s="215" t="s">
        <v>873</v>
      </c>
      <c r="I1948" s="214" t="s">
        <v>1363</v>
      </c>
      <c r="J1948" s="214" t="s">
        <v>2629</v>
      </c>
      <c r="K1948" s="216">
        <v>0.74</v>
      </c>
    </row>
    <row r="1949" spans="1:12" ht="21.95" customHeight="1">
      <c r="A1949" s="247" t="s">
        <v>869</v>
      </c>
      <c r="B1949" s="247"/>
      <c r="C1949" s="214" t="s">
        <v>2630</v>
      </c>
      <c r="D1949" s="247" t="s">
        <v>14</v>
      </c>
      <c r="E1949" s="247" t="s">
        <v>2631</v>
      </c>
      <c r="F1949" s="598" t="s">
        <v>872</v>
      </c>
      <c r="G1949" s="598"/>
      <c r="H1949" s="215" t="s">
        <v>914</v>
      </c>
      <c r="I1949" s="214" t="s">
        <v>2073</v>
      </c>
      <c r="J1949" s="214" t="s">
        <v>2632</v>
      </c>
      <c r="K1949" s="216">
        <v>0.03</v>
      </c>
    </row>
    <row r="1950" spans="1:12">
      <c r="A1950" s="245"/>
      <c r="B1950" s="245"/>
      <c r="C1950" s="245"/>
      <c r="D1950" s="245"/>
      <c r="E1950" s="245"/>
      <c r="F1950" s="245" t="s">
        <v>886</v>
      </c>
      <c r="G1950" s="245" t="s">
        <v>1755</v>
      </c>
      <c r="H1950" s="245" t="s">
        <v>888</v>
      </c>
      <c r="I1950" s="245" t="s">
        <v>3183</v>
      </c>
      <c r="J1950" s="245" t="s">
        <v>890</v>
      </c>
      <c r="K1950" s="245" t="s">
        <v>1507</v>
      </c>
    </row>
    <row r="1951" spans="1:12" ht="15" thickBot="1">
      <c r="A1951" s="245"/>
      <c r="B1951" s="245"/>
      <c r="C1951" s="245"/>
      <c r="D1951" s="245"/>
      <c r="E1951" s="245"/>
      <c r="F1951" s="245" t="s">
        <v>891</v>
      </c>
      <c r="G1951" s="245" t="s">
        <v>2466</v>
      </c>
      <c r="H1951" s="599" t="s">
        <v>892</v>
      </c>
      <c r="I1951" s="599"/>
      <c r="J1951" s="599" t="s">
        <v>4199</v>
      </c>
      <c r="K1951" s="599"/>
    </row>
    <row r="1952" spans="1:12" ht="0.95" customHeight="1" thickTop="1">
      <c r="A1952" s="217"/>
      <c r="B1952" s="217"/>
      <c r="C1952" s="217"/>
      <c r="D1952" s="217"/>
      <c r="E1952" s="217"/>
      <c r="F1952" s="217"/>
      <c r="G1952" s="217"/>
      <c r="H1952" s="217"/>
      <c r="I1952" s="217"/>
      <c r="J1952" s="217"/>
      <c r="K1952" s="217"/>
    </row>
    <row r="1953" spans="1:12" ht="18" customHeight="1">
      <c r="A1953" s="243"/>
      <c r="B1953" s="243" t="s">
        <v>840</v>
      </c>
      <c r="C1953" s="207" t="s">
        <v>841</v>
      </c>
      <c r="D1953" s="243" t="s">
        <v>842</v>
      </c>
      <c r="E1953" s="243" t="s">
        <v>843</v>
      </c>
      <c r="F1953" s="600" t="s">
        <v>844</v>
      </c>
      <c r="G1953" s="600"/>
      <c r="H1953" s="208" t="s">
        <v>845</v>
      </c>
      <c r="I1953" s="207" t="s">
        <v>846</v>
      </c>
      <c r="J1953" s="207" t="s">
        <v>847</v>
      </c>
      <c r="K1953" s="207" t="s">
        <v>742</v>
      </c>
    </row>
    <row r="1954" spans="1:12" ht="33" customHeight="1">
      <c r="A1954" s="317" t="s">
        <v>848</v>
      </c>
      <c r="B1954" s="317" t="s">
        <v>2635</v>
      </c>
      <c r="C1954" s="318" t="s">
        <v>1012</v>
      </c>
      <c r="D1954" s="317" t="s">
        <v>14</v>
      </c>
      <c r="E1954" s="317" t="s">
        <v>1013</v>
      </c>
      <c r="F1954" s="592" t="s">
        <v>902</v>
      </c>
      <c r="G1954" s="592"/>
      <c r="H1954" s="319" t="s">
        <v>873</v>
      </c>
      <c r="I1954" s="318">
        <v>1</v>
      </c>
      <c r="J1954" s="320" t="s">
        <v>4436</v>
      </c>
      <c r="K1954" s="320" t="s">
        <v>4436</v>
      </c>
      <c r="L1954" s="325">
        <f>'Med escola 220V'!I291</f>
        <v>1.9951999999999999</v>
      </c>
    </row>
    <row r="1955" spans="1:12" ht="21.95" customHeight="1">
      <c r="A1955" s="244" t="s">
        <v>853</v>
      </c>
      <c r="B1955" s="244"/>
      <c r="C1955" s="211" t="s">
        <v>2491</v>
      </c>
      <c r="D1955" s="244" t="s">
        <v>14</v>
      </c>
      <c r="E1955" s="244" t="s">
        <v>2492</v>
      </c>
      <c r="F1955" s="597" t="s">
        <v>861</v>
      </c>
      <c r="G1955" s="597"/>
      <c r="H1955" s="212" t="s">
        <v>862</v>
      </c>
      <c r="I1955" s="211" t="s">
        <v>5048</v>
      </c>
      <c r="J1955" s="211" t="s">
        <v>2494</v>
      </c>
      <c r="K1955" s="213">
        <v>0.32</v>
      </c>
    </row>
    <row r="1956" spans="1:12" ht="21.95" customHeight="1">
      <c r="A1956" s="244" t="s">
        <v>853</v>
      </c>
      <c r="B1956" s="244"/>
      <c r="C1956" s="211" t="s">
        <v>1123</v>
      </c>
      <c r="D1956" s="244" t="s">
        <v>14</v>
      </c>
      <c r="E1956" s="244" t="s">
        <v>1124</v>
      </c>
      <c r="F1956" s="597" t="s">
        <v>861</v>
      </c>
      <c r="G1956" s="597"/>
      <c r="H1956" s="212" t="s">
        <v>862</v>
      </c>
      <c r="I1956" s="211" t="s">
        <v>5048</v>
      </c>
      <c r="J1956" s="211" t="s">
        <v>1125</v>
      </c>
      <c r="K1956" s="213">
        <v>0.41</v>
      </c>
    </row>
    <row r="1957" spans="1:12" ht="33" customHeight="1">
      <c r="A1957" s="247" t="s">
        <v>869</v>
      </c>
      <c r="B1957" s="247"/>
      <c r="C1957" s="214" t="s">
        <v>2636</v>
      </c>
      <c r="D1957" s="247" t="s">
        <v>14</v>
      </c>
      <c r="E1957" s="247" t="s">
        <v>2637</v>
      </c>
      <c r="F1957" s="598" t="s">
        <v>872</v>
      </c>
      <c r="G1957" s="598"/>
      <c r="H1957" s="215" t="s">
        <v>873</v>
      </c>
      <c r="I1957" s="214" t="s">
        <v>1363</v>
      </c>
      <c r="J1957" s="214" t="s">
        <v>2173</v>
      </c>
      <c r="K1957" s="216">
        <v>1.24</v>
      </c>
    </row>
    <row r="1958" spans="1:12" ht="21.95" customHeight="1">
      <c r="A1958" s="247" t="s">
        <v>869</v>
      </c>
      <c r="B1958" s="247"/>
      <c r="C1958" s="214" t="s">
        <v>2630</v>
      </c>
      <c r="D1958" s="247" t="s">
        <v>14</v>
      </c>
      <c r="E1958" s="247" t="s">
        <v>2631</v>
      </c>
      <c r="F1958" s="598" t="s">
        <v>872</v>
      </c>
      <c r="G1958" s="598"/>
      <c r="H1958" s="215" t="s">
        <v>914</v>
      </c>
      <c r="I1958" s="214" t="s">
        <v>2073</v>
      </c>
      <c r="J1958" s="214" t="s">
        <v>2632</v>
      </c>
      <c r="K1958" s="216">
        <v>0.03</v>
      </c>
    </row>
    <row r="1959" spans="1:12">
      <c r="A1959" s="245"/>
      <c r="B1959" s="245"/>
      <c r="C1959" s="245"/>
      <c r="D1959" s="245"/>
      <c r="E1959" s="245"/>
      <c r="F1959" s="245" t="s">
        <v>886</v>
      </c>
      <c r="G1959" s="245" t="s">
        <v>2331</v>
      </c>
      <c r="H1959" s="245" t="s">
        <v>888</v>
      </c>
      <c r="I1959" s="245" t="s">
        <v>1843</v>
      </c>
      <c r="J1959" s="245" t="s">
        <v>890</v>
      </c>
      <c r="K1959" s="245" t="s">
        <v>3325</v>
      </c>
    </row>
    <row r="1960" spans="1:12" ht="15" thickBot="1">
      <c r="A1960" s="245"/>
      <c r="B1960" s="245"/>
      <c r="C1960" s="245"/>
      <c r="D1960" s="245"/>
      <c r="E1960" s="245"/>
      <c r="F1960" s="245" t="s">
        <v>891</v>
      </c>
      <c r="G1960" s="245" t="s">
        <v>2044</v>
      </c>
      <c r="H1960" s="599" t="s">
        <v>892</v>
      </c>
      <c r="I1960" s="599"/>
      <c r="J1960" s="599" t="s">
        <v>5049</v>
      </c>
      <c r="K1960" s="599"/>
    </row>
    <row r="1961" spans="1:12" ht="0.95" customHeight="1" thickTop="1">
      <c r="A1961" s="217"/>
      <c r="B1961" s="217"/>
      <c r="C1961" s="217"/>
      <c r="D1961" s="217"/>
      <c r="E1961" s="217"/>
      <c r="F1961" s="217"/>
      <c r="G1961" s="217"/>
      <c r="H1961" s="217"/>
      <c r="I1961" s="217"/>
      <c r="J1961" s="217"/>
      <c r="K1961" s="217"/>
    </row>
    <row r="1962" spans="1:12" ht="18" customHeight="1">
      <c r="A1962" s="243"/>
      <c r="B1962" s="243" t="s">
        <v>840</v>
      </c>
      <c r="C1962" s="207" t="s">
        <v>841</v>
      </c>
      <c r="D1962" s="243" t="s">
        <v>842</v>
      </c>
      <c r="E1962" s="243" t="s">
        <v>843</v>
      </c>
      <c r="F1962" s="600" t="s">
        <v>844</v>
      </c>
      <c r="G1962" s="600"/>
      <c r="H1962" s="208" t="s">
        <v>845</v>
      </c>
      <c r="I1962" s="207" t="s">
        <v>846</v>
      </c>
      <c r="J1962" s="207" t="s">
        <v>847</v>
      </c>
      <c r="K1962" s="207" t="s">
        <v>742</v>
      </c>
    </row>
    <row r="1963" spans="1:12" ht="33" customHeight="1">
      <c r="A1963" s="317" t="s">
        <v>848</v>
      </c>
      <c r="B1963" s="317" t="s">
        <v>2640</v>
      </c>
      <c r="C1963" s="318" t="s">
        <v>2641</v>
      </c>
      <c r="D1963" s="317" t="s">
        <v>14</v>
      </c>
      <c r="E1963" s="317" t="s">
        <v>2642</v>
      </c>
      <c r="F1963" s="592" t="s">
        <v>902</v>
      </c>
      <c r="G1963" s="592"/>
      <c r="H1963" s="319" t="s">
        <v>873</v>
      </c>
      <c r="I1963" s="318">
        <v>1</v>
      </c>
      <c r="J1963" s="320" t="s">
        <v>1338</v>
      </c>
      <c r="K1963" s="320" t="s">
        <v>1338</v>
      </c>
      <c r="L1963" s="325">
        <f>'Med escola 220V'!I292</f>
        <v>11.6874</v>
      </c>
    </row>
    <row r="1964" spans="1:12" ht="21.95" customHeight="1">
      <c r="A1964" s="244" t="s">
        <v>853</v>
      </c>
      <c r="B1964" s="244"/>
      <c r="C1964" s="211" t="s">
        <v>2491</v>
      </c>
      <c r="D1964" s="244" t="s">
        <v>14</v>
      </c>
      <c r="E1964" s="244" t="s">
        <v>2492</v>
      </c>
      <c r="F1964" s="597" t="s">
        <v>861</v>
      </c>
      <c r="G1964" s="597"/>
      <c r="H1964" s="212" t="s">
        <v>862</v>
      </c>
      <c r="I1964" s="211" t="s">
        <v>5050</v>
      </c>
      <c r="J1964" s="211" t="s">
        <v>2494</v>
      </c>
      <c r="K1964" s="213">
        <v>0.15</v>
      </c>
    </row>
    <row r="1965" spans="1:12" ht="21.95" customHeight="1">
      <c r="A1965" s="244" t="s">
        <v>853</v>
      </c>
      <c r="B1965" s="244"/>
      <c r="C1965" s="211" t="s">
        <v>1123</v>
      </c>
      <c r="D1965" s="244" t="s">
        <v>14</v>
      </c>
      <c r="E1965" s="244" t="s">
        <v>1124</v>
      </c>
      <c r="F1965" s="597" t="s">
        <v>861</v>
      </c>
      <c r="G1965" s="597"/>
      <c r="H1965" s="212" t="s">
        <v>862</v>
      </c>
      <c r="I1965" s="211" t="s">
        <v>5050</v>
      </c>
      <c r="J1965" s="211" t="s">
        <v>1125</v>
      </c>
      <c r="K1965" s="213">
        <v>0.19</v>
      </c>
    </row>
    <row r="1966" spans="1:12" ht="33" customHeight="1">
      <c r="A1966" s="247" t="s">
        <v>869</v>
      </c>
      <c r="B1966" s="247"/>
      <c r="C1966" s="214" t="s">
        <v>2643</v>
      </c>
      <c r="D1966" s="247" t="s">
        <v>14</v>
      </c>
      <c r="E1966" s="247" t="s">
        <v>2644</v>
      </c>
      <c r="F1966" s="598" t="s">
        <v>872</v>
      </c>
      <c r="G1966" s="598"/>
      <c r="H1966" s="215" t="s">
        <v>873</v>
      </c>
      <c r="I1966" s="214" t="s">
        <v>2645</v>
      </c>
      <c r="J1966" s="214" t="s">
        <v>2646</v>
      </c>
      <c r="K1966" s="216">
        <v>11.32</v>
      </c>
    </row>
    <row r="1967" spans="1:12" ht="21.95" customHeight="1">
      <c r="A1967" s="247" t="s">
        <v>869</v>
      </c>
      <c r="B1967" s="247"/>
      <c r="C1967" s="214" t="s">
        <v>2630</v>
      </c>
      <c r="D1967" s="247" t="s">
        <v>14</v>
      </c>
      <c r="E1967" s="247" t="s">
        <v>2631</v>
      </c>
      <c r="F1967" s="598" t="s">
        <v>872</v>
      </c>
      <c r="G1967" s="598"/>
      <c r="H1967" s="215" t="s">
        <v>914</v>
      </c>
      <c r="I1967" s="214" t="s">
        <v>2073</v>
      </c>
      <c r="J1967" s="214" t="s">
        <v>2632</v>
      </c>
      <c r="K1967" s="216">
        <v>0.03</v>
      </c>
    </row>
    <row r="1968" spans="1:12">
      <c r="A1968" s="245"/>
      <c r="B1968" s="245"/>
      <c r="C1968" s="245"/>
      <c r="D1968" s="245"/>
      <c r="E1968" s="245"/>
      <c r="F1968" s="245" t="s">
        <v>886</v>
      </c>
      <c r="G1968" s="245" t="s">
        <v>1364</v>
      </c>
      <c r="H1968" s="245" t="s">
        <v>888</v>
      </c>
      <c r="I1968" s="245" t="s">
        <v>881</v>
      </c>
      <c r="J1968" s="245" t="s">
        <v>890</v>
      </c>
      <c r="K1968" s="245" t="s">
        <v>1843</v>
      </c>
    </row>
    <row r="1969" spans="1:12" ht="15" thickBot="1">
      <c r="A1969" s="245"/>
      <c r="B1969" s="245"/>
      <c r="C1969" s="245"/>
      <c r="D1969" s="245"/>
      <c r="E1969" s="245"/>
      <c r="F1969" s="245" t="s">
        <v>891</v>
      </c>
      <c r="G1969" s="245" t="s">
        <v>4204</v>
      </c>
      <c r="H1969" s="599" t="s">
        <v>892</v>
      </c>
      <c r="I1969" s="599"/>
      <c r="J1969" s="599" t="s">
        <v>5051</v>
      </c>
      <c r="K1969" s="599"/>
    </row>
    <row r="1970" spans="1:12" ht="0.95" customHeight="1" thickTop="1">
      <c r="A1970" s="217"/>
      <c r="B1970" s="217"/>
      <c r="C1970" s="217"/>
      <c r="D1970" s="217"/>
      <c r="E1970" s="217"/>
      <c r="F1970" s="217"/>
      <c r="G1970" s="217"/>
      <c r="H1970" s="217"/>
      <c r="I1970" s="217"/>
      <c r="J1970" s="217"/>
      <c r="K1970" s="217"/>
    </row>
    <row r="1971" spans="1:12" ht="18" customHeight="1">
      <c r="A1971" s="243"/>
      <c r="B1971" s="243" t="s">
        <v>840</v>
      </c>
      <c r="C1971" s="207" t="s">
        <v>841</v>
      </c>
      <c r="D1971" s="243" t="s">
        <v>842</v>
      </c>
      <c r="E1971" s="243" t="s">
        <v>843</v>
      </c>
      <c r="F1971" s="600" t="s">
        <v>844</v>
      </c>
      <c r="G1971" s="600"/>
      <c r="H1971" s="208" t="s">
        <v>845</v>
      </c>
      <c r="I1971" s="207" t="s">
        <v>846</v>
      </c>
      <c r="J1971" s="207" t="s">
        <v>847</v>
      </c>
      <c r="K1971" s="207" t="s">
        <v>742</v>
      </c>
    </row>
    <row r="1972" spans="1:12" ht="33" customHeight="1">
      <c r="A1972" s="317" t="s">
        <v>848</v>
      </c>
      <c r="B1972" s="317" t="s">
        <v>2647</v>
      </c>
      <c r="C1972" s="318" t="s">
        <v>2648</v>
      </c>
      <c r="D1972" s="317" t="s">
        <v>14</v>
      </c>
      <c r="E1972" s="317" t="s">
        <v>2649</v>
      </c>
      <c r="F1972" s="592" t="s">
        <v>902</v>
      </c>
      <c r="G1972" s="592"/>
      <c r="H1972" s="319" t="s">
        <v>873</v>
      </c>
      <c r="I1972" s="318">
        <v>1</v>
      </c>
      <c r="J1972" s="320">
        <f>K1972</f>
        <v>22.308592453999999</v>
      </c>
      <c r="K1972" s="320">
        <f>SUM(K1973:K1976)</f>
        <v>22.308592453999999</v>
      </c>
      <c r="L1972" s="325">
        <f>'Med escola 220V'!I293</f>
        <v>22.308399999999999</v>
      </c>
    </row>
    <row r="1973" spans="1:12" ht="21.95" customHeight="1">
      <c r="A1973" s="244" t="s">
        <v>853</v>
      </c>
      <c r="B1973" s="244"/>
      <c r="C1973" s="211" t="s">
        <v>2491</v>
      </c>
      <c r="D1973" s="244" t="s">
        <v>14</v>
      </c>
      <c r="E1973" s="244" t="s">
        <v>2492</v>
      </c>
      <c r="F1973" s="597" t="s">
        <v>861</v>
      </c>
      <c r="G1973" s="597"/>
      <c r="H1973" s="212" t="s">
        <v>862</v>
      </c>
      <c r="I1973" s="211" t="s">
        <v>5052</v>
      </c>
      <c r="J1973" s="211" t="s">
        <v>2494</v>
      </c>
      <c r="K1973" s="213">
        <f>I1973*J1973</f>
        <v>2.0463266000000001E-2</v>
      </c>
    </row>
    <row r="1974" spans="1:12" ht="21.95" customHeight="1">
      <c r="A1974" s="244" t="s">
        <v>853</v>
      </c>
      <c r="B1974" s="244"/>
      <c r="C1974" s="211" t="s">
        <v>1123</v>
      </c>
      <c r="D1974" s="244" t="s">
        <v>14</v>
      </c>
      <c r="E1974" s="244" t="s">
        <v>1124</v>
      </c>
      <c r="F1974" s="597" t="s">
        <v>861</v>
      </c>
      <c r="G1974" s="597"/>
      <c r="H1974" s="212" t="s">
        <v>862</v>
      </c>
      <c r="I1974" s="211" t="s">
        <v>5052</v>
      </c>
      <c r="J1974" s="211" t="s">
        <v>1125</v>
      </c>
      <c r="K1974" s="213">
        <f>I1974*J1974</f>
        <v>2.6179187999999999E-2</v>
      </c>
    </row>
    <row r="1975" spans="1:12" ht="33" customHeight="1">
      <c r="A1975" s="247" t="s">
        <v>869</v>
      </c>
      <c r="B1975" s="247"/>
      <c r="C1975" s="214" t="s">
        <v>2650</v>
      </c>
      <c r="D1975" s="247" t="s">
        <v>14</v>
      </c>
      <c r="E1975" s="247" t="s">
        <v>2651</v>
      </c>
      <c r="F1975" s="598" t="s">
        <v>872</v>
      </c>
      <c r="G1975" s="598"/>
      <c r="H1975" s="215" t="s">
        <v>873</v>
      </c>
      <c r="I1975" s="214">
        <v>1</v>
      </c>
      <c r="J1975" s="214">
        <v>22.23</v>
      </c>
      <c r="K1975" s="213">
        <f>I1975*J1975</f>
        <v>22.23</v>
      </c>
      <c r="L1975" s="325">
        <f>L1972-K1972</f>
        <v>-1.9245400000045265E-4</v>
      </c>
    </row>
    <row r="1976" spans="1:12" ht="21.95" customHeight="1">
      <c r="A1976" s="247" t="s">
        <v>869</v>
      </c>
      <c r="B1976" s="247"/>
      <c r="C1976" s="214" t="s">
        <v>2630</v>
      </c>
      <c r="D1976" s="247" t="s">
        <v>14</v>
      </c>
      <c r="E1976" s="247" t="s">
        <v>2631</v>
      </c>
      <c r="F1976" s="598" t="s">
        <v>872</v>
      </c>
      <c r="G1976" s="598"/>
      <c r="H1976" s="215" t="s">
        <v>914</v>
      </c>
      <c r="I1976" s="214" t="s">
        <v>2073</v>
      </c>
      <c r="J1976" s="214" t="s">
        <v>2632</v>
      </c>
      <c r="K1976" s="213">
        <f>I1976*J1976</f>
        <v>3.1949999999999999E-2</v>
      </c>
    </row>
    <row r="1977" spans="1:12">
      <c r="A1977" s="245"/>
      <c r="B1977" s="245"/>
      <c r="C1977" s="245"/>
      <c r="D1977" s="245"/>
      <c r="E1977" s="245"/>
      <c r="F1977" s="245" t="s">
        <v>886</v>
      </c>
      <c r="G1977" s="245" t="s">
        <v>857</v>
      </c>
      <c r="H1977" s="245" t="s">
        <v>888</v>
      </c>
      <c r="I1977" s="245" t="s">
        <v>857</v>
      </c>
      <c r="J1977" s="245" t="s">
        <v>890</v>
      </c>
      <c r="K1977" s="245" t="s">
        <v>1108</v>
      </c>
    </row>
    <row r="1978" spans="1:12" ht="15" thickBot="1">
      <c r="A1978" s="245"/>
      <c r="B1978" s="245"/>
      <c r="C1978" s="245"/>
      <c r="D1978" s="245"/>
      <c r="E1978" s="245"/>
      <c r="F1978" s="245" t="s">
        <v>891</v>
      </c>
      <c r="G1978" s="331">
        <f>H2*K1972</f>
        <v>4.5687997345792004</v>
      </c>
      <c r="H1978" s="599" t="s">
        <v>892</v>
      </c>
      <c r="I1978" s="599"/>
      <c r="J1978" s="601">
        <f>G1978+K1972</f>
        <v>26.877392188579201</v>
      </c>
      <c r="K1978" s="599"/>
    </row>
    <row r="1979" spans="1:12" ht="0.95" customHeight="1" thickTop="1">
      <c r="A1979" s="217"/>
      <c r="B1979" s="217"/>
      <c r="C1979" s="217"/>
      <c r="D1979" s="217"/>
      <c r="E1979" s="217"/>
      <c r="F1979" s="217"/>
      <c r="G1979" s="217"/>
      <c r="H1979" s="217"/>
      <c r="I1979" s="217"/>
      <c r="J1979" s="217"/>
      <c r="K1979" s="217"/>
    </row>
    <row r="1980" spans="1:12" ht="18" customHeight="1">
      <c r="A1980" s="243"/>
      <c r="B1980" s="243" t="s">
        <v>840</v>
      </c>
      <c r="C1980" s="207" t="s">
        <v>841</v>
      </c>
      <c r="D1980" s="243" t="s">
        <v>842</v>
      </c>
      <c r="E1980" s="243" t="s">
        <v>843</v>
      </c>
      <c r="F1980" s="600" t="s">
        <v>844</v>
      </c>
      <c r="G1980" s="600"/>
      <c r="H1980" s="208" t="s">
        <v>845</v>
      </c>
      <c r="I1980" s="207" t="s">
        <v>846</v>
      </c>
      <c r="J1980" s="207" t="s">
        <v>847</v>
      </c>
      <c r="K1980" s="207" t="s">
        <v>742</v>
      </c>
    </row>
    <row r="1981" spans="1:12" ht="33" customHeight="1">
      <c r="A1981" s="317" t="s">
        <v>848</v>
      </c>
      <c r="B1981" s="317" t="s">
        <v>2653</v>
      </c>
      <c r="C1981" s="318" t="s">
        <v>2654</v>
      </c>
      <c r="D1981" s="317" t="s">
        <v>14</v>
      </c>
      <c r="E1981" s="317" t="s">
        <v>2655</v>
      </c>
      <c r="F1981" s="592" t="s">
        <v>902</v>
      </c>
      <c r="G1981" s="592"/>
      <c r="H1981" s="319" t="s">
        <v>873</v>
      </c>
      <c r="I1981" s="318">
        <v>1</v>
      </c>
      <c r="J1981" s="318">
        <f>K1981</f>
        <v>51.347789999999996</v>
      </c>
      <c r="K1981" s="318">
        <f>SUM(K1982:K1985)</f>
        <v>51.347789999999996</v>
      </c>
      <c r="L1981" s="325">
        <f>'Med escola 220V'!I294</f>
        <v>51.3506</v>
      </c>
    </row>
    <row r="1982" spans="1:12" ht="21.95" customHeight="1">
      <c r="A1982" s="244" t="s">
        <v>853</v>
      </c>
      <c r="B1982" s="244"/>
      <c r="C1982" s="211" t="s">
        <v>2491</v>
      </c>
      <c r="D1982" s="244" t="s">
        <v>14</v>
      </c>
      <c r="E1982" s="244" t="s">
        <v>2492</v>
      </c>
      <c r="F1982" s="597" t="s">
        <v>861</v>
      </c>
      <c r="G1982" s="597"/>
      <c r="H1982" s="212" t="s">
        <v>862</v>
      </c>
      <c r="I1982" s="211" t="s">
        <v>2656</v>
      </c>
      <c r="J1982" s="211" t="s">
        <v>2494</v>
      </c>
      <c r="K1982" s="213">
        <f>I1982*J1982</f>
        <v>2.3453599999999999</v>
      </c>
    </row>
    <row r="1983" spans="1:12" ht="21.95" customHeight="1">
      <c r="A1983" s="244" t="s">
        <v>853</v>
      </c>
      <c r="B1983" s="244"/>
      <c r="C1983" s="211" t="s">
        <v>1123</v>
      </c>
      <c r="D1983" s="244" t="s">
        <v>14</v>
      </c>
      <c r="E1983" s="244" t="s">
        <v>1124</v>
      </c>
      <c r="F1983" s="597" t="s">
        <v>861</v>
      </c>
      <c r="G1983" s="597"/>
      <c r="H1983" s="212" t="s">
        <v>862</v>
      </c>
      <c r="I1983" s="211" t="s">
        <v>2656</v>
      </c>
      <c r="J1983" s="211" t="s">
        <v>1125</v>
      </c>
      <c r="K1983" s="213">
        <f>I1983*J1983</f>
        <v>3.0004799999999996</v>
      </c>
    </row>
    <row r="1984" spans="1:12" ht="33" customHeight="1">
      <c r="A1984" s="247" t="s">
        <v>869</v>
      </c>
      <c r="B1984" s="247"/>
      <c r="C1984" s="214" t="s">
        <v>2657</v>
      </c>
      <c r="D1984" s="247" t="s">
        <v>14</v>
      </c>
      <c r="E1984" s="247" t="s">
        <v>2658</v>
      </c>
      <c r="F1984" s="598" t="s">
        <v>872</v>
      </c>
      <c r="G1984" s="598"/>
      <c r="H1984" s="215" t="s">
        <v>873</v>
      </c>
      <c r="I1984" s="214">
        <v>1</v>
      </c>
      <c r="J1984" s="214">
        <v>45.97</v>
      </c>
      <c r="K1984" s="213">
        <f>I1984*J1984</f>
        <v>45.97</v>
      </c>
      <c r="L1984" s="325">
        <f>L1981-K1981</f>
        <v>2.8100000000037539E-3</v>
      </c>
    </row>
    <row r="1985" spans="1:12" ht="21.95" customHeight="1">
      <c r="A1985" s="247" t="s">
        <v>869</v>
      </c>
      <c r="B1985" s="247"/>
      <c r="C1985" s="214" t="s">
        <v>2630</v>
      </c>
      <c r="D1985" s="247" t="s">
        <v>14</v>
      </c>
      <c r="E1985" s="247" t="s">
        <v>2631</v>
      </c>
      <c r="F1985" s="598" t="s">
        <v>872</v>
      </c>
      <c r="G1985" s="598"/>
      <c r="H1985" s="215" t="s">
        <v>914</v>
      </c>
      <c r="I1985" s="214" t="s">
        <v>2073</v>
      </c>
      <c r="J1985" s="214" t="s">
        <v>2632</v>
      </c>
      <c r="K1985" s="213">
        <f>I1985*J1985</f>
        <v>3.1949999999999999E-2</v>
      </c>
    </row>
    <row r="1986" spans="1:12">
      <c r="A1986" s="245"/>
      <c r="B1986" s="245"/>
      <c r="C1986" s="245"/>
      <c r="D1986" s="245"/>
      <c r="E1986" s="245"/>
      <c r="F1986" s="245" t="s">
        <v>886</v>
      </c>
      <c r="G1986" s="245" t="s">
        <v>2352</v>
      </c>
      <c r="H1986" s="245" t="s">
        <v>888</v>
      </c>
      <c r="I1986" s="245" t="s">
        <v>2767</v>
      </c>
      <c r="J1986" s="245" t="s">
        <v>890</v>
      </c>
      <c r="K1986" s="245" t="s">
        <v>2660</v>
      </c>
    </row>
    <row r="1987" spans="1:12" ht="15" thickBot="1">
      <c r="A1987" s="245"/>
      <c r="B1987" s="245"/>
      <c r="C1987" s="245"/>
      <c r="D1987" s="245"/>
      <c r="E1987" s="245"/>
      <c r="F1987" s="245" t="s">
        <v>891</v>
      </c>
      <c r="G1987" s="331">
        <f>H2*K1981</f>
        <v>10.516027392</v>
      </c>
      <c r="H1987" s="599" t="s">
        <v>892</v>
      </c>
      <c r="I1987" s="599"/>
      <c r="J1987" s="594">
        <f>G1987+K1981</f>
        <v>61.863817391999994</v>
      </c>
      <c r="K1987" s="594"/>
    </row>
    <row r="1988" spans="1:12" ht="0.95" customHeight="1" thickTop="1">
      <c r="A1988" s="217"/>
      <c r="B1988" s="217"/>
      <c r="C1988" s="217"/>
      <c r="D1988" s="217"/>
      <c r="E1988" s="217"/>
      <c r="F1988" s="217"/>
      <c r="G1988" s="217"/>
      <c r="H1988" s="217"/>
      <c r="I1988" s="217"/>
      <c r="J1988" s="217"/>
      <c r="K1988" s="217"/>
    </row>
    <row r="1989" spans="1:12" ht="18" customHeight="1">
      <c r="A1989" s="243"/>
      <c r="B1989" s="243" t="s">
        <v>840</v>
      </c>
      <c r="C1989" s="207" t="s">
        <v>841</v>
      </c>
      <c r="D1989" s="243" t="s">
        <v>842</v>
      </c>
      <c r="E1989" s="243" t="s">
        <v>843</v>
      </c>
      <c r="F1989" s="600" t="s">
        <v>844</v>
      </c>
      <c r="G1989" s="600"/>
      <c r="H1989" s="208" t="s">
        <v>845</v>
      </c>
      <c r="I1989" s="207" t="s">
        <v>846</v>
      </c>
      <c r="J1989" s="207" t="s">
        <v>847</v>
      </c>
      <c r="K1989" s="207" t="s">
        <v>742</v>
      </c>
    </row>
    <row r="1990" spans="1:12" ht="33" customHeight="1">
      <c r="A1990" s="317" t="s">
        <v>848</v>
      </c>
      <c r="B1990" s="317" t="s">
        <v>2661</v>
      </c>
      <c r="C1990" s="318" t="s">
        <v>2662</v>
      </c>
      <c r="D1990" s="317" t="s">
        <v>14</v>
      </c>
      <c r="E1990" s="317" t="s">
        <v>2663</v>
      </c>
      <c r="F1990" s="592" t="s">
        <v>902</v>
      </c>
      <c r="G1990" s="592"/>
      <c r="H1990" s="319" t="s">
        <v>873</v>
      </c>
      <c r="I1990" s="318">
        <v>1</v>
      </c>
      <c r="J1990" s="318">
        <f>K1990</f>
        <v>63.787380000000006</v>
      </c>
      <c r="K1990" s="318">
        <f>SUM(K1991:K1994)</f>
        <v>63.787380000000006</v>
      </c>
      <c r="L1990" s="325">
        <f>'Med escola 220V'!I295</f>
        <v>63.786200000000001</v>
      </c>
    </row>
    <row r="1991" spans="1:12" ht="21.95" customHeight="1">
      <c r="A1991" s="244" t="s">
        <v>853</v>
      </c>
      <c r="B1991" s="244"/>
      <c r="C1991" s="211" t="s">
        <v>2491</v>
      </c>
      <c r="D1991" s="244" t="s">
        <v>14</v>
      </c>
      <c r="E1991" s="244" t="s">
        <v>2492</v>
      </c>
      <c r="F1991" s="597" t="s">
        <v>861</v>
      </c>
      <c r="G1991" s="597"/>
      <c r="H1991" s="212" t="s">
        <v>862</v>
      </c>
      <c r="I1991" s="211" t="s">
        <v>2664</v>
      </c>
      <c r="J1991" s="211" t="s">
        <v>2494</v>
      </c>
      <c r="K1991" s="213">
        <f>I1991*J1991</f>
        <v>2.7619699999999998</v>
      </c>
    </row>
    <row r="1992" spans="1:12" ht="21.95" customHeight="1">
      <c r="A1992" s="244" t="s">
        <v>853</v>
      </c>
      <c r="B1992" s="244"/>
      <c r="C1992" s="211" t="s">
        <v>1123</v>
      </c>
      <c r="D1992" s="244" t="s">
        <v>14</v>
      </c>
      <c r="E1992" s="244" t="s">
        <v>1124</v>
      </c>
      <c r="F1992" s="597" t="s">
        <v>861</v>
      </c>
      <c r="G1992" s="597"/>
      <c r="H1992" s="212" t="s">
        <v>862</v>
      </c>
      <c r="I1992" s="211" t="s">
        <v>2664</v>
      </c>
      <c r="J1992" s="211" t="s">
        <v>1125</v>
      </c>
      <c r="K1992" s="213">
        <f t="shared" ref="K1992:K1994" si="41">I1992*J1992</f>
        <v>3.5334599999999994</v>
      </c>
    </row>
    <row r="1993" spans="1:12" ht="33" customHeight="1">
      <c r="A1993" s="247" t="s">
        <v>869</v>
      </c>
      <c r="B1993" s="247"/>
      <c r="C1993" s="214" t="s">
        <v>2665</v>
      </c>
      <c r="D1993" s="247" t="s">
        <v>14</v>
      </c>
      <c r="E1993" s="247" t="s">
        <v>2666</v>
      </c>
      <c r="F1993" s="598" t="s">
        <v>872</v>
      </c>
      <c r="G1993" s="598"/>
      <c r="H1993" s="215" t="s">
        <v>873</v>
      </c>
      <c r="I1993" s="214">
        <v>1</v>
      </c>
      <c r="J1993" s="214">
        <v>57.46</v>
      </c>
      <c r="K1993" s="213">
        <f t="shared" si="41"/>
        <v>57.46</v>
      </c>
      <c r="L1993" s="325">
        <f>L1990-K1990</f>
        <v>-1.1800000000050659E-3</v>
      </c>
    </row>
    <row r="1994" spans="1:12" ht="21.95" customHeight="1">
      <c r="A1994" s="247" t="s">
        <v>869</v>
      </c>
      <c r="B1994" s="247"/>
      <c r="C1994" s="214" t="s">
        <v>2630</v>
      </c>
      <c r="D1994" s="247" t="s">
        <v>14</v>
      </c>
      <c r="E1994" s="247" t="s">
        <v>2631</v>
      </c>
      <c r="F1994" s="598" t="s">
        <v>872</v>
      </c>
      <c r="G1994" s="598"/>
      <c r="H1994" s="215" t="s">
        <v>914</v>
      </c>
      <c r="I1994" s="214" t="s">
        <v>2073</v>
      </c>
      <c r="J1994" s="214" t="s">
        <v>2632</v>
      </c>
      <c r="K1994" s="213">
        <f t="shared" si="41"/>
        <v>3.1949999999999999E-2</v>
      </c>
    </row>
    <row r="1995" spans="1:12">
      <c r="A1995" s="245"/>
      <c r="B1995" s="245"/>
      <c r="C1995" s="245"/>
      <c r="D1995" s="245"/>
      <c r="E1995" s="245"/>
      <c r="F1995" s="245" t="s">
        <v>886</v>
      </c>
      <c r="G1995" s="245" t="s">
        <v>4228</v>
      </c>
      <c r="H1995" s="245" t="s">
        <v>888</v>
      </c>
      <c r="I1995" s="245" t="s">
        <v>4229</v>
      </c>
      <c r="J1995" s="245" t="s">
        <v>890</v>
      </c>
      <c r="K1995" s="245" t="s">
        <v>2667</v>
      </c>
    </row>
    <row r="1996" spans="1:12" ht="15" thickBot="1">
      <c r="A1996" s="245"/>
      <c r="B1996" s="245"/>
      <c r="C1996" s="245"/>
      <c r="D1996" s="245"/>
      <c r="E1996" s="245"/>
      <c r="F1996" s="245" t="s">
        <v>891</v>
      </c>
      <c r="G1996" s="331">
        <f>H2*K1990</f>
        <v>13.063655424000002</v>
      </c>
      <c r="H1996" s="599" t="s">
        <v>892</v>
      </c>
      <c r="I1996" s="599"/>
      <c r="J1996" s="601">
        <f>G1996+K1990</f>
        <v>76.851035424000003</v>
      </c>
      <c r="K1996" s="599"/>
    </row>
    <row r="1997" spans="1:12" ht="0.95" customHeight="1" thickTop="1">
      <c r="A1997" s="217"/>
      <c r="B1997" s="217"/>
      <c r="C1997" s="217"/>
      <c r="D1997" s="217"/>
      <c r="E1997" s="217"/>
      <c r="F1997" s="217"/>
      <c r="G1997" s="217"/>
      <c r="H1997" s="217"/>
      <c r="I1997" s="217"/>
      <c r="J1997" s="217"/>
      <c r="K1997" s="217"/>
    </row>
    <row r="1998" spans="1:12" ht="18" customHeight="1">
      <c r="A1998" s="243"/>
      <c r="B1998" s="243" t="s">
        <v>840</v>
      </c>
      <c r="C1998" s="207" t="s">
        <v>841</v>
      </c>
      <c r="D1998" s="243" t="s">
        <v>842</v>
      </c>
      <c r="E1998" s="243" t="s">
        <v>843</v>
      </c>
      <c r="F1998" s="600" t="s">
        <v>844</v>
      </c>
      <c r="G1998" s="600"/>
      <c r="H1998" s="208" t="s">
        <v>845</v>
      </c>
      <c r="I1998" s="207" t="s">
        <v>846</v>
      </c>
      <c r="J1998" s="207" t="s">
        <v>847</v>
      </c>
      <c r="K1998" s="207" t="s">
        <v>742</v>
      </c>
    </row>
    <row r="1999" spans="1:12" ht="21.95" customHeight="1">
      <c r="A1999" s="317" t="s">
        <v>848</v>
      </c>
      <c r="B1999" s="317" t="s">
        <v>2669</v>
      </c>
      <c r="C1999" s="318" t="s">
        <v>2670</v>
      </c>
      <c r="D1999" s="317" t="s">
        <v>14</v>
      </c>
      <c r="E1999" s="317" t="s">
        <v>2671</v>
      </c>
      <c r="F1999" s="592" t="s">
        <v>906</v>
      </c>
      <c r="G1999" s="592"/>
      <c r="H1999" s="319" t="s">
        <v>873</v>
      </c>
      <c r="I1999" s="318">
        <v>1</v>
      </c>
      <c r="J1999" s="318" t="s">
        <v>4163</v>
      </c>
      <c r="K1999" s="318" t="s">
        <v>4163</v>
      </c>
      <c r="L1999" s="325">
        <f>'Med escola 220V'!I296</f>
        <v>1.0406</v>
      </c>
    </row>
    <row r="2000" spans="1:12" ht="21.95" customHeight="1">
      <c r="A2000" s="244" t="s">
        <v>853</v>
      </c>
      <c r="B2000" s="244"/>
      <c r="C2000" s="211" t="s">
        <v>1123</v>
      </c>
      <c r="D2000" s="244" t="s">
        <v>14</v>
      </c>
      <c r="E2000" s="244" t="s">
        <v>1124</v>
      </c>
      <c r="F2000" s="597" t="s">
        <v>861</v>
      </c>
      <c r="G2000" s="597"/>
      <c r="H2000" s="212" t="s">
        <v>862</v>
      </c>
      <c r="I2000" s="211" t="s">
        <v>5053</v>
      </c>
      <c r="J2000" s="211" t="s">
        <v>1125</v>
      </c>
      <c r="K2000" s="213">
        <v>0.28999999999999998</v>
      </c>
    </row>
    <row r="2001" spans="1:12" ht="21.95" customHeight="1">
      <c r="A2001" s="244" t="s">
        <v>853</v>
      </c>
      <c r="B2001" s="244"/>
      <c r="C2001" s="211" t="s">
        <v>859</v>
      </c>
      <c r="D2001" s="244" t="s">
        <v>14</v>
      </c>
      <c r="E2001" s="244" t="s">
        <v>860</v>
      </c>
      <c r="F2001" s="597" t="s">
        <v>861</v>
      </c>
      <c r="G2001" s="597"/>
      <c r="H2001" s="212" t="s">
        <v>862</v>
      </c>
      <c r="I2001" s="211" t="s">
        <v>5053</v>
      </c>
      <c r="J2001" s="211" t="s">
        <v>864</v>
      </c>
      <c r="K2001" s="213">
        <v>0.2</v>
      </c>
    </row>
    <row r="2002" spans="1:12" ht="21.95" customHeight="1">
      <c r="A2002" s="247" t="s">
        <v>869</v>
      </c>
      <c r="B2002" s="247"/>
      <c r="C2002" s="214" t="s">
        <v>2673</v>
      </c>
      <c r="D2002" s="247" t="s">
        <v>14</v>
      </c>
      <c r="E2002" s="247" t="s">
        <v>2674</v>
      </c>
      <c r="F2002" s="598" t="s">
        <v>872</v>
      </c>
      <c r="G2002" s="598"/>
      <c r="H2002" s="215" t="s">
        <v>873</v>
      </c>
      <c r="I2002" s="214" t="s">
        <v>867</v>
      </c>
      <c r="J2002" s="214" t="s">
        <v>2675</v>
      </c>
      <c r="K2002" s="216">
        <v>0.55000000000000004</v>
      </c>
    </row>
    <row r="2003" spans="1:12">
      <c r="A2003" s="245"/>
      <c r="B2003" s="245"/>
      <c r="C2003" s="245"/>
      <c r="D2003" s="245"/>
      <c r="E2003" s="245"/>
      <c r="F2003" s="245" t="s">
        <v>886</v>
      </c>
      <c r="G2003" s="245" t="s">
        <v>1167</v>
      </c>
      <c r="H2003" s="245" t="s">
        <v>888</v>
      </c>
      <c r="I2003" s="245" t="s">
        <v>1771</v>
      </c>
      <c r="J2003" s="245" t="s">
        <v>890</v>
      </c>
      <c r="K2003" s="245" t="s">
        <v>1790</v>
      </c>
    </row>
    <row r="2004" spans="1:12">
      <c r="A2004" s="245"/>
      <c r="B2004" s="245"/>
      <c r="C2004" s="245"/>
      <c r="D2004" s="245"/>
      <c r="E2004" s="245"/>
      <c r="F2004" s="245" t="s">
        <v>891</v>
      </c>
      <c r="G2004" s="245" t="s">
        <v>3211</v>
      </c>
      <c r="H2004" s="599" t="s">
        <v>892</v>
      </c>
      <c r="I2004" s="599"/>
      <c r="J2004" s="599" t="s">
        <v>1288</v>
      </c>
      <c r="K2004" s="599"/>
    </row>
    <row r="2005" spans="1:12" ht="15">
      <c r="A2005" s="243"/>
      <c r="B2005" s="243" t="s">
        <v>840</v>
      </c>
      <c r="C2005" s="207" t="s">
        <v>841</v>
      </c>
      <c r="D2005" s="243" t="s">
        <v>842</v>
      </c>
      <c r="E2005" s="243" t="s">
        <v>843</v>
      </c>
      <c r="F2005" s="600" t="s">
        <v>844</v>
      </c>
      <c r="G2005" s="600"/>
      <c r="H2005" s="208" t="s">
        <v>845</v>
      </c>
      <c r="I2005" s="207" t="s">
        <v>846</v>
      </c>
      <c r="J2005" s="207" t="s">
        <v>847</v>
      </c>
      <c r="K2005" s="207" t="s">
        <v>742</v>
      </c>
    </row>
    <row r="2006" spans="1:12">
      <c r="A2006" s="317" t="s">
        <v>848</v>
      </c>
      <c r="B2006" s="317" t="s">
        <v>4351</v>
      </c>
      <c r="C2006" s="318"/>
      <c r="D2006" s="317"/>
      <c r="E2006" s="317" t="str">
        <f>'Med escola 220V'!D297</f>
        <v>Cabo CCE-50 2 pares</v>
      </c>
      <c r="F2006" s="592" t="s">
        <v>917</v>
      </c>
      <c r="G2006" s="592"/>
      <c r="H2006" s="319" t="s">
        <v>914</v>
      </c>
      <c r="I2006" s="318">
        <v>1</v>
      </c>
      <c r="J2006" s="320">
        <f>K2006</f>
        <v>4.2827999999999999</v>
      </c>
      <c r="K2006" s="320">
        <f>SUM(K2007:K2007)</f>
        <v>4.2827999999999999</v>
      </c>
    </row>
    <row r="2007" spans="1:12" ht="22.5">
      <c r="A2007" s="244" t="s">
        <v>853</v>
      </c>
      <c r="B2007" s="244"/>
      <c r="C2007" s="211"/>
      <c r="D2007" s="244"/>
      <c r="E2007" s="244" t="str">
        <f>E2006</f>
        <v>Cabo CCE-50 2 pares</v>
      </c>
      <c r="F2007" s="597" t="s">
        <v>861</v>
      </c>
      <c r="G2007" s="597"/>
      <c r="H2007" s="212" t="s">
        <v>862</v>
      </c>
      <c r="I2007" s="211">
        <v>1</v>
      </c>
      <c r="J2007" s="211">
        <f>'Med escola 220V'!I297</f>
        <v>4.2827999999999999</v>
      </c>
      <c r="K2007" s="213">
        <f>I2007*J2007</f>
        <v>4.2827999999999999</v>
      </c>
    </row>
    <row r="2008" spans="1:12">
      <c r="A2008" s="245"/>
      <c r="B2008" s="245"/>
      <c r="C2008" s="245"/>
      <c r="D2008" s="245"/>
      <c r="E2008" s="245"/>
      <c r="F2008" s="245" t="s">
        <v>891</v>
      </c>
      <c r="G2008" s="245">
        <f>H2*K2006</f>
        <v>0.87711744000000003</v>
      </c>
      <c r="H2008" s="599" t="s">
        <v>892</v>
      </c>
      <c r="I2008" s="599"/>
      <c r="J2008" s="601">
        <f>G2008+K2006</f>
        <v>5.1599174400000001</v>
      </c>
      <c r="K2008" s="599"/>
    </row>
    <row r="2009" spans="1:12" ht="18" customHeight="1">
      <c r="A2009" s="243"/>
      <c r="B2009" s="243" t="s">
        <v>840</v>
      </c>
      <c r="C2009" s="207" t="s">
        <v>841</v>
      </c>
      <c r="D2009" s="243" t="s">
        <v>842</v>
      </c>
      <c r="E2009" s="243" t="s">
        <v>843</v>
      </c>
      <c r="F2009" s="600" t="s">
        <v>844</v>
      </c>
      <c r="G2009" s="600"/>
      <c r="H2009" s="208" t="s">
        <v>845</v>
      </c>
      <c r="I2009" s="207" t="s">
        <v>846</v>
      </c>
      <c r="J2009" s="207" t="s">
        <v>847</v>
      </c>
      <c r="K2009" s="207" t="s">
        <v>742</v>
      </c>
    </row>
    <row r="2010" spans="1:12" ht="33" customHeight="1">
      <c r="A2010" s="317" t="s">
        <v>848</v>
      </c>
      <c r="B2010" s="317" t="s">
        <v>2677</v>
      </c>
      <c r="C2010" s="318" t="s">
        <v>1024</v>
      </c>
      <c r="D2010" s="317" t="s">
        <v>14</v>
      </c>
      <c r="E2010" s="317" t="s">
        <v>1025</v>
      </c>
      <c r="F2010" s="592" t="s">
        <v>902</v>
      </c>
      <c r="G2010" s="592"/>
      <c r="H2010" s="319" t="s">
        <v>914</v>
      </c>
      <c r="I2010" s="318">
        <v>1</v>
      </c>
      <c r="J2010" s="318" t="s">
        <v>4438</v>
      </c>
      <c r="K2010" s="318" t="s">
        <v>4438</v>
      </c>
      <c r="L2010" s="325">
        <f>'Med escola 220V'!I299</f>
        <v>17.6816</v>
      </c>
    </row>
    <row r="2011" spans="1:12" ht="33" customHeight="1">
      <c r="A2011" s="244" t="s">
        <v>853</v>
      </c>
      <c r="B2011" s="244"/>
      <c r="C2011" s="211" t="s">
        <v>2678</v>
      </c>
      <c r="D2011" s="244" t="s">
        <v>14</v>
      </c>
      <c r="E2011" s="244" t="s">
        <v>2679</v>
      </c>
      <c r="F2011" s="597" t="s">
        <v>902</v>
      </c>
      <c r="G2011" s="597"/>
      <c r="H2011" s="212" t="s">
        <v>914</v>
      </c>
      <c r="I2011" s="211" t="s">
        <v>5054</v>
      </c>
      <c r="J2011" s="211" t="s">
        <v>2680</v>
      </c>
      <c r="K2011" s="213">
        <v>3.13</v>
      </c>
    </row>
    <row r="2012" spans="1:12" ht="33" customHeight="1">
      <c r="A2012" s="244" t="s">
        <v>853</v>
      </c>
      <c r="B2012" s="244"/>
      <c r="C2012" s="211" t="s">
        <v>2681</v>
      </c>
      <c r="D2012" s="244" t="s">
        <v>14</v>
      </c>
      <c r="E2012" s="244" t="s">
        <v>2682</v>
      </c>
      <c r="F2012" s="597" t="s">
        <v>902</v>
      </c>
      <c r="G2012" s="597"/>
      <c r="H2012" s="212" t="s">
        <v>914</v>
      </c>
      <c r="I2012" s="211" t="s">
        <v>867</v>
      </c>
      <c r="J2012" s="211" t="s">
        <v>2683</v>
      </c>
      <c r="K2012" s="213">
        <v>14.55</v>
      </c>
    </row>
    <row r="2013" spans="1:12">
      <c r="A2013" s="245"/>
      <c r="B2013" s="245"/>
      <c r="C2013" s="245"/>
      <c r="D2013" s="245"/>
      <c r="E2013" s="245"/>
      <c r="F2013" s="245" t="s">
        <v>886</v>
      </c>
      <c r="G2013" s="245" t="s">
        <v>2230</v>
      </c>
      <c r="H2013" s="245" t="s">
        <v>888</v>
      </c>
      <c r="I2013" s="245" t="s">
        <v>5055</v>
      </c>
      <c r="J2013" s="245" t="s">
        <v>890</v>
      </c>
      <c r="K2013" s="245" t="s">
        <v>5056</v>
      </c>
    </row>
    <row r="2014" spans="1:12" ht="15" thickBot="1">
      <c r="A2014" s="245"/>
      <c r="B2014" s="245"/>
      <c r="C2014" s="245"/>
      <c r="D2014" s="245"/>
      <c r="E2014" s="245"/>
      <c r="F2014" s="245" t="s">
        <v>891</v>
      </c>
      <c r="G2014" s="245" t="s">
        <v>4248</v>
      </c>
      <c r="H2014" s="599" t="s">
        <v>892</v>
      </c>
      <c r="I2014" s="599"/>
      <c r="J2014" s="599" t="s">
        <v>5057</v>
      </c>
      <c r="K2014" s="599"/>
    </row>
    <row r="2015" spans="1:12" ht="0.95" customHeight="1" thickTop="1">
      <c r="A2015" s="217"/>
      <c r="B2015" s="217"/>
      <c r="C2015" s="217"/>
      <c r="D2015" s="217"/>
      <c r="E2015" s="217"/>
      <c r="F2015" s="217"/>
      <c r="G2015" s="217"/>
      <c r="H2015" s="217"/>
      <c r="I2015" s="217"/>
      <c r="J2015" s="217"/>
      <c r="K2015" s="217"/>
    </row>
    <row r="2016" spans="1:12" ht="18" customHeight="1">
      <c r="A2016" s="243"/>
      <c r="B2016" s="243" t="s">
        <v>840</v>
      </c>
      <c r="C2016" s="207" t="s">
        <v>841</v>
      </c>
      <c r="D2016" s="243" t="s">
        <v>842</v>
      </c>
      <c r="E2016" s="243" t="s">
        <v>843</v>
      </c>
      <c r="F2016" s="600" t="s">
        <v>844</v>
      </c>
      <c r="G2016" s="600"/>
      <c r="H2016" s="208" t="s">
        <v>845</v>
      </c>
      <c r="I2016" s="207" t="s">
        <v>846</v>
      </c>
      <c r="J2016" s="207" t="s">
        <v>847</v>
      </c>
      <c r="K2016" s="207" t="s">
        <v>742</v>
      </c>
    </row>
    <row r="2017" spans="1:12" ht="33" customHeight="1">
      <c r="A2017" s="317" t="s">
        <v>848</v>
      </c>
      <c r="B2017" s="317" t="s">
        <v>2685</v>
      </c>
      <c r="C2017" s="318" t="s">
        <v>2686</v>
      </c>
      <c r="D2017" s="317" t="s">
        <v>14</v>
      </c>
      <c r="E2017" s="317" t="s">
        <v>2687</v>
      </c>
      <c r="F2017" s="592" t="s">
        <v>902</v>
      </c>
      <c r="G2017" s="592"/>
      <c r="H2017" s="319" t="s">
        <v>914</v>
      </c>
      <c r="I2017" s="318">
        <v>1</v>
      </c>
      <c r="J2017" s="318">
        <f>K2017</f>
        <v>19.2</v>
      </c>
      <c r="K2017" s="318">
        <f>K2018+K2019</f>
        <v>19.2</v>
      </c>
      <c r="L2017" s="325">
        <f>'Med escola 220V'!I300</f>
        <v>19.1952</v>
      </c>
    </row>
    <row r="2018" spans="1:12" ht="33" customHeight="1">
      <c r="A2018" s="244" t="s">
        <v>853</v>
      </c>
      <c r="B2018" s="244"/>
      <c r="C2018" s="211" t="s">
        <v>2688</v>
      </c>
      <c r="D2018" s="244" t="s">
        <v>14</v>
      </c>
      <c r="E2018" s="244" t="s">
        <v>2689</v>
      </c>
      <c r="F2018" s="597" t="s">
        <v>902</v>
      </c>
      <c r="G2018" s="597"/>
      <c r="H2018" s="212" t="s">
        <v>914</v>
      </c>
      <c r="I2018" s="211" t="s">
        <v>867</v>
      </c>
      <c r="J2018" s="211">
        <v>13.19</v>
      </c>
      <c r="K2018" s="213">
        <f>I2018*J2018</f>
        <v>13.19</v>
      </c>
      <c r="L2018" s="325">
        <f>L2017-K2017</f>
        <v>-4.7999999999994714E-3</v>
      </c>
    </row>
    <row r="2019" spans="1:12" ht="33" customHeight="1">
      <c r="A2019" s="244" t="s">
        <v>853</v>
      </c>
      <c r="B2019" s="244"/>
      <c r="C2019" s="211" t="s">
        <v>2678</v>
      </c>
      <c r="D2019" s="244" t="s">
        <v>14</v>
      </c>
      <c r="E2019" s="244" t="s">
        <v>2679</v>
      </c>
      <c r="F2019" s="597" t="s">
        <v>902</v>
      </c>
      <c r="G2019" s="597"/>
      <c r="H2019" s="212" t="s">
        <v>914</v>
      </c>
      <c r="I2019" s="211" t="s">
        <v>867</v>
      </c>
      <c r="J2019" s="211" t="s">
        <v>2680</v>
      </c>
      <c r="K2019" s="213">
        <f>J2019*I2019</f>
        <v>6.01</v>
      </c>
    </row>
    <row r="2020" spans="1:12">
      <c r="A2020" s="245"/>
      <c r="B2020" s="245"/>
      <c r="C2020" s="245"/>
      <c r="D2020" s="245"/>
      <c r="E2020" s="245"/>
      <c r="F2020" s="245" t="s">
        <v>886</v>
      </c>
      <c r="G2020" s="245" t="s">
        <v>4230</v>
      </c>
      <c r="H2020" s="245" t="s">
        <v>888</v>
      </c>
      <c r="I2020" s="245" t="s">
        <v>2632</v>
      </c>
      <c r="J2020" s="245" t="s">
        <v>890</v>
      </c>
      <c r="K2020" s="245" t="s">
        <v>2078</v>
      </c>
    </row>
    <row r="2021" spans="1:12" ht="15" thickBot="1">
      <c r="A2021" s="245"/>
      <c r="B2021" s="245"/>
      <c r="C2021" s="245"/>
      <c r="D2021" s="245"/>
      <c r="E2021" s="245"/>
      <c r="F2021" s="245" t="s">
        <v>891</v>
      </c>
      <c r="G2021" s="249">
        <f>H2*K2017</f>
        <v>3.9321600000000001</v>
      </c>
      <c r="H2021" s="599" t="s">
        <v>892</v>
      </c>
      <c r="I2021" s="599"/>
      <c r="J2021" s="601">
        <f>G2021+K2017</f>
        <v>23.132159999999999</v>
      </c>
      <c r="K2021" s="599"/>
    </row>
    <row r="2022" spans="1:12" ht="0.95" customHeight="1" thickTop="1">
      <c r="A2022" s="217"/>
      <c r="B2022" s="217"/>
      <c r="C2022" s="217"/>
      <c r="D2022" s="217"/>
      <c r="E2022" s="217"/>
      <c r="F2022" s="217"/>
      <c r="G2022" s="217"/>
      <c r="H2022" s="217"/>
      <c r="I2022" s="217"/>
      <c r="J2022" s="217"/>
      <c r="K2022" s="217"/>
    </row>
    <row r="2023" spans="1:12" ht="18" customHeight="1">
      <c r="A2023" s="243"/>
      <c r="B2023" s="243" t="s">
        <v>840</v>
      </c>
      <c r="C2023" s="207" t="s">
        <v>841</v>
      </c>
      <c r="D2023" s="243" t="s">
        <v>842</v>
      </c>
      <c r="E2023" s="243" t="s">
        <v>843</v>
      </c>
      <c r="F2023" s="600" t="s">
        <v>844</v>
      </c>
      <c r="G2023" s="600"/>
      <c r="H2023" s="208" t="s">
        <v>845</v>
      </c>
      <c r="I2023" s="207" t="s">
        <v>846</v>
      </c>
      <c r="J2023" s="207" t="s">
        <v>847</v>
      </c>
      <c r="K2023" s="207" t="s">
        <v>742</v>
      </c>
    </row>
    <row r="2024" spans="1:12" ht="33" customHeight="1">
      <c r="A2024" s="317" t="s">
        <v>848</v>
      </c>
      <c r="B2024" s="317" t="s">
        <v>2692</v>
      </c>
      <c r="C2024" s="318" t="s">
        <v>1029</v>
      </c>
      <c r="D2024" s="317" t="s">
        <v>14</v>
      </c>
      <c r="E2024" s="317" t="s">
        <v>1030</v>
      </c>
      <c r="F2024" s="592" t="s">
        <v>902</v>
      </c>
      <c r="G2024" s="592"/>
      <c r="H2024" s="319" t="s">
        <v>914</v>
      </c>
      <c r="I2024" s="318">
        <v>1</v>
      </c>
      <c r="J2024" s="318">
        <f>K2024</f>
        <v>29.619999999999997</v>
      </c>
      <c r="K2024" s="318">
        <f>SUM(K2025:K2026)</f>
        <v>29.619999999999997</v>
      </c>
      <c r="L2024" s="325">
        <f>'Med escola 220V'!I301</f>
        <v>29.618399999999998</v>
      </c>
    </row>
    <row r="2025" spans="1:12" ht="33" customHeight="1">
      <c r="A2025" s="244" t="s">
        <v>853</v>
      </c>
      <c r="B2025" s="244"/>
      <c r="C2025" s="211" t="s">
        <v>2678</v>
      </c>
      <c r="D2025" s="244" t="s">
        <v>14</v>
      </c>
      <c r="E2025" s="244" t="s">
        <v>2679</v>
      </c>
      <c r="F2025" s="597" t="s">
        <v>902</v>
      </c>
      <c r="G2025" s="597"/>
      <c r="H2025" s="212" t="s">
        <v>914</v>
      </c>
      <c r="I2025" s="211" t="s">
        <v>867</v>
      </c>
      <c r="J2025" s="211">
        <v>6.01</v>
      </c>
      <c r="K2025" s="213">
        <f>I2025*J2025</f>
        <v>6.01</v>
      </c>
    </row>
    <row r="2026" spans="1:12" ht="33" customHeight="1">
      <c r="A2026" s="244" t="s">
        <v>853</v>
      </c>
      <c r="B2026" s="244"/>
      <c r="C2026" s="211" t="s">
        <v>2693</v>
      </c>
      <c r="D2026" s="244" t="s">
        <v>14</v>
      </c>
      <c r="E2026" s="244" t="s">
        <v>2694</v>
      </c>
      <c r="F2026" s="597" t="s">
        <v>902</v>
      </c>
      <c r="G2026" s="597"/>
      <c r="H2026" s="212" t="s">
        <v>914</v>
      </c>
      <c r="I2026" s="211" t="s">
        <v>867</v>
      </c>
      <c r="J2026" s="211">
        <v>23.61</v>
      </c>
      <c r="K2026" s="213">
        <f>I2026*J2026</f>
        <v>23.61</v>
      </c>
      <c r="L2026" s="325">
        <f>L2024-K2024</f>
        <v>-1.5999999999998238E-3</v>
      </c>
    </row>
    <row r="2027" spans="1:12">
      <c r="A2027" s="245"/>
      <c r="B2027" s="245"/>
      <c r="C2027" s="245"/>
      <c r="D2027" s="245"/>
      <c r="E2027" s="245"/>
      <c r="F2027" s="245" t="s">
        <v>886</v>
      </c>
      <c r="G2027" s="245" t="s">
        <v>1213</v>
      </c>
      <c r="H2027" s="245" t="s">
        <v>888</v>
      </c>
      <c r="I2027" s="245" t="s">
        <v>2072</v>
      </c>
      <c r="J2027" s="245" t="s">
        <v>890</v>
      </c>
      <c r="K2027" s="245" t="s">
        <v>2696</v>
      </c>
    </row>
    <row r="2028" spans="1:12" ht="15" thickBot="1">
      <c r="A2028" s="245"/>
      <c r="B2028" s="245"/>
      <c r="C2028" s="245"/>
      <c r="D2028" s="245"/>
      <c r="E2028" s="245"/>
      <c r="F2028" s="245" t="s">
        <v>891</v>
      </c>
      <c r="G2028" s="245">
        <f>H2*K2024</f>
        <v>6.0661759999999996</v>
      </c>
      <c r="H2028" s="599" t="s">
        <v>892</v>
      </c>
      <c r="I2028" s="599"/>
      <c r="J2028" s="601">
        <f>G2028+K2024</f>
        <v>35.686175999999996</v>
      </c>
      <c r="K2028" s="599"/>
    </row>
    <row r="2029" spans="1:12" ht="0.95" customHeight="1" thickTop="1">
      <c r="A2029" s="217"/>
      <c r="B2029" s="217"/>
      <c r="C2029" s="217"/>
      <c r="D2029" s="217"/>
      <c r="E2029" s="217"/>
      <c r="F2029" s="217"/>
      <c r="G2029" s="217"/>
      <c r="H2029" s="217"/>
      <c r="I2029" s="217"/>
      <c r="J2029" s="217"/>
      <c r="K2029" s="217"/>
    </row>
    <row r="2030" spans="1:12" ht="18" customHeight="1">
      <c r="A2030" s="243"/>
      <c r="B2030" s="243" t="s">
        <v>840</v>
      </c>
      <c r="C2030" s="207" t="s">
        <v>841</v>
      </c>
      <c r="D2030" s="243" t="s">
        <v>842</v>
      </c>
      <c r="E2030" s="243" t="s">
        <v>843</v>
      </c>
      <c r="F2030" s="600" t="s">
        <v>844</v>
      </c>
      <c r="G2030" s="600"/>
      <c r="H2030" s="208" t="s">
        <v>845</v>
      </c>
      <c r="I2030" s="207" t="s">
        <v>846</v>
      </c>
      <c r="J2030" s="207" t="s">
        <v>847</v>
      </c>
      <c r="K2030" s="207" t="s">
        <v>742</v>
      </c>
    </row>
    <row r="2031" spans="1:12" ht="33" customHeight="1">
      <c r="A2031" s="317" t="s">
        <v>848</v>
      </c>
      <c r="B2031" s="317" t="s">
        <v>2698</v>
      </c>
      <c r="C2031" s="318" t="s">
        <v>2699</v>
      </c>
      <c r="D2031" s="317" t="s">
        <v>14</v>
      </c>
      <c r="E2031" s="317" t="s">
        <v>2700</v>
      </c>
      <c r="F2031" s="592" t="s">
        <v>902</v>
      </c>
      <c r="G2031" s="592"/>
      <c r="H2031" s="319" t="s">
        <v>914</v>
      </c>
      <c r="I2031" s="318">
        <v>1</v>
      </c>
      <c r="J2031" s="318">
        <f>K2031</f>
        <v>34.369999999999997</v>
      </c>
      <c r="K2031" s="318">
        <f>SUM(K2032:K2033)</f>
        <v>34.369999999999997</v>
      </c>
      <c r="L2031" s="325">
        <f>'Med escola 220V'!I302</f>
        <v>34.365600000000001</v>
      </c>
    </row>
    <row r="2032" spans="1:12" ht="33" customHeight="1">
      <c r="A2032" s="244" t="s">
        <v>853</v>
      </c>
      <c r="B2032" s="244"/>
      <c r="C2032" s="211" t="s">
        <v>2678</v>
      </c>
      <c r="D2032" s="244" t="s">
        <v>14</v>
      </c>
      <c r="E2032" s="244" t="s">
        <v>2679</v>
      </c>
      <c r="F2032" s="597" t="s">
        <v>902</v>
      </c>
      <c r="G2032" s="597"/>
      <c r="H2032" s="212" t="s">
        <v>914</v>
      </c>
      <c r="I2032" s="211" t="s">
        <v>867</v>
      </c>
      <c r="J2032" s="211" t="s">
        <v>2680</v>
      </c>
      <c r="K2032" s="213">
        <f t="shared" ref="K2032:K2033" si="42">I2032*J2032</f>
        <v>6.01</v>
      </c>
    </row>
    <row r="2033" spans="1:13" ht="33" customHeight="1">
      <c r="A2033" s="244" t="s">
        <v>853</v>
      </c>
      <c r="B2033" s="244"/>
      <c r="C2033" s="211" t="s">
        <v>2701</v>
      </c>
      <c r="D2033" s="244" t="s">
        <v>14</v>
      </c>
      <c r="E2033" s="244" t="s">
        <v>2702</v>
      </c>
      <c r="F2033" s="597" t="s">
        <v>902</v>
      </c>
      <c r="G2033" s="597"/>
      <c r="H2033" s="212" t="s">
        <v>914</v>
      </c>
      <c r="I2033" s="211" t="s">
        <v>867</v>
      </c>
      <c r="J2033" s="211">
        <v>28.36</v>
      </c>
      <c r="K2033" s="213">
        <f t="shared" si="42"/>
        <v>28.36</v>
      </c>
      <c r="L2033" s="325">
        <f>L2031-K2032</f>
        <v>28.355600000000003</v>
      </c>
    </row>
    <row r="2034" spans="1:13">
      <c r="A2034" s="245"/>
      <c r="B2034" s="245"/>
      <c r="C2034" s="245"/>
      <c r="D2034" s="245"/>
      <c r="E2034" s="245"/>
      <c r="F2034" s="245" t="s">
        <v>886</v>
      </c>
      <c r="G2034" s="245" t="s">
        <v>4231</v>
      </c>
      <c r="H2034" s="245" t="s">
        <v>888</v>
      </c>
      <c r="I2034" s="245" t="s">
        <v>4232</v>
      </c>
      <c r="J2034" s="245" t="s">
        <v>890</v>
      </c>
      <c r="K2034" s="245" t="s">
        <v>2703</v>
      </c>
    </row>
    <row r="2035" spans="1:13" ht="15" thickBot="1">
      <c r="A2035" s="245"/>
      <c r="B2035" s="245"/>
      <c r="C2035" s="245"/>
      <c r="D2035" s="245"/>
      <c r="E2035" s="245"/>
      <c r="F2035" s="245" t="s">
        <v>891</v>
      </c>
      <c r="G2035" s="331">
        <f>H2*K2031</f>
        <v>7.0389759999999999</v>
      </c>
      <c r="H2035" s="599" t="s">
        <v>892</v>
      </c>
      <c r="I2035" s="599"/>
      <c r="J2035" s="594">
        <f>G2035+K2031</f>
        <v>41.408975999999996</v>
      </c>
      <c r="K2035" s="594"/>
    </row>
    <row r="2036" spans="1:13" ht="0.95" customHeight="1" thickTop="1">
      <c r="A2036" s="217"/>
      <c r="B2036" s="217"/>
      <c r="C2036" s="217"/>
      <c r="D2036" s="217"/>
      <c r="E2036" s="217"/>
      <c r="F2036" s="217"/>
      <c r="G2036" s="217"/>
      <c r="H2036" s="217"/>
      <c r="I2036" s="217"/>
      <c r="J2036" s="217"/>
      <c r="K2036" s="217"/>
    </row>
    <row r="2037" spans="1:13" ht="18" customHeight="1">
      <c r="A2037" s="243"/>
      <c r="B2037" s="243" t="s">
        <v>840</v>
      </c>
      <c r="C2037" s="207" t="s">
        <v>841</v>
      </c>
      <c r="D2037" s="243" t="s">
        <v>842</v>
      </c>
      <c r="E2037" s="243" t="s">
        <v>843</v>
      </c>
      <c r="F2037" s="600" t="s">
        <v>844</v>
      </c>
      <c r="G2037" s="600"/>
      <c r="H2037" s="208" t="s">
        <v>845</v>
      </c>
      <c r="I2037" s="207" t="s">
        <v>846</v>
      </c>
      <c r="J2037" s="207" t="s">
        <v>847</v>
      </c>
      <c r="K2037" s="207" t="s">
        <v>742</v>
      </c>
    </row>
    <row r="2038" spans="1:13" ht="33" customHeight="1">
      <c r="A2038" s="317" t="s">
        <v>848</v>
      </c>
      <c r="B2038" s="317" t="s">
        <v>2704</v>
      </c>
      <c r="C2038" s="318" t="s">
        <v>2705</v>
      </c>
      <c r="D2038" s="317" t="s">
        <v>14</v>
      </c>
      <c r="E2038" s="317" t="s">
        <v>2706</v>
      </c>
      <c r="F2038" s="592" t="s">
        <v>902</v>
      </c>
      <c r="G2038" s="592"/>
      <c r="H2038" s="319" t="s">
        <v>914</v>
      </c>
      <c r="I2038" s="318">
        <v>1</v>
      </c>
      <c r="J2038" s="318">
        <f>K2038</f>
        <v>48.05</v>
      </c>
      <c r="K2038" s="318">
        <f>SUM(K2039:K2040)</f>
        <v>48.05</v>
      </c>
      <c r="L2038" s="325">
        <f>'Med escola 220V'!I303</f>
        <v>48.048199999999994</v>
      </c>
    </row>
    <row r="2039" spans="1:13" ht="33" customHeight="1">
      <c r="A2039" s="244" t="s">
        <v>853</v>
      </c>
      <c r="B2039" s="244"/>
      <c r="C2039" s="211" t="s">
        <v>2678</v>
      </c>
      <c r="D2039" s="244" t="s">
        <v>14</v>
      </c>
      <c r="E2039" s="244" t="s">
        <v>2679</v>
      </c>
      <c r="F2039" s="597" t="s">
        <v>902</v>
      </c>
      <c r="G2039" s="597"/>
      <c r="H2039" s="212" t="s">
        <v>914</v>
      </c>
      <c r="I2039" s="211" t="s">
        <v>867</v>
      </c>
      <c r="J2039" s="211" t="s">
        <v>2680</v>
      </c>
      <c r="K2039" s="213">
        <f t="shared" ref="K2039:K2040" si="43">I2039*J2039</f>
        <v>6.01</v>
      </c>
    </row>
    <row r="2040" spans="1:13" ht="33" customHeight="1">
      <c r="A2040" s="244" t="s">
        <v>853</v>
      </c>
      <c r="B2040" s="244"/>
      <c r="C2040" s="211" t="s">
        <v>2707</v>
      </c>
      <c r="D2040" s="244" t="s">
        <v>14</v>
      </c>
      <c r="E2040" s="244" t="s">
        <v>2708</v>
      </c>
      <c r="F2040" s="597" t="s">
        <v>902</v>
      </c>
      <c r="G2040" s="597"/>
      <c r="H2040" s="212" t="s">
        <v>914</v>
      </c>
      <c r="I2040" s="211" t="s">
        <v>867</v>
      </c>
      <c r="J2040" s="211">
        <v>42.04</v>
      </c>
      <c r="K2040" s="213">
        <f t="shared" si="43"/>
        <v>42.04</v>
      </c>
      <c r="L2040" s="325">
        <f>L2038-K2039</f>
        <v>42.038199999999996</v>
      </c>
    </row>
    <row r="2041" spans="1:13">
      <c r="A2041" s="245"/>
      <c r="B2041" s="245"/>
      <c r="C2041" s="245"/>
      <c r="D2041" s="245"/>
      <c r="E2041" s="245"/>
      <c r="F2041" s="245" t="s">
        <v>886</v>
      </c>
      <c r="G2041" s="245" t="s">
        <v>4233</v>
      </c>
      <c r="H2041" s="245" t="s">
        <v>888</v>
      </c>
      <c r="I2041" s="245" t="s">
        <v>3141</v>
      </c>
      <c r="J2041" s="245" t="s">
        <v>890</v>
      </c>
      <c r="K2041" s="245" t="s">
        <v>2327</v>
      </c>
    </row>
    <row r="2042" spans="1:13" ht="15" thickBot="1">
      <c r="A2042" s="245"/>
      <c r="B2042" s="245"/>
      <c r="C2042" s="245"/>
      <c r="D2042" s="245"/>
      <c r="E2042" s="245"/>
      <c r="F2042" s="245" t="s">
        <v>891</v>
      </c>
      <c r="G2042" s="331">
        <f>H2*K2038</f>
        <v>9.8406400000000005</v>
      </c>
      <c r="H2042" s="599" t="s">
        <v>892</v>
      </c>
      <c r="I2042" s="599"/>
      <c r="J2042" s="601">
        <f>G2042+K2038</f>
        <v>57.890639999999998</v>
      </c>
      <c r="K2042" s="599"/>
    </row>
    <row r="2043" spans="1:13" ht="0.95" customHeight="1" thickTop="1">
      <c r="A2043" s="217"/>
      <c r="B2043" s="217"/>
      <c r="C2043" s="217"/>
      <c r="D2043" s="217"/>
      <c r="E2043" s="217"/>
      <c r="F2043" s="217"/>
      <c r="G2043" s="217"/>
      <c r="H2043" s="217"/>
      <c r="I2043" s="217"/>
      <c r="J2043" s="217"/>
      <c r="K2043" s="217"/>
    </row>
    <row r="2044" spans="1:13" ht="18" customHeight="1">
      <c r="A2044" s="243"/>
      <c r="B2044" s="243" t="s">
        <v>840</v>
      </c>
      <c r="C2044" s="207" t="s">
        <v>841</v>
      </c>
      <c r="D2044" s="243" t="s">
        <v>842</v>
      </c>
      <c r="E2044" s="243" t="s">
        <v>843</v>
      </c>
      <c r="F2044" s="600" t="s">
        <v>844</v>
      </c>
      <c r="G2044" s="600"/>
      <c r="H2044" s="208" t="s">
        <v>845</v>
      </c>
      <c r="I2044" s="207" t="s">
        <v>846</v>
      </c>
      <c r="J2044" s="207" t="s">
        <v>847</v>
      </c>
      <c r="K2044" s="207" t="s">
        <v>742</v>
      </c>
    </row>
    <row r="2045" spans="1:13" ht="33" customHeight="1">
      <c r="A2045" s="317" t="s">
        <v>848</v>
      </c>
      <c r="B2045" s="317" t="s">
        <v>2710</v>
      </c>
      <c r="C2045" s="318" t="s">
        <v>1029</v>
      </c>
      <c r="D2045" s="317" t="s">
        <v>14</v>
      </c>
      <c r="E2045" s="317" t="s">
        <v>1030</v>
      </c>
      <c r="F2045" s="592" t="s">
        <v>902</v>
      </c>
      <c r="G2045" s="592"/>
      <c r="H2045" s="319" t="s">
        <v>914</v>
      </c>
      <c r="I2045" s="318">
        <v>1</v>
      </c>
      <c r="J2045" s="318">
        <f>K2045</f>
        <v>29.619999999999997</v>
      </c>
      <c r="K2045" s="318">
        <f>SUM(K2046:K2047)</f>
        <v>29.619999999999997</v>
      </c>
      <c r="L2045" s="325">
        <f>'Med escola 220V'!I304</f>
        <v>29.618399999999998</v>
      </c>
      <c r="M2045" s="332">
        <f>L2045-K2046</f>
        <v>23.608399999999996</v>
      </c>
    </row>
    <row r="2046" spans="1:13" ht="33" customHeight="1">
      <c r="A2046" s="244" t="s">
        <v>853</v>
      </c>
      <c r="B2046" s="244"/>
      <c r="C2046" s="211" t="s">
        <v>2678</v>
      </c>
      <c r="D2046" s="244" t="s">
        <v>14</v>
      </c>
      <c r="E2046" s="244" t="s">
        <v>2679</v>
      </c>
      <c r="F2046" s="597" t="s">
        <v>902</v>
      </c>
      <c r="G2046" s="597"/>
      <c r="H2046" s="212" t="s">
        <v>914</v>
      </c>
      <c r="I2046" s="211" t="s">
        <v>867</v>
      </c>
      <c r="J2046" s="211" t="s">
        <v>2680</v>
      </c>
      <c r="K2046" s="213">
        <f>I2046*J2046</f>
        <v>6.01</v>
      </c>
    </row>
    <row r="2047" spans="1:13" ht="33" customHeight="1">
      <c r="A2047" s="244" t="s">
        <v>853</v>
      </c>
      <c r="B2047" s="244"/>
      <c r="C2047" s="211" t="s">
        <v>2693</v>
      </c>
      <c r="D2047" s="244" t="s">
        <v>14</v>
      </c>
      <c r="E2047" s="244" t="s">
        <v>2694</v>
      </c>
      <c r="F2047" s="597" t="s">
        <v>902</v>
      </c>
      <c r="G2047" s="597"/>
      <c r="H2047" s="212" t="s">
        <v>914</v>
      </c>
      <c r="I2047" s="211" t="s">
        <v>867</v>
      </c>
      <c r="J2047" s="211">
        <v>23.61</v>
      </c>
      <c r="K2047" s="213">
        <f>I2047*J2047</f>
        <v>23.61</v>
      </c>
    </row>
    <row r="2048" spans="1:13">
      <c r="A2048" s="245"/>
      <c r="B2048" s="245"/>
      <c r="C2048" s="245"/>
      <c r="D2048" s="245"/>
      <c r="E2048" s="245"/>
      <c r="F2048" s="245" t="s">
        <v>886</v>
      </c>
      <c r="G2048" s="245" t="s">
        <v>1213</v>
      </c>
      <c r="H2048" s="245" t="s">
        <v>888</v>
      </c>
      <c r="I2048" s="245" t="s">
        <v>2072</v>
      </c>
      <c r="J2048" s="245" t="s">
        <v>890</v>
      </c>
      <c r="K2048" s="245" t="s">
        <v>2696</v>
      </c>
    </row>
    <row r="2049" spans="1:12" ht="15" thickBot="1">
      <c r="A2049" s="245"/>
      <c r="B2049" s="245"/>
      <c r="C2049" s="245"/>
      <c r="D2049" s="245"/>
      <c r="E2049" s="245"/>
      <c r="F2049" s="245" t="s">
        <v>891</v>
      </c>
      <c r="G2049" s="249">
        <f>H2*K2045</f>
        <v>6.0661759999999996</v>
      </c>
      <c r="H2049" s="599" t="s">
        <v>892</v>
      </c>
      <c r="I2049" s="599"/>
      <c r="J2049" s="601">
        <f>K2045+G2049</f>
        <v>35.686175999999996</v>
      </c>
      <c r="K2049" s="599"/>
    </row>
    <row r="2050" spans="1:12" ht="0.95" customHeight="1" thickTop="1">
      <c r="A2050" s="217"/>
      <c r="B2050" s="217"/>
      <c r="C2050" s="217"/>
      <c r="D2050" s="217"/>
      <c r="E2050" s="217"/>
      <c r="F2050" s="217"/>
      <c r="G2050" s="217"/>
      <c r="H2050" s="217"/>
      <c r="I2050" s="217"/>
      <c r="J2050" s="217"/>
      <c r="K2050" s="333">
        <f>G2049+K2045</f>
        <v>35.686175999999996</v>
      </c>
    </row>
    <row r="2051" spans="1:12" ht="18" customHeight="1">
      <c r="A2051" s="243"/>
      <c r="B2051" s="243" t="s">
        <v>840</v>
      </c>
      <c r="C2051" s="207" t="s">
        <v>841</v>
      </c>
      <c r="D2051" s="243" t="s">
        <v>842</v>
      </c>
      <c r="E2051" s="243" t="s">
        <v>843</v>
      </c>
      <c r="F2051" s="600" t="s">
        <v>844</v>
      </c>
      <c r="G2051" s="600"/>
      <c r="H2051" s="208" t="s">
        <v>845</v>
      </c>
      <c r="I2051" s="207" t="s">
        <v>846</v>
      </c>
      <c r="J2051" s="207" t="s">
        <v>847</v>
      </c>
      <c r="K2051" s="207" t="s">
        <v>742</v>
      </c>
    </row>
    <row r="2052" spans="1:12" ht="33" customHeight="1">
      <c r="A2052" s="317" t="s">
        <v>848</v>
      </c>
      <c r="B2052" s="317" t="s">
        <v>2711</v>
      </c>
      <c r="C2052" s="318" t="s">
        <v>1063</v>
      </c>
      <c r="D2052" s="317" t="s">
        <v>14</v>
      </c>
      <c r="E2052" s="317" t="s">
        <v>1064</v>
      </c>
      <c r="F2052" s="592" t="s">
        <v>902</v>
      </c>
      <c r="G2052" s="592"/>
      <c r="H2052" s="319" t="s">
        <v>914</v>
      </c>
      <c r="I2052" s="318">
        <v>1</v>
      </c>
      <c r="J2052" s="318" t="s">
        <v>4451</v>
      </c>
      <c r="K2052" s="318" t="s">
        <v>4451</v>
      </c>
      <c r="L2052" s="325">
        <f>'Med escola 220V'!I306</f>
        <v>50.052</v>
      </c>
    </row>
    <row r="2053" spans="1:12" ht="21.95" customHeight="1">
      <c r="A2053" s="244" t="s">
        <v>853</v>
      </c>
      <c r="B2053" s="244"/>
      <c r="C2053" s="211" t="s">
        <v>2491</v>
      </c>
      <c r="D2053" s="244" t="s">
        <v>14</v>
      </c>
      <c r="E2053" s="244" t="s">
        <v>2492</v>
      </c>
      <c r="F2053" s="597" t="s">
        <v>861</v>
      </c>
      <c r="G2053" s="597"/>
      <c r="H2053" s="212" t="s">
        <v>862</v>
      </c>
      <c r="I2053" s="211" t="s">
        <v>5058</v>
      </c>
      <c r="J2053" s="211" t="s">
        <v>2494</v>
      </c>
      <c r="K2053" s="213">
        <v>0.54</v>
      </c>
    </row>
    <row r="2054" spans="1:12" ht="21.95" customHeight="1">
      <c r="A2054" s="244" t="s">
        <v>853</v>
      </c>
      <c r="B2054" s="244"/>
      <c r="C2054" s="211" t="s">
        <v>1123</v>
      </c>
      <c r="D2054" s="244" t="s">
        <v>14</v>
      </c>
      <c r="E2054" s="244" t="s">
        <v>1124</v>
      </c>
      <c r="F2054" s="597" t="s">
        <v>861</v>
      </c>
      <c r="G2054" s="597"/>
      <c r="H2054" s="212" t="s">
        <v>862</v>
      </c>
      <c r="I2054" s="211" t="s">
        <v>5059</v>
      </c>
      <c r="J2054" s="211" t="s">
        <v>1125</v>
      </c>
      <c r="K2054" s="213">
        <v>1.69</v>
      </c>
    </row>
    <row r="2055" spans="1:12" ht="33" customHeight="1">
      <c r="A2055" s="247" t="s">
        <v>869</v>
      </c>
      <c r="B2055" s="247"/>
      <c r="C2055" s="214" t="s">
        <v>2712</v>
      </c>
      <c r="D2055" s="247" t="s">
        <v>14</v>
      </c>
      <c r="E2055" s="247" t="s">
        <v>2713</v>
      </c>
      <c r="F2055" s="598" t="s">
        <v>872</v>
      </c>
      <c r="G2055" s="598"/>
      <c r="H2055" s="215" t="s">
        <v>914</v>
      </c>
      <c r="I2055" s="214" t="s">
        <v>867</v>
      </c>
      <c r="J2055" s="214" t="s">
        <v>5060</v>
      </c>
      <c r="K2055" s="216">
        <v>47.82</v>
      </c>
    </row>
    <row r="2056" spans="1:12">
      <c r="A2056" s="245"/>
      <c r="B2056" s="245"/>
      <c r="C2056" s="245"/>
      <c r="D2056" s="245"/>
      <c r="E2056" s="245"/>
      <c r="F2056" s="245" t="s">
        <v>886</v>
      </c>
      <c r="G2056" s="245" t="s">
        <v>3261</v>
      </c>
      <c r="H2056" s="245" t="s">
        <v>888</v>
      </c>
      <c r="I2056" s="245" t="s">
        <v>2170</v>
      </c>
      <c r="J2056" s="245" t="s">
        <v>890</v>
      </c>
      <c r="K2056" s="245" t="s">
        <v>2278</v>
      </c>
    </row>
    <row r="2057" spans="1:12" ht="15" thickBot="1">
      <c r="A2057" s="245"/>
      <c r="B2057" s="245"/>
      <c r="C2057" s="245"/>
      <c r="D2057" s="245"/>
      <c r="E2057" s="245"/>
      <c r="F2057" s="245" t="s">
        <v>891</v>
      </c>
      <c r="G2057" s="245" t="s">
        <v>1038</v>
      </c>
      <c r="H2057" s="599" t="s">
        <v>892</v>
      </c>
      <c r="I2057" s="599"/>
      <c r="J2057" s="599" t="s">
        <v>5061</v>
      </c>
      <c r="K2057" s="599"/>
    </row>
    <row r="2058" spans="1:12" ht="0.95" customHeight="1" thickTop="1">
      <c r="A2058" s="217"/>
      <c r="B2058" s="217"/>
      <c r="C2058" s="217"/>
      <c r="D2058" s="217"/>
      <c r="E2058" s="217"/>
      <c r="F2058" s="217"/>
      <c r="G2058" s="217"/>
      <c r="H2058" s="217"/>
      <c r="I2058" s="217"/>
      <c r="J2058" s="217"/>
      <c r="K2058" s="217"/>
    </row>
    <row r="2059" spans="1:12" ht="18" customHeight="1">
      <c r="A2059" s="243"/>
      <c r="B2059" s="243" t="s">
        <v>840</v>
      </c>
      <c r="C2059" s="207" t="s">
        <v>841</v>
      </c>
      <c r="D2059" s="243" t="s">
        <v>842</v>
      </c>
      <c r="E2059" s="243" t="s">
        <v>843</v>
      </c>
      <c r="F2059" s="600" t="s">
        <v>844</v>
      </c>
      <c r="G2059" s="600"/>
      <c r="H2059" s="208" t="s">
        <v>845</v>
      </c>
      <c r="I2059" s="207" t="s">
        <v>846</v>
      </c>
      <c r="J2059" s="207" t="s">
        <v>847</v>
      </c>
      <c r="K2059" s="207" t="s">
        <v>742</v>
      </c>
    </row>
    <row r="2060" spans="1:12" ht="33" customHeight="1">
      <c r="A2060" s="317" t="s">
        <v>848</v>
      </c>
      <c r="B2060" s="317" t="s">
        <v>2714</v>
      </c>
      <c r="C2060" s="318" t="s">
        <v>2715</v>
      </c>
      <c r="D2060" s="317" t="s">
        <v>14</v>
      </c>
      <c r="E2060" s="317" t="s">
        <v>2716</v>
      </c>
      <c r="F2060" s="592" t="s">
        <v>902</v>
      </c>
      <c r="G2060" s="592"/>
      <c r="H2060" s="319" t="s">
        <v>914</v>
      </c>
      <c r="I2060" s="318">
        <v>1</v>
      </c>
      <c r="J2060" s="318" t="s">
        <v>5062</v>
      </c>
      <c r="K2060" s="318" t="s">
        <v>5062</v>
      </c>
      <c r="L2060" s="325">
        <f>'Med escola 220V'!I307</f>
        <v>37.667999999999999</v>
      </c>
    </row>
    <row r="2061" spans="1:12" ht="21.95" customHeight="1">
      <c r="A2061" s="244" t="s">
        <v>853</v>
      </c>
      <c r="B2061" s="244"/>
      <c r="C2061" s="211" t="s">
        <v>2491</v>
      </c>
      <c r="D2061" s="244" t="s">
        <v>14</v>
      </c>
      <c r="E2061" s="244" t="s">
        <v>2492</v>
      </c>
      <c r="F2061" s="597" t="s">
        <v>861</v>
      </c>
      <c r="G2061" s="597"/>
      <c r="H2061" s="212" t="s">
        <v>862</v>
      </c>
      <c r="I2061" s="211" t="s">
        <v>5063</v>
      </c>
      <c r="J2061" s="211" t="s">
        <v>2494</v>
      </c>
      <c r="K2061" s="213">
        <v>0.95</v>
      </c>
    </row>
    <row r="2062" spans="1:12" ht="21.95" customHeight="1">
      <c r="A2062" s="244" t="s">
        <v>853</v>
      </c>
      <c r="B2062" s="244"/>
      <c r="C2062" s="211" t="s">
        <v>1123</v>
      </c>
      <c r="D2062" s="244" t="s">
        <v>14</v>
      </c>
      <c r="E2062" s="244" t="s">
        <v>1124</v>
      </c>
      <c r="F2062" s="597" t="s">
        <v>861</v>
      </c>
      <c r="G2062" s="597"/>
      <c r="H2062" s="212" t="s">
        <v>862</v>
      </c>
      <c r="I2062" s="211" t="s">
        <v>5064</v>
      </c>
      <c r="J2062" s="211" t="s">
        <v>1125</v>
      </c>
      <c r="K2062" s="213">
        <v>2.91</v>
      </c>
    </row>
    <row r="2063" spans="1:12" ht="33" customHeight="1">
      <c r="A2063" s="247" t="s">
        <v>869</v>
      </c>
      <c r="B2063" s="247"/>
      <c r="C2063" s="214" t="s">
        <v>2717</v>
      </c>
      <c r="D2063" s="247" t="s">
        <v>14</v>
      </c>
      <c r="E2063" s="247" t="s">
        <v>2718</v>
      </c>
      <c r="F2063" s="598" t="s">
        <v>872</v>
      </c>
      <c r="G2063" s="598"/>
      <c r="H2063" s="215" t="s">
        <v>914</v>
      </c>
      <c r="I2063" s="214" t="s">
        <v>867</v>
      </c>
      <c r="J2063" s="214" t="s">
        <v>2719</v>
      </c>
      <c r="K2063" s="216">
        <v>33.81</v>
      </c>
    </row>
    <row r="2064" spans="1:12">
      <c r="A2064" s="245"/>
      <c r="B2064" s="245"/>
      <c r="C2064" s="245"/>
      <c r="D2064" s="245"/>
      <c r="E2064" s="245"/>
      <c r="F2064" s="245" t="s">
        <v>886</v>
      </c>
      <c r="G2064" s="245" t="s">
        <v>1835</v>
      </c>
      <c r="H2064" s="245" t="s">
        <v>888</v>
      </c>
      <c r="I2064" s="245" t="s">
        <v>3061</v>
      </c>
      <c r="J2064" s="245" t="s">
        <v>890</v>
      </c>
      <c r="K2064" s="245" t="s">
        <v>4089</v>
      </c>
    </row>
    <row r="2065" spans="1:12">
      <c r="A2065" s="245"/>
      <c r="B2065" s="245"/>
      <c r="C2065" s="245"/>
      <c r="D2065" s="245"/>
      <c r="E2065" s="245"/>
      <c r="F2065" s="245" t="s">
        <v>891</v>
      </c>
      <c r="G2065" s="245" t="s">
        <v>1020</v>
      </c>
      <c r="H2065" s="599" t="s">
        <v>892</v>
      </c>
      <c r="I2065" s="599"/>
      <c r="J2065" s="599" t="s">
        <v>5065</v>
      </c>
      <c r="K2065" s="599"/>
    </row>
    <row r="2066" spans="1:12" ht="15">
      <c r="A2066" s="243"/>
      <c r="B2066" s="243" t="s">
        <v>840</v>
      </c>
      <c r="C2066" s="207" t="s">
        <v>841</v>
      </c>
      <c r="D2066" s="243" t="s">
        <v>842</v>
      </c>
      <c r="E2066" s="243" t="s">
        <v>843</v>
      </c>
      <c r="F2066" s="600" t="s">
        <v>844</v>
      </c>
      <c r="G2066" s="600"/>
      <c r="H2066" s="208" t="s">
        <v>845</v>
      </c>
      <c r="I2066" s="207" t="s">
        <v>846</v>
      </c>
      <c r="J2066" s="207" t="s">
        <v>847</v>
      </c>
      <c r="K2066" s="207" t="s">
        <v>742</v>
      </c>
    </row>
    <row r="2067" spans="1:12" ht="22.5">
      <c r="A2067" s="317" t="s">
        <v>848</v>
      </c>
      <c r="B2067" s="317" t="s">
        <v>4352</v>
      </c>
      <c r="C2067" s="318"/>
      <c r="D2067" s="317"/>
      <c r="E2067" s="317" t="str">
        <f>'Med escola 220V'!D308</f>
        <v>Projetor de aluminio com lampada de vapor metálico de 150W - fornecimento e instalação</v>
      </c>
      <c r="F2067" s="592" t="s">
        <v>902</v>
      </c>
      <c r="G2067" s="592"/>
      <c r="H2067" s="319" t="s">
        <v>914</v>
      </c>
      <c r="I2067" s="318">
        <v>1</v>
      </c>
      <c r="J2067" s="327">
        <f>K2067</f>
        <v>403.9076</v>
      </c>
      <c r="K2067" s="320">
        <f>K2068</f>
        <v>403.9076</v>
      </c>
    </row>
    <row r="2068" spans="1:12" ht="22.5">
      <c r="A2068" s="244" t="s">
        <v>853</v>
      </c>
      <c r="B2068" s="244"/>
      <c r="C2068" s="211"/>
      <c r="D2068" s="244"/>
      <c r="E2068" s="244" t="str">
        <f>E2067</f>
        <v>Projetor de aluminio com lampada de vapor metálico de 150W - fornecimento e instalação</v>
      </c>
      <c r="F2068" s="597" t="s">
        <v>861</v>
      </c>
      <c r="G2068" s="597"/>
      <c r="H2068" s="212" t="s">
        <v>862</v>
      </c>
      <c r="I2068" s="211">
        <v>1</v>
      </c>
      <c r="J2068" s="330">
        <f>'Med escola 220V'!I308</f>
        <v>403.9076</v>
      </c>
      <c r="K2068" s="213">
        <f>I2068*J2068</f>
        <v>403.9076</v>
      </c>
    </row>
    <row r="2069" spans="1:12">
      <c r="A2069" s="245"/>
      <c r="B2069" s="245"/>
      <c r="C2069" s="245"/>
      <c r="D2069" s="245"/>
      <c r="E2069" s="245"/>
      <c r="F2069" s="245" t="s">
        <v>891</v>
      </c>
      <c r="G2069" s="249">
        <f>H2*J2067</f>
        <v>82.72027648000001</v>
      </c>
      <c r="H2069" s="599" t="s">
        <v>892</v>
      </c>
      <c r="I2069" s="599"/>
      <c r="J2069" s="601">
        <f>G2069+K2067</f>
        <v>486.62787648</v>
      </c>
      <c r="K2069" s="599"/>
    </row>
    <row r="2070" spans="1:12" ht="15">
      <c r="A2070" s="243"/>
      <c r="B2070" s="243" t="s">
        <v>840</v>
      </c>
      <c r="C2070" s="207" t="s">
        <v>841</v>
      </c>
      <c r="D2070" s="243" t="s">
        <v>842</v>
      </c>
      <c r="E2070" s="243" t="s">
        <v>843</v>
      </c>
      <c r="F2070" s="600" t="s">
        <v>844</v>
      </c>
      <c r="G2070" s="600"/>
      <c r="H2070" s="208" t="s">
        <v>845</v>
      </c>
      <c r="I2070" s="207" t="s">
        <v>846</v>
      </c>
      <c r="J2070" s="207" t="s">
        <v>847</v>
      </c>
      <c r="K2070" s="207" t="s">
        <v>742</v>
      </c>
    </row>
    <row r="2071" spans="1:12">
      <c r="A2071" s="317" t="s">
        <v>848</v>
      </c>
      <c r="B2071" s="317" t="s">
        <v>4353</v>
      </c>
      <c r="C2071" s="318"/>
      <c r="D2071" s="317"/>
      <c r="E2071" s="317" t="str">
        <f>'Med escola 220V'!D309</f>
        <v>Tomada modular RJ-45 completa</v>
      </c>
      <c r="F2071" s="592" t="s">
        <v>902</v>
      </c>
      <c r="G2071" s="592"/>
      <c r="H2071" s="319" t="s">
        <v>914</v>
      </c>
      <c r="I2071" s="318">
        <v>1</v>
      </c>
      <c r="J2071" s="327">
        <f>K2071</f>
        <v>18.507199999999997</v>
      </c>
      <c r="K2071" s="320">
        <f>K2072</f>
        <v>18.507199999999997</v>
      </c>
    </row>
    <row r="2072" spans="1:12" ht="22.5">
      <c r="A2072" s="244" t="s">
        <v>853</v>
      </c>
      <c r="B2072" s="244"/>
      <c r="C2072" s="211"/>
      <c r="D2072" s="244"/>
      <c r="E2072" s="244" t="str">
        <f>E2071</f>
        <v>Tomada modular RJ-45 completa</v>
      </c>
      <c r="F2072" s="597" t="s">
        <v>861</v>
      </c>
      <c r="G2072" s="597"/>
      <c r="H2072" s="212" t="s">
        <v>862</v>
      </c>
      <c r="I2072" s="211">
        <v>1</v>
      </c>
      <c r="J2072" s="330">
        <f>'Med escola 220V'!I309</f>
        <v>18.507199999999997</v>
      </c>
      <c r="K2072" s="213">
        <f>I2072*J2072</f>
        <v>18.507199999999997</v>
      </c>
    </row>
    <row r="2073" spans="1:12">
      <c r="A2073" s="245"/>
      <c r="B2073" s="245"/>
      <c r="C2073" s="245"/>
      <c r="D2073" s="245"/>
      <c r="E2073" s="245"/>
      <c r="F2073" s="245" t="s">
        <v>891</v>
      </c>
      <c r="G2073" s="249">
        <f>H2*J2071</f>
        <v>3.7902745599999998</v>
      </c>
      <c r="H2073" s="599" t="s">
        <v>892</v>
      </c>
      <c r="I2073" s="599"/>
      <c r="J2073" s="601">
        <f>G2073+K2071</f>
        <v>22.297474559999998</v>
      </c>
      <c r="K2073" s="599"/>
    </row>
    <row r="2074" spans="1:12" ht="18" customHeight="1">
      <c r="A2074" s="243"/>
      <c r="B2074" s="243" t="s">
        <v>840</v>
      </c>
      <c r="C2074" s="207" t="s">
        <v>841</v>
      </c>
      <c r="D2074" s="243" t="s">
        <v>842</v>
      </c>
      <c r="E2074" s="243" t="s">
        <v>843</v>
      </c>
      <c r="F2074" s="600" t="s">
        <v>844</v>
      </c>
      <c r="G2074" s="600"/>
      <c r="H2074" s="208" t="s">
        <v>845</v>
      </c>
      <c r="I2074" s="207" t="s">
        <v>846</v>
      </c>
      <c r="J2074" s="207" t="s">
        <v>847</v>
      </c>
      <c r="K2074" s="207" t="s">
        <v>742</v>
      </c>
    </row>
    <row r="2075" spans="1:12" ht="21.95" customHeight="1">
      <c r="A2075" s="317" t="s">
        <v>848</v>
      </c>
      <c r="B2075" s="317" t="s">
        <v>2720</v>
      </c>
      <c r="C2075" s="318" t="s">
        <v>2721</v>
      </c>
      <c r="D2075" s="317" t="s">
        <v>14</v>
      </c>
      <c r="E2075" s="317" t="s">
        <v>2722</v>
      </c>
      <c r="F2075" s="592" t="s">
        <v>902</v>
      </c>
      <c r="G2075" s="592"/>
      <c r="H2075" s="319" t="s">
        <v>914</v>
      </c>
      <c r="I2075" s="318">
        <v>1</v>
      </c>
      <c r="J2075" s="334">
        <f>K2075</f>
        <v>58.815487999999995</v>
      </c>
      <c r="K2075" s="320">
        <f>SUM(K2076:K2078)</f>
        <v>58.815487999999995</v>
      </c>
      <c r="L2075" s="325">
        <f>'Med escola 220V'!I313</f>
        <v>58.824000000000005</v>
      </c>
    </row>
    <row r="2076" spans="1:12" ht="21.95" customHeight="1">
      <c r="A2076" s="244" t="s">
        <v>853</v>
      </c>
      <c r="B2076" s="244"/>
      <c r="C2076" s="211" t="s">
        <v>2491</v>
      </c>
      <c r="D2076" s="244" t="s">
        <v>14</v>
      </c>
      <c r="E2076" s="244" t="s">
        <v>2492</v>
      </c>
      <c r="F2076" s="597" t="s">
        <v>861</v>
      </c>
      <c r="G2076" s="597"/>
      <c r="H2076" s="212" t="s">
        <v>862</v>
      </c>
      <c r="I2076" s="211" t="s">
        <v>2723</v>
      </c>
      <c r="J2076" s="211" t="s">
        <v>2494</v>
      </c>
      <c r="K2076" s="213">
        <f>I2076*J2076</f>
        <v>1.9503520000000001</v>
      </c>
    </row>
    <row r="2077" spans="1:12" ht="21.95" customHeight="1">
      <c r="A2077" s="244" t="s">
        <v>853</v>
      </c>
      <c r="B2077" s="244"/>
      <c r="C2077" s="211" t="s">
        <v>1123</v>
      </c>
      <c r="D2077" s="244" t="s">
        <v>14</v>
      </c>
      <c r="E2077" s="244" t="s">
        <v>1124</v>
      </c>
      <c r="F2077" s="597" t="s">
        <v>861</v>
      </c>
      <c r="G2077" s="597"/>
      <c r="H2077" s="212" t="s">
        <v>862</v>
      </c>
      <c r="I2077" s="211" t="s">
        <v>2723</v>
      </c>
      <c r="J2077" s="211" t="s">
        <v>1125</v>
      </c>
      <c r="K2077" s="213">
        <f t="shared" ref="K2077:K2078" si="44">I2077*J2077</f>
        <v>2.495136</v>
      </c>
      <c r="L2077" s="325">
        <f>L2075-K2075</f>
        <v>8.5120000000102891E-3</v>
      </c>
    </row>
    <row r="2078" spans="1:12" ht="33" customHeight="1">
      <c r="A2078" s="247" t="s">
        <v>869</v>
      </c>
      <c r="B2078" s="247"/>
      <c r="C2078" s="214" t="s">
        <v>2724</v>
      </c>
      <c r="D2078" s="247" t="s">
        <v>14</v>
      </c>
      <c r="E2078" s="247" t="s">
        <v>2725</v>
      </c>
      <c r="F2078" s="598" t="s">
        <v>872</v>
      </c>
      <c r="G2078" s="598"/>
      <c r="H2078" s="215" t="s">
        <v>914</v>
      </c>
      <c r="I2078" s="214" t="s">
        <v>867</v>
      </c>
      <c r="J2078" s="214">
        <v>54.37</v>
      </c>
      <c r="K2078" s="213">
        <f t="shared" si="44"/>
        <v>54.37</v>
      </c>
    </row>
    <row r="2079" spans="1:12">
      <c r="A2079" s="245"/>
      <c r="B2079" s="245"/>
      <c r="C2079" s="245"/>
      <c r="D2079" s="245"/>
      <c r="E2079" s="245"/>
      <c r="F2079" s="245" t="s">
        <v>886</v>
      </c>
      <c r="G2079" s="245" t="s">
        <v>2167</v>
      </c>
      <c r="H2079" s="245" t="s">
        <v>888</v>
      </c>
      <c r="I2079" s="245" t="s">
        <v>3999</v>
      </c>
      <c r="J2079" s="245" t="s">
        <v>890</v>
      </c>
      <c r="K2079" s="245" t="s">
        <v>2086</v>
      </c>
    </row>
    <row r="2080" spans="1:12" ht="15" thickBot="1">
      <c r="A2080" s="245"/>
      <c r="B2080" s="245"/>
      <c r="C2080" s="245"/>
      <c r="D2080" s="245"/>
      <c r="E2080" s="245"/>
      <c r="F2080" s="245" t="s">
        <v>891</v>
      </c>
      <c r="G2080" s="331">
        <f>H2*K2075</f>
        <v>12.045411942399999</v>
      </c>
      <c r="H2080" s="599" t="s">
        <v>892</v>
      </c>
      <c r="I2080" s="599"/>
      <c r="J2080" s="599" t="s">
        <v>5066</v>
      </c>
      <c r="K2080" s="599"/>
    </row>
    <row r="2081" spans="1:12" ht="0.95" customHeight="1" thickTop="1">
      <c r="A2081" s="217"/>
      <c r="B2081" s="217"/>
      <c r="C2081" s="217"/>
      <c r="D2081" s="217"/>
      <c r="E2081" s="217"/>
      <c r="F2081" s="217"/>
      <c r="G2081" s="217"/>
      <c r="H2081" s="217"/>
      <c r="I2081" s="217"/>
      <c r="J2081" s="217"/>
      <c r="K2081" s="217"/>
    </row>
    <row r="2082" spans="1:12" ht="18" customHeight="1">
      <c r="A2082" s="243"/>
      <c r="B2082" s="243" t="s">
        <v>840</v>
      </c>
      <c r="C2082" s="207" t="s">
        <v>841</v>
      </c>
      <c r="D2082" s="243" t="s">
        <v>842</v>
      </c>
      <c r="E2082" s="243" t="s">
        <v>843</v>
      </c>
      <c r="F2082" s="600" t="s">
        <v>844</v>
      </c>
      <c r="G2082" s="600"/>
      <c r="H2082" s="208" t="s">
        <v>845</v>
      </c>
      <c r="I2082" s="207" t="s">
        <v>846</v>
      </c>
      <c r="J2082" s="207" t="s">
        <v>847</v>
      </c>
      <c r="K2082" s="207" t="s">
        <v>742</v>
      </c>
    </row>
    <row r="2083" spans="1:12" ht="21.95" customHeight="1">
      <c r="A2083" s="317" t="s">
        <v>848</v>
      </c>
      <c r="B2083" s="317" t="s">
        <v>2726</v>
      </c>
      <c r="C2083" s="318" t="s">
        <v>2727</v>
      </c>
      <c r="D2083" s="317" t="s">
        <v>14</v>
      </c>
      <c r="E2083" s="317" t="s">
        <v>2728</v>
      </c>
      <c r="F2083" s="592" t="s">
        <v>856</v>
      </c>
      <c r="G2083" s="592"/>
      <c r="H2083" s="319" t="s">
        <v>880</v>
      </c>
      <c r="I2083" s="318">
        <v>1</v>
      </c>
      <c r="J2083" s="318" t="s">
        <v>3366</v>
      </c>
      <c r="K2083" s="318" t="s">
        <v>3366</v>
      </c>
      <c r="L2083" s="325">
        <f>'Med escola 220V'!I314</f>
        <v>5.59</v>
      </c>
    </row>
    <row r="2084" spans="1:12" ht="21.95" customHeight="1">
      <c r="A2084" s="244" t="s">
        <v>853</v>
      </c>
      <c r="B2084" s="244"/>
      <c r="C2084" s="211" t="s">
        <v>1352</v>
      </c>
      <c r="D2084" s="244" t="s">
        <v>14</v>
      </c>
      <c r="E2084" s="244" t="s">
        <v>1353</v>
      </c>
      <c r="F2084" s="597" t="s">
        <v>861</v>
      </c>
      <c r="G2084" s="597"/>
      <c r="H2084" s="212" t="s">
        <v>862</v>
      </c>
      <c r="I2084" s="211" t="s">
        <v>5067</v>
      </c>
      <c r="J2084" s="211" t="s">
        <v>1354</v>
      </c>
      <c r="K2084" s="213">
        <v>0.03</v>
      </c>
    </row>
    <row r="2085" spans="1:12" ht="21.95" customHeight="1">
      <c r="A2085" s="244" t="s">
        <v>853</v>
      </c>
      <c r="B2085" s="244"/>
      <c r="C2085" s="211" t="s">
        <v>1355</v>
      </c>
      <c r="D2085" s="244" t="s">
        <v>14</v>
      </c>
      <c r="E2085" s="244" t="s">
        <v>1356</v>
      </c>
      <c r="F2085" s="597" t="s">
        <v>861</v>
      </c>
      <c r="G2085" s="597"/>
      <c r="H2085" s="212" t="s">
        <v>862</v>
      </c>
      <c r="I2085" s="211" t="s">
        <v>5068</v>
      </c>
      <c r="J2085" s="211" t="s">
        <v>868</v>
      </c>
      <c r="K2085" s="213">
        <v>0.28999999999999998</v>
      </c>
    </row>
    <row r="2086" spans="1:12" ht="21.95" customHeight="1">
      <c r="A2086" s="244" t="s">
        <v>853</v>
      </c>
      <c r="B2086" s="244"/>
      <c r="C2086" s="211" t="s">
        <v>2729</v>
      </c>
      <c r="D2086" s="244" t="s">
        <v>14</v>
      </c>
      <c r="E2086" s="244" t="s">
        <v>2730</v>
      </c>
      <c r="F2086" s="597" t="s">
        <v>856</v>
      </c>
      <c r="G2086" s="597"/>
      <c r="H2086" s="212" t="s">
        <v>880</v>
      </c>
      <c r="I2086" s="211" t="s">
        <v>867</v>
      </c>
      <c r="J2086" s="211" t="s">
        <v>2731</v>
      </c>
      <c r="K2086" s="213">
        <v>4.95</v>
      </c>
    </row>
    <row r="2087" spans="1:12" ht="21.95" customHeight="1">
      <c r="A2087" s="247" t="s">
        <v>869</v>
      </c>
      <c r="B2087" s="247"/>
      <c r="C2087" s="214" t="s">
        <v>1106</v>
      </c>
      <c r="D2087" s="247" t="s">
        <v>14</v>
      </c>
      <c r="E2087" s="247" t="s">
        <v>1107</v>
      </c>
      <c r="F2087" s="598" t="s">
        <v>872</v>
      </c>
      <c r="G2087" s="598"/>
      <c r="H2087" s="215" t="s">
        <v>880</v>
      </c>
      <c r="I2087" s="214" t="s">
        <v>1360</v>
      </c>
      <c r="J2087" s="214" t="s">
        <v>1109</v>
      </c>
      <c r="K2087" s="216">
        <v>0.25</v>
      </c>
    </row>
    <row r="2088" spans="1:12" ht="33" customHeight="1">
      <c r="A2088" s="247" t="s">
        <v>869</v>
      </c>
      <c r="B2088" s="247"/>
      <c r="C2088" s="214" t="s">
        <v>1361</v>
      </c>
      <c r="D2088" s="247" t="s">
        <v>14</v>
      </c>
      <c r="E2088" s="247" t="s">
        <v>1362</v>
      </c>
      <c r="F2088" s="598" t="s">
        <v>872</v>
      </c>
      <c r="G2088" s="598"/>
      <c r="H2088" s="215" t="s">
        <v>914</v>
      </c>
      <c r="I2088" s="214" t="s">
        <v>2732</v>
      </c>
      <c r="J2088" s="214" t="s">
        <v>1364</v>
      </c>
      <c r="K2088" s="216">
        <v>7.0000000000000007E-2</v>
      </c>
    </row>
    <row r="2089" spans="1:12">
      <c r="A2089" s="245"/>
      <c r="B2089" s="245"/>
      <c r="C2089" s="245"/>
      <c r="D2089" s="245"/>
      <c r="E2089" s="245"/>
      <c r="F2089" s="245" t="s">
        <v>886</v>
      </c>
      <c r="G2089" s="245" t="s">
        <v>1755</v>
      </c>
      <c r="H2089" s="245" t="s">
        <v>888</v>
      </c>
      <c r="I2089" s="245" t="s">
        <v>1803</v>
      </c>
      <c r="J2089" s="245" t="s">
        <v>890</v>
      </c>
      <c r="K2089" s="245" t="s">
        <v>4460</v>
      </c>
    </row>
    <row r="2090" spans="1:12" ht="15" thickBot="1">
      <c r="A2090" s="245"/>
      <c r="B2090" s="245"/>
      <c r="C2090" s="245"/>
      <c r="D2090" s="245"/>
      <c r="E2090" s="245"/>
      <c r="F2090" s="245" t="s">
        <v>891</v>
      </c>
      <c r="G2090" s="245" t="s">
        <v>2001</v>
      </c>
      <c r="H2090" s="599" t="s">
        <v>892</v>
      </c>
      <c r="I2090" s="599"/>
      <c r="J2090" s="599" t="s">
        <v>4713</v>
      </c>
      <c r="K2090" s="599"/>
    </row>
    <row r="2091" spans="1:12" ht="0.95" customHeight="1" thickTop="1">
      <c r="A2091" s="217"/>
      <c r="B2091" s="217"/>
      <c r="C2091" s="217"/>
      <c r="D2091" s="217"/>
      <c r="E2091" s="217"/>
      <c r="F2091" s="217"/>
      <c r="G2091" s="217"/>
      <c r="H2091" s="217"/>
      <c r="I2091" s="217"/>
      <c r="J2091" s="217"/>
      <c r="K2091" s="217"/>
    </row>
    <row r="2092" spans="1:12" ht="18" customHeight="1">
      <c r="A2092" s="243"/>
      <c r="B2092" s="243" t="s">
        <v>840</v>
      </c>
      <c r="C2092" s="207" t="s">
        <v>841</v>
      </c>
      <c r="D2092" s="243" t="s">
        <v>842</v>
      </c>
      <c r="E2092" s="243" t="s">
        <v>843</v>
      </c>
      <c r="F2092" s="600" t="s">
        <v>844</v>
      </c>
      <c r="G2092" s="600"/>
      <c r="H2092" s="208" t="s">
        <v>845</v>
      </c>
      <c r="I2092" s="207" t="s">
        <v>846</v>
      </c>
      <c r="J2092" s="207" t="s">
        <v>847</v>
      </c>
      <c r="K2092" s="207" t="s">
        <v>742</v>
      </c>
    </row>
    <row r="2093" spans="1:12" ht="21.95" customHeight="1">
      <c r="A2093" s="317" t="s">
        <v>848</v>
      </c>
      <c r="B2093" s="317" t="s">
        <v>2734</v>
      </c>
      <c r="C2093" s="318" t="s">
        <v>2735</v>
      </c>
      <c r="D2093" s="317" t="s">
        <v>14</v>
      </c>
      <c r="E2093" s="317" t="s">
        <v>2736</v>
      </c>
      <c r="F2093" s="592" t="s">
        <v>902</v>
      </c>
      <c r="G2093" s="592"/>
      <c r="H2093" s="319" t="s">
        <v>914</v>
      </c>
      <c r="I2093" s="318">
        <v>1</v>
      </c>
      <c r="J2093" s="318" t="s">
        <v>5069</v>
      </c>
      <c r="K2093" s="318" t="s">
        <v>5069</v>
      </c>
      <c r="L2093" s="325">
        <f>'Med escola 220V'!I315</f>
        <v>24.166</v>
      </c>
    </row>
    <row r="2094" spans="1:12" ht="21.95" customHeight="1">
      <c r="A2094" s="244" t="s">
        <v>853</v>
      </c>
      <c r="B2094" s="244"/>
      <c r="C2094" s="211" t="s">
        <v>1123</v>
      </c>
      <c r="D2094" s="244" t="s">
        <v>14</v>
      </c>
      <c r="E2094" s="244" t="s">
        <v>1124</v>
      </c>
      <c r="F2094" s="597" t="s">
        <v>861</v>
      </c>
      <c r="G2094" s="597"/>
      <c r="H2094" s="212" t="s">
        <v>862</v>
      </c>
      <c r="I2094" s="211" t="s">
        <v>5070</v>
      </c>
      <c r="J2094" s="211" t="s">
        <v>1125</v>
      </c>
      <c r="K2094" s="213">
        <v>11.74</v>
      </c>
    </row>
    <row r="2095" spans="1:12" ht="21.95" customHeight="1">
      <c r="A2095" s="244" t="s">
        <v>853</v>
      </c>
      <c r="B2095" s="244"/>
      <c r="C2095" s="211" t="s">
        <v>859</v>
      </c>
      <c r="D2095" s="244" t="s">
        <v>14</v>
      </c>
      <c r="E2095" s="244" t="s">
        <v>860</v>
      </c>
      <c r="F2095" s="597" t="s">
        <v>861</v>
      </c>
      <c r="G2095" s="597"/>
      <c r="H2095" s="212" t="s">
        <v>862</v>
      </c>
      <c r="I2095" s="211" t="s">
        <v>5071</v>
      </c>
      <c r="J2095" s="211" t="s">
        <v>864</v>
      </c>
      <c r="K2095" s="213">
        <v>8.14</v>
      </c>
    </row>
    <row r="2096" spans="1:12" ht="21.95" customHeight="1">
      <c r="A2096" s="247" t="s">
        <v>869</v>
      </c>
      <c r="B2096" s="247"/>
      <c r="C2096" s="214" t="s">
        <v>2737</v>
      </c>
      <c r="D2096" s="247" t="s">
        <v>14</v>
      </c>
      <c r="E2096" s="247" t="s">
        <v>2738</v>
      </c>
      <c r="F2096" s="598" t="s">
        <v>872</v>
      </c>
      <c r="G2096" s="598"/>
      <c r="H2096" s="215" t="s">
        <v>914</v>
      </c>
      <c r="I2096" s="214" t="s">
        <v>867</v>
      </c>
      <c r="J2096" s="214" t="s">
        <v>2739</v>
      </c>
      <c r="K2096" s="216">
        <v>4.29</v>
      </c>
    </row>
    <row r="2097" spans="1:12">
      <c r="A2097" s="245"/>
      <c r="B2097" s="245"/>
      <c r="C2097" s="245"/>
      <c r="D2097" s="245"/>
      <c r="E2097" s="245"/>
      <c r="F2097" s="245" t="s">
        <v>886</v>
      </c>
      <c r="G2097" s="245" t="s">
        <v>2441</v>
      </c>
      <c r="H2097" s="245" t="s">
        <v>888</v>
      </c>
      <c r="I2097" s="245" t="s">
        <v>3374</v>
      </c>
      <c r="J2097" s="245" t="s">
        <v>890</v>
      </c>
      <c r="K2097" s="245" t="s">
        <v>5072</v>
      </c>
    </row>
    <row r="2098" spans="1:12">
      <c r="A2098" s="245"/>
      <c r="B2098" s="245"/>
      <c r="C2098" s="245"/>
      <c r="D2098" s="245"/>
      <c r="E2098" s="245"/>
      <c r="F2098" s="245" t="s">
        <v>891</v>
      </c>
      <c r="G2098" s="245" t="s">
        <v>2731</v>
      </c>
      <c r="H2098" s="599" t="s">
        <v>892</v>
      </c>
      <c r="I2098" s="599"/>
      <c r="J2098" s="599" t="s">
        <v>5073</v>
      </c>
      <c r="K2098" s="599"/>
    </row>
    <row r="2099" spans="1:12" ht="15">
      <c r="A2099" s="243"/>
      <c r="B2099" s="243" t="s">
        <v>840</v>
      </c>
      <c r="C2099" s="207" t="s">
        <v>841</v>
      </c>
      <c r="D2099" s="243" t="s">
        <v>842</v>
      </c>
      <c r="E2099" s="243" t="s">
        <v>843</v>
      </c>
      <c r="F2099" s="600" t="s">
        <v>844</v>
      </c>
      <c r="G2099" s="600"/>
      <c r="H2099" s="208" t="s">
        <v>845</v>
      </c>
      <c r="I2099" s="207" t="s">
        <v>846</v>
      </c>
      <c r="J2099" s="207" t="s">
        <v>847</v>
      </c>
      <c r="K2099" s="207" t="s">
        <v>742</v>
      </c>
    </row>
    <row r="2100" spans="1:12" ht="22.5">
      <c r="A2100" s="317" t="s">
        <v>848</v>
      </c>
      <c r="B2100" s="317" t="s">
        <v>4354</v>
      </c>
      <c r="C2100" s="318"/>
      <c r="D2100" s="317"/>
      <c r="E2100" s="317" t="str">
        <f>'Med escola 220V'!D316</f>
        <v>Caixa de equalização de potências 200x200mm em aço com barramento Expessura  6 mm</v>
      </c>
      <c r="F2100" s="592" t="s">
        <v>902</v>
      </c>
      <c r="G2100" s="592"/>
      <c r="H2100" s="319" t="s">
        <v>914</v>
      </c>
      <c r="I2100" s="318">
        <v>1</v>
      </c>
      <c r="J2100" s="327">
        <f>K2100</f>
        <v>166.15199999999999</v>
      </c>
      <c r="K2100" s="320">
        <f>K2101</f>
        <v>166.15199999999999</v>
      </c>
    </row>
    <row r="2101" spans="1:12" ht="22.5">
      <c r="A2101" s="244" t="s">
        <v>853</v>
      </c>
      <c r="B2101" s="244"/>
      <c r="C2101" s="211"/>
      <c r="D2101" s="244"/>
      <c r="E2101" s="244" t="str">
        <f>E2100</f>
        <v>Caixa de equalização de potências 200x200mm em aço com barramento Expessura  6 mm</v>
      </c>
      <c r="F2101" s="597" t="s">
        <v>861</v>
      </c>
      <c r="G2101" s="597"/>
      <c r="H2101" s="212" t="s">
        <v>862</v>
      </c>
      <c r="I2101" s="211">
        <v>1</v>
      </c>
      <c r="J2101" s="330">
        <f>'Med escola 220V'!I316</f>
        <v>166.15199999999999</v>
      </c>
      <c r="K2101" s="213">
        <f>I2101*J2101</f>
        <v>166.15199999999999</v>
      </c>
    </row>
    <row r="2102" spans="1:12">
      <c r="A2102" s="245"/>
      <c r="B2102" s="245"/>
      <c r="C2102" s="245"/>
      <c r="D2102" s="245"/>
      <c r="E2102" s="245"/>
      <c r="F2102" s="245" t="s">
        <v>891</v>
      </c>
      <c r="G2102" s="249">
        <f>H2*K2100</f>
        <v>34.0279296</v>
      </c>
      <c r="H2102" s="599" t="s">
        <v>892</v>
      </c>
      <c r="I2102" s="599"/>
      <c r="J2102" s="601">
        <f>G2102+K2100</f>
        <v>200.17992959999998</v>
      </c>
      <c r="K2102" s="599"/>
    </row>
    <row r="2103" spans="1:12" ht="18" customHeight="1">
      <c r="A2103" s="243"/>
      <c r="B2103" s="243" t="s">
        <v>840</v>
      </c>
      <c r="C2103" s="207" t="s">
        <v>841</v>
      </c>
      <c r="D2103" s="243" t="s">
        <v>842</v>
      </c>
      <c r="E2103" s="243" t="s">
        <v>843</v>
      </c>
      <c r="F2103" s="600" t="s">
        <v>844</v>
      </c>
      <c r="G2103" s="600"/>
      <c r="H2103" s="208" t="s">
        <v>845</v>
      </c>
      <c r="I2103" s="207" t="s">
        <v>846</v>
      </c>
      <c r="J2103" s="207" t="s">
        <v>847</v>
      </c>
      <c r="K2103" s="207" t="s">
        <v>742</v>
      </c>
    </row>
    <row r="2104" spans="1:12" ht="21.95" customHeight="1">
      <c r="A2104" s="317" t="s">
        <v>848</v>
      </c>
      <c r="B2104" s="317" t="s">
        <v>2742</v>
      </c>
      <c r="C2104" s="318" t="s">
        <v>1056</v>
      </c>
      <c r="D2104" s="317" t="s">
        <v>14</v>
      </c>
      <c r="E2104" s="317" t="s">
        <v>1057</v>
      </c>
      <c r="F2104" s="592" t="s">
        <v>902</v>
      </c>
      <c r="G2104" s="592"/>
      <c r="H2104" s="319" t="s">
        <v>914</v>
      </c>
      <c r="I2104" s="318">
        <v>1</v>
      </c>
      <c r="J2104" s="327">
        <f>K2104</f>
        <v>33.023798831000001</v>
      </c>
      <c r="K2104" s="320">
        <f>SUM(K2105:K2107)</f>
        <v>33.023798831000001</v>
      </c>
      <c r="L2104" s="325">
        <f>'Med escola 220V'!I317</f>
        <v>33.024000000000001</v>
      </c>
    </row>
    <row r="2105" spans="1:12" ht="21.95" customHeight="1">
      <c r="A2105" s="244" t="s">
        <v>853</v>
      </c>
      <c r="B2105" s="244"/>
      <c r="C2105" s="211" t="s">
        <v>2491</v>
      </c>
      <c r="D2105" s="244" t="s">
        <v>14</v>
      </c>
      <c r="E2105" s="244" t="s">
        <v>2492</v>
      </c>
      <c r="F2105" s="597" t="s">
        <v>861</v>
      </c>
      <c r="G2105" s="597"/>
      <c r="H2105" s="212" t="s">
        <v>862</v>
      </c>
      <c r="I2105" s="211" t="s">
        <v>2743</v>
      </c>
      <c r="J2105" s="211" t="s">
        <v>2494</v>
      </c>
      <c r="K2105" s="213">
        <f t="shared" ref="K2105:K2107" si="45">I2105*J2105</f>
        <v>2.1645867490000001</v>
      </c>
    </row>
    <row r="2106" spans="1:12" ht="21.95" customHeight="1">
      <c r="A2106" s="244" t="s">
        <v>853</v>
      </c>
      <c r="B2106" s="244"/>
      <c r="C2106" s="211" t="s">
        <v>1123</v>
      </c>
      <c r="D2106" s="244" t="s">
        <v>14</v>
      </c>
      <c r="E2106" s="244" t="s">
        <v>1124</v>
      </c>
      <c r="F2106" s="597" t="s">
        <v>861</v>
      </c>
      <c r="G2106" s="597"/>
      <c r="H2106" s="212" t="s">
        <v>862</v>
      </c>
      <c r="I2106" s="211" t="s">
        <v>2743</v>
      </c>
      <c r="J2106" s="211" t="s">
        <v>1125</v>
      </c>
      <c r="K2106" s="213">
        <f t="shared" si="45"/>
        <v>2.7692120819999997</v>
      </c>
    </row>
    <row r="2107" spans="1:12" ht="33" customHeight="1">
      <c r="A2107" s="247" t="s">
        <v>869</v>
      </c>
      <c r="B2107" s="247"/>
      <c r="C2107" s="214" t="s">
        <v>2744</v>
      </c>
      <c r="D2107" s="247" t="s">
        <v>14</v>
      </c>
      <c r="E2107" s="247" t="s">
        <v>2745</v>
      </c>
      <c r="F2107" s="598" t="s">
        <v>872</v>
      </c>
      <c r="G2107" s="598"/>
      <c r="H2107" s="215" t="s">
        <v>914</v>
      </c>
      <c r="I2107" s="214" t="s">
        <v>867</v>
      </c>
      <c r="J2107" s="214">
        <v>28.09</v>
      </c>
      <c r="K2107" s="213">
        <f t="shared" si="45"/>
        <v>28.09</v>
      </c>
      <c r="L2107" s="325">
        <f>L2104-K2104</f>
        <v>2.0116900000033411E-4</v>
      </c>
    </row>
    <row r="2108" spans="1:12">
      <c r="A2108" s="245"/>
      <c r="B2108" s="245"/>
      <c r="C2108" s="245"/>
      <c r="D2108" s="245"/>
      <c r="E2108" s="245"/>
      <c r="F2108" s="245" t="s">
        <v>886</v>
      </c>
      <c r="G2108" s="245" t="s">
        <v>2211</v>
      </c>
      <c r="H2108" s="245" t="s">
        <v>888</v>
      </c>
      <c r="I2108" s="245" t="s">
        <v>2217</v>
      </c>
      <c r="J2108" s="245" t="s">
        <v>890</v>
      </c>
      <c r="K2108" s="245" t="s">
        <v>2746</v>
      </c>
    </row>
    <row r="2109" spans="1:12" ht="15" thickBot="1">
      <c r="A2109" s="245"/>
      <c r="B2109" s="245"/>
      <c r="C2109" s="245"/>
      <c r="D2109" s="245"/>
      <c r="E2109" s="245"/>
      <c r="F2109" s="245" t="s">
        <v>891</v>
      </c>
      <c r="G2109" s="331">
        <f>H2*K2104</f>
        <v>6.7632740005888001</v>
      </c>
      <c r="H2109" s="599" t="s">
        <v>892</v>
      </c>
      <c r="I2109" s="599"/>
      <c r="J2109" s="601">
        <f>G2109+K2104</f>
        <v>39.787072831588802</v>
      </c>
      <c r="K2109" s="599"/>
    </row>
    <row r="2110" spans="1:12" ht="0.95" customHeight="1" thickTop="1">
      <c r="A2110" s="217"/>
      <c r="B2110" s="217"/>
      <c r="C2110" s="217"/>
      <c r="D2110" s="217"/>
      <c r="E2110" s="217"/>
      <c r="F2110" s="217"/>
      <c r="G2110" s="217"/>
      <c r="H2110" s="217"/>
      <c r="I2110" s="217"/>
      <c r="J2110" s="217"/>
      <c r="K2110" s="217"/>
    </row>
    <row r="2111" spans="1:12" ht="18" customHeight="1">
      <c r="A2111" s="243"/>
      <c r="B2111" s="243" t="s">
        <v>840</v>
      </c>
      <c r="C2111" s="207" t="s">
        <v>841</v>
      </c>
      <c r="D2111" s="243" t="s">
        <v>842</v>
      </c>
      <c r="E2111" s="243" t="s">
        <v>843</v>
      </c>
      <c r="F2111" s="600" t="s">
        <v>844</v>
      </c>
      <c r="G2111" s="600"/>
      <c r="H2111" s="208" t="s">
        <v>845</v>
      </c>
      <c r="I2111" s="207" t="s">
        <v>846</v>
      </c>
      <c r="J2111" s="207" t="s">
        <v>847</v>
      </c>
      <c r="K2111" s="207" t="s">
        <v>742</v>
      </c>
    </row>
    <row r="2112" spans="1:12" ht="21.95" customHeight="1">
      <c r="A2112" s="317" t="s">
        <v>848</v>
      </c>
      <c r="B2112" s="317" t="s">
        <v>2747</v>
      </c>
      <c r="C2112" s="318" t="s">
        <v>2748</v>
      </c>
      <c r="D2112" s="317" t="s">
        <v>14</v>
      </c>
      <c r="E2112" s="317" t="s">
        <v>2749</v>
      </c>
      <c r="F2112" s="592" t="s">
        <v>902</v>
      </c>
      <c r="G2112" s="592"/>
      <c r="H2112" s="319" t="s">
        <v>873</v>
      </c>
      <c r="I2112" s="318">
        <v>1</v>
      </c>
      <c r="J2112" s="327" t="s">
        <v>5074</v>
      </c>
      <c r="K2112" s="320" t="s">
        <v>5074</v>
      </c>
      <c r="L2112" s="325">
        <f>'Med escola 220V'!I318</f>
        <v>15.738</v>
      </c>
    </row>
    <row r="2113" spans="1:12" ht="21.95" customHeight="1">
      <c r="A2113" s="244" t="s">
        <v>853</v>
      </c>
      <c r="B2113" s="244"/>
      <c r="C2113" s="211" t="s">
        <v>2491</v>
      </c>
      <c r="D2113" s="244" t="s">
        <v>14</v>
      </c>
      <c r="E2113" s="244" t="s">
        <v>2492</v>
      </c>
      <c r="F2113" s="597" t="s">
        <v>861</v>
      </c>
      <c r="G2113" s="597"/>
      <c r="H2113" s="212" t="s">
        <v>862</v>
      </c>
      <c r="I2113" s="211" t="s">
        <v>5075</v>
      </c>
      <c r="J2113" s="211" t="s">
        <v>2494</v>
      </c>
      <c r="K2113" s="213">
        <v>0.97</v>
      </c>
    </row>
    <row r="2114" spans="1:12" ht="21.95" customHeight="1">
      <c r="A2114" s="244" t="s">
        <v>853</v>
      </c>
      <c r="B2114" s="244"/>
      <c r="C2114" s="211" t="s">
        <v>1123</v>
      </c>
      <c r="D2114" s="244" t="s">
        <v>14</v>
      </c>
      <c r="E2114" s="244" t="s">
        <v>1124</v>
      </c>
      <c r="F2114" s="597" t="s">
        <v>861</v>
      </c>
      <c r="G2114" s="597"/>
      <c r="H2114" s="212" t="s">
        <v>862</v>
      </c>
      <c r="I2114" s="211" t="s">
        <v>5075</v>
      </c>
      <c r="J2114" s="211" t="s">
        <v>1125</v>
      </c>
      <c r="K2114" s="213">
        <v>1.24</v>
      </c>
    </row>
    <row r="2115" spans="1:12" ht="21.95" customHeight="1">
      <c r="A2115" s="247" t="s">
        <v>869</v>
      </c>
      <c r="B2115" s="247"/>
      <c r="C2115" s="214" t="s">
        <v>2751</v>
      </c>
      <c r="D2115" s="247" t="s">
        <v>14</v>
      </c>
      <c r="E2115" s="247" t="s">
        <v>2752</v>
      </c>
      <c r="F2115" s="598" t="s">
        <v>872</v>
      </c>
      <c r="G2115" s="598"/>
      <c r="H2115" s="215" t="s">
        <v>873</v>
      </c>
      <c r="I2115" s="214" t="s">
        <v>2753</v>
      </c>
      <c r="J2115" s="214" t="s">
        <v>2754</v>
      </c>
      <c r="K2115" s="216">
        <v>13.53</v>
      </c>
    </row>
    <row r="2116" spans="1:12">
      <c r="A2116" s="245"/>
      <c r="B2116" s="245"/>
      <c r="C2116" s="245"/>
      <c r="D2116" s="245"/>
      <c r="E2116" s="245"/>
      <c r="F2116" s="245" t="s">
        <v>886</v>
      </c>
      <c r="G2116" s="245" t="s">
        <v>2035</v>
      </c>
      <c r="H2116" s="245" t="s">
        <v>888</v>
      </c>
      <c r="I2116" s="245" t="s">
        <v>2638</v>
      </c>
      <c r="J2116" s="245" t="s">
        <v>890</v>
      </c>
      <c r="K2116" s="245" t="s">
        <v>1456</v>
      </c>
    </row>
    <row r="2117" spans="1:12" ht="15" thickBot="1">
      <c r="A2117" s="245"/>
      <c r="B2117" s="245"/>
      <c r="C2117" s="245"/>
      <c r="D2117" s="245"/>
      <c r="E2117" s="245"/>
      <c r="F2117" s="245" t="s">
        <v>891</v>
      </c>
      <c r="G2117" s="245" t="s">
        <v>5076</v>
      </c>
      <c r="H2117" s="599" t="s">
        <v>892</v>
      </c>
      <c r="I2117" s="599"/>
      <c r="J2117" s="599" t="s">
        <v>5077</v>
      </c>
      <c r="K2117" s="599"/>
    </row>
    <row r="2118" spans="1:12" ht="0.95" customHeight="1" thickTop="1">
      <c r="A2118" s="217"/>
      <c r="B2118" s="217"/>
      <c r="C2118" s="217"/>
      <c r="D2118" s="217"/>
      <c r="E2118" s="217"/>
      <c r="F2118" s="217"/>
      <c r="G2118" s="217"/>
      <c r="H2118" s="217"/>
      <c r="I2118" s="217"/>
      <c r="J2118" s="217"/>
      <c r="K2118" s="217"/>
    </row>
    <row r="2119" spans="1:12" ht="18" customHeight="1">
      <c r="A2119" s="243"/>
      <c r="B2119" s="243" t="s">
        <v>840</v>
      </c>
      <c r="C2119" s="207" t="s">
        <v>841</v>
      </c>
      <c r="D2119" s="243" t="s">
        <v>842</v>
      </c>
      <c r="E2119" s="243" t="s">
        <v>843</v>
      </c>
      <c r="F2119" s="600" t="s">
        <v>844</v>
      </c>
      <c r="G2119" s="600"/>
      <c r="H2119" s="208" t="s">
        <v>845</v>
      </c>
      <c r="I2119" s="207" t="s">
        <v>846</v>
      </c>
      <c r="J2119" s="207" t="s">
        <v>847</v>
      </c>
      <c r="K2119" s="207" t="s">
        <v>742</v>
      </c>
    </row>
    <row r="2120" spans="1:12" ht="21.95" customHeight="1">
      <c r="A2120" s="317" t="s">
        <v>848</v>
      </c>
      <c r="B2120" s="317" t="s">
        <v>2756</v>
      </c>
      <c r="C2120" s="318" t="s">
        <v>2757</v>
      </c>
      <c r="D2120" s="317" t="s">
        <v>14</v>
      </c>
      <c r="E2120" s="317" t="s">
        <v>2758</v>
      </c>
      <c r="F2120" s="592" t="s">
        <v>902</v>
      </c>
      <c r="G2120" s="592"/>
      <c r="H2120" s="319" t="s">
        <v>873</v>
      </c>
      <c r="I2120" s="318">
        <v>1</v>
      </c>
      <c r="J2120" s="327" t="s">
        <v>3879</v>
      </c>
      <c r="K2120" s="320" t="s">
        <v>3879</v>
      </c>
      <c r="L2120" s="325">
        <f>'Med escola 220V'!I319</f>
        <v>23.564</v>
      </c>
    </row>
    <row r="2121" spans="1:12" ht="21.95" customHeight="1">
      <c r="A2121" s="244" t="s">
        <v>853</v>
      </c>
      <c r="B2121" s="244"/>
      <c r="C2121" s="211" t="s">
        <v>2491</v>
      </c>
      <c r="D2121" s="244" t="s">
        <v>14</v>
      </c>
      <c r="E2121" s="244" t="s">
        <v>2492</v>
      </c>
      <c r="F2121" s="597" t="s">
        <v>861</v>
      </c>
      <c r="G2121" s="597"/>
      <c r="H2121" s="212" t="s">
        <v>862</v>
      </c>
      <c r="I2121" s="211" t="s">
        <v>5078</v>
      </c>
      <c r="J2121" s="211" t="s">
        <v>2494</v>
      </c>
      <c r="K2121" s="213">
        <v>2.0699999999999998</v>
      </c>
    </row>
    <row r="2122" spans="1:12" ht="21.95" customHeight="1">
      <c r="A2122" s="244" t="s">
        <v>853</v>
      </c>
      <c r="B2122" s="244"/>
      <c r="C2122" s="211" t="s">
        <v>1123</v>
      </c>
      <c r="D2122" s="244" t="s">
        <v>14</v>
      </c>
      <c r="E2122" s="244" t="s">
        <v>1124</v>
      </c>
      <c r="F2122" s="597" t="s">
        <v>861</v>
      </c>
      <c r="G2122" s="597"/>
      <c r="H2122" s="212" t="s">
        <v>862</v>
      </c>
      <c r="I2122" s="211" t="s">
        <v>5078</v>
      </c>
      <c r="J2122" s="211" t="s">
        <v>1125</v>
      </c>
      <c r="K2122" s="213">
        <v>2.65</v>
      </c>
    </row>
    <row r="2123" spans="1:12" ht="21.95" customHeight="1">
      <c r="A2123" s="247" t="s">
        <v>869</v>
      </c>
      <c r="B2123" s="247"/>
      <c r="C2123" s="214" t="s">
        <v>2759</v>
      </c>
      <c r="D2123" s="247" t="s">
        <v>14</v>
      </c>
      <c r="E2123" s="247" t="s">
        <v>2760</v>
      </c>
      <c r="F2123" s="598" t="s">
        <v>872</v>
      </c>
      <c r="G2123" s="598"/>
      <c r="H2123" s="215" t="s">
        <v>873</v>
      </c>
      <c r="I2123" s="214" t="s">
        <v>2753</v>
      </c>
      <c r="J2123" s="214" t="s">
        <v>2761</v>
      </c>
      <c r="K2123" s="216">
        <v>18.84</v>
      </c>
    </row>
    <row r="2124" spans="1:12">
      <c r="A2124" s="245"/>
      <c r="B2124" s="245"/>
      <c r="C2124" s="245"/>
      <c r="D2124" s="245"/>
      <c r="E2124" s="245"/>
      <c r="F2124" s="245" t="s">
        <v>886</v>
      </c>
      <c r="G2124" s="245" t="s">
        <v>2767</v>
      </c>
      <c r="H2124" s="245" t="s">
        <v>888</v>
      </c>
      <c r="I2124" s="245" t="s">
        <v>1456</v>
      </c>
      <c r="J2124" s="245" t="s">
        <v>890</v>
      </c>
      <c r="K2124" s="245" t="s">
        <v>1703</v>
      </c>
    </row>
    <row r="2125" spans="1:12" ht="15" thickBot="1">
      <c r="A2125" s="245"/>
      <c r="B2125" s="245"/>
      <c r="C2125" s="245"/>
      <c r="D2125" s="245"/>
      <c r="E2125" s="245"/>
      <c r="F2125" s="245" t="s">
        <v>891</v>
      </c>
      <c r="G2125" s="245" t="s">
        <v>5079</v>
      </c>
      <c r="H2125" s="599" t="s">
        <v>892</v>
      </c>
      <c r="I2125" s="599"/>
      <c r="J2125" s="599" t="s">
        <v>5080</v>
      </c>
      <c r="K2125" s="599"/>
    </row>
    <row r="2126" spans="1:12" ht="0.95" customHeight="1" thickTop="1">
      <c r="A2126" s="217"/>
      <c r="B2126" s="217"/>
      <c r="C2126" s="217"/>
      <c r="D2126" s="217"/>
      <c r="E2126" s="217"/>
      <c r="F2126" s="217"/>
      <c r="G2126" s="217"/>
      <c r="H2126" s="217"/>
      <c r="I2126" s="217"/>
      <c r="J2126" s="217"/>
      <c r="K2126" s="217"/>
    </row>
    <row r="2127" spans="1:12" ht="18" customHeight="1">
      <c r="A2127" s="243"/>
      <c r="B2127" s="243" t="s">
        <v>840</v>
      </c>
      <c r="C2127" s="207" t="s">
        <v>841</v>
      </c>
      <c r="D2127" s="243" t="s">
        <v>842</v>
      </c>
      <c r="E2127" s="243" t="s">
        <v>843</v>
      </c>
      <c r="F2127" s="600" t="s">
        <v>844</v>
      </c>
      <c r="G2127" s="600"/>
      <c r="H2127" s="208" t="s">
        <v>845</v>
      </c>
      <c r="I2127" s="207" t="s">
        <v>846</v>
      </c>
      <c r="J2127" s="207" t="s">
        <v>847</v>
      </c>
      <c r="K2127" s="207" t="s">
        <v>742</v>
      </c>
    </row>
    <row r="2128" spans="1:12" ht="33" customHeight="1">
      <c r="A2128" s="317" t="s">
        <v>848</v>
      </c>
      <c r="B2128" s="317" t="s">
        <v>2764</v>
      </c>
      <c r="C2128" s="318" t="s">
        <v>2765</v>
      </c>
      <c r="D2128" s="317" t="s">
        <v>14</v>
      </c>
      <c r="E2128" s="317" t="s">
        <v>2766</v>
      </c>
      <c r="F2128" s="592" t="s">
        <v>906</v>
      </c>
      <c r="G2128" s="592"/>
      <c r="H2128" s="319" t="s">
        <v>914</v>
      </c>
      <c r="I2128" s="318">
        <v>1</v>
      </c>
      <c r="J2128" s="327" t="s">
        <v>5081</v>
      </c>
      <c r="K2128" s="320" t="s">
        <v>5081</v>
      </c>
      <c r="L2128" s="325">
        <f>'Med escola 220V'!I320</f>
        <v>115.8592</v>
      </c>
    </row>
    <row r="2129" spans="1:12" ht="21.95" customHeight="1">
      <c r="A2129" s="244" t="s">
        <v>853</v>
      </c>
      <c r="B2129" s="244"/>
      <c r="C2129" s="211" t="s">
        <v>2491</v>
      </c>
      <c r="D2129" s="244" t="s">
        <v>14</v>
      </c>
      <c r="E2129" s="244" t="s">
        <v>2492</v>
      </c>
      <c r="F2129" s="597" t="s">
        <v>861</v>
      </c>
      <c r="G2129" s="597"/>
      <c r="H2129" s="212" t="s">
        <v>862</v>
      </c>
      <c r="I2129" s="211" t="s">
        <v>5082</v>
      </c>
      <c r="J2129" s="211" t="s">
        <v>2494</v>
      </c>
      <c r="K2129" s="213">
        <v>20.2</v>
      </c>
    </row>
    <row r="2130" spans="1:12" ht="21.95" customHeight="1">
      <c r="A2130" s="244" t="s">
        <v>853</v>
      </c>
      <c r="B2130" s="244"/>
      <c r="C2130" s="211" t="s">
        <v>1123</v>
      </c>
      <c r="D2130" s="244" t="s">
        <v>14</v>
      </c>
      <c r="E2130" s="244" t="s">
        <v>1124</v>
      </c>
      <c r="F2130" s="597" t="s">
        <v>861</v>
      </c>
      <c r="G2130" s="597"/>
      <c r="H2130" s="212" t="s">
        <v>862</v>
      </c>
      <c r="I2130" s="211" t="s">
        <v>5082</v>
      </c>
      <c r="J2130" s="211" t="s">
        <v>1125</v>
      </c>
      <c r="K2130" s="213">
        <v>25.84</v>
      </c>
    </row>
    <row r="2131" spans="1:12" ht="21.95" customHeight="1">
      <c r="A2131" s="244" t="s">
        <v>853</v>
      </c>
      <c r="B2131" s="244"/>
      <c r="C2131" s="211" t="s">
        <v>859</v>
      </c>
      <c r="D2131" s="244" t="s">
        <v>14</v>
      </c>
      <c r="E2131" s="244" t="s">
        <v>860</v>
      </c>
      <c r="F2131" s="597" t="s">
        <v>861</v>
      </c>
      <c r="G2131" s="597"/>
      <c r="H2131" s="212" t="s">
        <v>862</v>
      </c>
      <c r="I2131" s="211" t="s">
        <v>5083</v>
      </c>
      <c r="J2131" s="211" t="s">
        <v>864</v>
      </c>
      <c r="K2131" s="213">
        <v>4.09</v>
      </c>
    </row>
    <row r="2132" spans="1:12" ht="21.95" customHeight="1">
      <c r="A2132" s="244" t="s">
        <v>853</v>
      </c>
      <c r="B2132" s="244"/>
      <c r="C2132" s="211" t="s">
        <v>1303</v>
      </c>
      <c r="D2132" s="244" t="s">
        <v>14</v>
      </c>
      <c r="E2132" s="244" t="s">
        <v>1304</v>
      </c>
      <c r="F2132" s="597" t="s">
        <v>861</v>
      </c>
      <c r="G2132" s="597"/>
      <c r="H2132" s="212" t="s">
        <v>862</v>
      </c>
      <c r="I2132" s="211" t="s">
        <v>5083</v>
      </c>
      <c r="J2132" s="211" t="s">
        <v>1305</v>
      </c>
      <c r="K2132" s="213">
        <v>5.85</v>
      </c>
    </row>
    <row r="2133" spans="1:12" ht="33" customHeight="1">
      <c r="A2133" s="244" t="s">
        <v>853</v>
      </c>
      <c r="B2133" s="244"/>
      <c r="C2133" s="211" t="s">
        <v>2502</v>
      </c>
      <c r="D2133" s="244" t="s">
        <v>14</v>
      </c>
      <c r="E2133" s="244" t="s">
        <v>2503</v>
      </c>
      <c r="F2133" s="597" t="s">
        <v>861</v>
      </c>
      <c r="G2133" s="597"/>
      <c r="H2133" s="212" t="s">
        <v>40</v>
      </c>
      <c r="I2133" s="211" t="s">
        <v>2768</v>
      </c>
      <c r="J2133" s="211" t="s">
        <v>2504</v>
      </c>
      <c r="K2133" s="213">
        <v>1.74</v>
      </c>
    </row>
    <row r="2134" spans="1:12" ht="33" customHeight="1">
      <c r="A2134" s="247" t="s">
        <v>869</v>
      </c>
      <c r="B2134" s="247"/>
      <c r="C2134" s="214" t="s">
        <v>2769</v>
      </c>
      <c r="D2134" s="247" t="s">
        <v>14</v>
      </c>
      <c r="E2134" s="247" t="s">
        <v>2770</v>
      </c>
      <c r="F2134" s="598" t="s">
        <v>872</v>
      </c>
      <c r="G2134" s="598"/>
      <c r="H2134" s="215" t="s">
        <v>914</v>
      </c>
      <c r="I2134" s="214" t="s">
        <v>867</v>
      </c>
      <c r="J2134" s="214" t="s">
        <v>2771</v>
      </c>
      <c r="K2134" s="216">
        <v>58.14</v>
      </c>
    </row>
    <row r="2135" spans="1:12">
      <c r="A2135" s="245"/>
      <c r="B2135" s="245"/>
      <c r="C2135" s="245"/>
      <c r="D2135" s="245"/>
      <c r="E2135" s="245"/>
      <c r="F2135" s="245" t="s">
        <v>886</v>
      </c>
      <c r="G2135" s="245" t="s">
        <v>5084</v>
      </c>
      <c r="H2135" s="245" t="s">
        <v>888</v>
      </c>
      <c r="I2135" s="245" t="s">
        <v>1607</v>
      </c>
      <c r="J2135" s="245" t="s">
        <v>890</v>
      </c>
      <c r="K2135" s="245" t="s">
        <v>1745</v>
      </c>
    </row>
    <row r="2136" spans="1:12" ht="15" thickBot="1">
      <c r="A2136" s="245"/>
      <c r="B2136" s="245"/>
      <c r="C2136" s="245"/>
      <c r="D2136" s="245"/>
      <c r="E2136" s="245"/>
      <c r="F2136" s="245" t="s">
        <v>891</v>
      </c>
      <c r="G2136" s="245" t="s">
        <v>5085</v>
      </c>
      <c r="H2136" s="599" t="s">
        <v>892</v>
      </c>
      <c r="I2136" s="599"/>
      <c r="J2136" s="599" t="s">
        <v>5086</v>
      </c>
      <c r="K2136" s="599"/>
    </row>
    <row r="2137" spans="1:12" ht="0.95" customHeight="1" thickTop="1">
      <c r="A2137" s="217"/>
      <c r="B2137" s="217"/>
      <c r="C2137" s="217"/>
      <c r="D2137" s="217"/>
      <c r="E2137" s="217"/>
      <c r="F2137" s="217"/>
      <c r="G2137" s="217"/>
      <c r="H2137" s="217"/>
      <c r="I2137" s="217"/>
      <c r="J2137" s="217"/>
      <c r="K2137" s="217"/>
    </row>
    <row r="2138" spans="1:12" ht="18" customHeight="1">
      <c r="A2138" s="243"/>
      <c r="B2138" s="243" t="s">
        <v>840</v>
      </c>
      <c r="C2138" s="207" t="s">
        <v>841</v>
      </c>
      <c r="D2138" s="243" t="s">
        <v>842</v>
      </c>
      <c r="E2138" s="243" t="s">
        <v>843</v>
      </c>
      <c r="F2138" s="600" t="s">
        <v>844</v>
      </c>
      <c r="G2138" s="600"/>
      <c r="H2138" s="208" t="s">
        <v>845</v>
      </c>
      <c r="I2138" s="207" t="s">
        <v>846</v>
      </c>
      <c r="J2138" s="207" t="s">
        <v>847</v>
      </c>
      <c r="K2138" s="207" t="s">
        <v>742</v>
      </c>
    </row>
    <row r="2139" spans="1:12" ht="21.95" customHeight="1">
      <c r="A2139" s="317" t="s">
        <v>848</v>
      </c>
      <c r="B2139" s="317" t="s">
        <v>2772</v>
      </c>
      <c r="C2139" s="318" t="s">
        <v>2773</v>
      </c>
      <c r="D2139" s="317" t="s">
        <v>14</v>
      </c>
      <c r="E2139" s="317" t="s">
        <v>2774</v>
      </c>
      <c r="F2139" s="592" t="s">
        <v>902</v>
      </c>
      <c r="G2139" s="592"/>
      <c r="H2139" s="319" t="s">
        <v>914</v>
      </c>
      <c r="I2139" s="318">
        <v>1</v>
      </c>
      <c r="J2139" s="327" t="s">
        <v>2941</v>
      </c>
      <c r="K2139" s="320" t="s">
        <v>2941</v>
      </c>
      <c r="L2139" s="325">
        <f>'Med escola 220V'!I321</f>
        <v>14.061</v>
      </c>
    </row>
    <row r="2140" spans="1:12" ht="21.95" customHeight="1">
      <c r="A2140" s="244" t="s">
        <v>853</v>
      </c>
      <c r="B2140" s="244"/>
      <c r="C2140" s="211" t="s">
        <v>2491</v>
      </c>
      <c r="D2140" s="244" t="s">
        <v>14</v>
      </c>
      <c r="E2140" s="244" t="s">
        <v>2492</v>
      </c>
      <c r="F2140" s="597" t="s">
        <v>861</v>
      </c>
      <c r="G2140" s="597"/>
      <c r="H2140" s="212" t="s">
        <v>862</v>
      </c>
      <c r="I2140" s="211" t="s">
        <v>5087</v>
      </c>
      <c r="J2140" s="211" t="s">
        <v>2494</v>
      </c>
      <c r="K2140" s="213">
        <v>3.38</v>
      </c>
    </row>
    <row r="2141" spans="1:12" ht="21.95" customHeight="1">
      <c r="A2141" s="244" t="s">
        <v>853</v>
      </c>
      <c r="B2141" s="244"/>
      <c r="C2141" s="211" t="s">
        <v>1123</v>
      </c>
      <c r="D2141" s="244" t="s">
        <v>14</v>
      </c>
      <c r="E2141" s="244" t="s">
        <v>1124</v>
      </c>
      <c r="F2141" s="597" t="s">
        <v>861</v>
      </c>
      <c r="G2141" s="597"/>
      <c r="H2141" s="212" t="s">
        <v>862</v>
      </c>
      <c r="I2141" s="211" t="s">
        <v>5088</v>
      </c>
      <c r="J2141" s="211" t="s">
        <v>1125</v>
      </c>
      <c r="K2141" s="213">
        <v>6.39</v>
      </c>
    </row>
    <row r="2142" spans="1:12" ht="21.95" customHeight="1">
      <c r="A2142" s="247" t="s">
        <v>869</v>
      </c>
      <c r="B2142" s="247"/>
      <c r="C2142" s="214" t="s">
        <v>2737</v>
      </c>
      <c r="D2142" s="247" t="s">
        <v>14</v>
      </c>
      <c r="E2142" s="247" t="s">
        <v>2738</v>
      </c>
      <c r="F2142" s="598" t="s">
        <v>872</v>
      </c>
      <c r="G2142" s="598"/>
      <c r="H2142" s="215" t="s">
        <v>914</v>
      </c>
      <c r="I2142" s="214" t="s">
        <v>867</v>
      </c>
      <c r="J2142" s="214" t="s">
        <v>2739</v>
      </c>
      <c r="K2142" s="216">
        <v>4.29</v>
      </c>
    </row>
    <row r="2143" spans="1:12">
      <c r="A2143" s="245"/>
      <c r="B2143" s="245"/>
      <c r="C2143" s="245"/>
      <c r="D2143" s="245"/>
      <c r="E2143" s="245"/>
      <c r="F2143" s="245" t="s">
        <v>886</v>
      </c>
      <c r="G2143" s="245" t="s">
        <v>5089</v>
      </c>
      <c r="H2143" s="245" t="s">
        <v>888</v>
      </c>
      <c r="I2143" s="245" t="s">
        <v>5090</v>
      </c>
      <c r="J2143" s="245" t="s">
        <v>890</v>
      </c>
      <c r="K2143" s="245" t="s">
        <v>4862</v>
      </c>
    </row>
    <row r="2144" spans="1:12">
      <c r="A2144" s="245"/>
      <c r="B2144" s="245"/>
      <c r="C2144" s="245"/>
      <c r="D2144" s="245"/>
      <c r="E2144" s="245"/>
      <c r="F2144" s="245" t="s">
        <v>891</v>
      </c>
      <c r="G2144" s="245" t="s">
        <v>1779</v>
      </c>
      <c r="H2144" s="599" t="s">
        <v>892</v>
      </c>
      <c r="I2144" s="599"/>
      <c r="J2144" s="599" t="s">
        <v>4592</v>
      </c>
      <c r="K2144" s="599"/>
    </row>
    <row r="2145" spans="1:13" ht="15">
      <c r="A2145" s="243"/>
      <c r="B2145" s="243" t="s">
        <v>840</v>
      </c>
      <c r="C2145" s="207" t="s">
        <v>841</v>
      </c>
      <c r="D2145" s="243" t="s">
        <v>842</v>
      </c>
      <c r="E2145" s="243" t="s">
        <v>843</v>
      </c>
      <c r="F2145" s="600" t="s">
        <v>844</v>
      </c>
      <c r="G2145" s="600"/>
      <c r="H2145" s="208" t="s">
        <v>845</v>
      </c>
      <c r="I2145" s="207" t="s">
        <v>846</v>
      </c>
      <c r="J2145" s="207" t="s">
        <v>847</v>
      </c>
      <c r="K2145" s="207" t="s">
        <v>742</v>
      </c>
    </row>
    <row r="2146" spans="1:13">
      <c r="A2146" s="317"/>
      <c r="B2146" s="317"/>
      <c r="C2146" s="318"/>
      <c r="D2146" s="317"/>
      <c r="E2146" s="317" t="s">
        <v>31</v>
      </c>
      <c r="F2146" s="592"/>
      <c r="G2146" s="592"/>
      <c r="H2146" s="319" t="s">
        <v>4346</v>
      </c>
      <c r="I2146" s="318">
        <v>1</v>
      </c>
      <c r="J2146" s="318">
        <f>K2146</f>
        <v>46.8872</v>
      </c>
      <c r="K2146" s="320">
        <f>K2147</f>
        <v>46.8872</v>
      </c>
    </row>
    <row r="2147" spans="1:13">
      <c r="A2147" s="244"/>
      <c r="B2147" s="244"/>
      <c r="C2147" s="211"/>
      <c r="D2147" s="244"/>
      <c r="E2147" s="244" t="s">
        <v>31</v>
      </c>
      <c r="F2147" s="597"/>
      <c r="G2147" s="597"/>
      <c r="H2147" s="212" t="s">
        <v>4346</v>
      </c>
      <c r="I2147" s="211">
        <v>1</v>
      </c>
      <c r="J2147" s="211">
        <f>'Plan da quadra 220V'!G18</f>
        <v>46.8872</v>
      </c>
      <c r="K2147" s="213">
        <f>J2147*I2147</f>
        <v>46.8872</v>
      </c>
    </row>
    <row r="2148" spans="1:13">
      <c r="A2148" s="245"/>
      <c r="B2148" s="245"/>
      <c r="C2148" s="245"/>
      <c r="D2148" s="245"/>
      <c r="E2148" s="245"/>
      <c r="F2148" s="245" t="s">
        <v>891</v>
      </c>
      <c r="G2148" s="245">
        <f>H2*K2146</f>
        <v>9.6024985600000008</v>
      </c>
      <c r="H2148" s="599" t="s">
        <v>892</v>
      </c>
      <c r="I2148" s="599"/>
      <c r="J2148" s="601">
        <f>G2148+K2146</f>
        <v>56.489698560000001</v>
      </c>
      <c r="K2148" s="599"/>
    </row>
    <row r="2149" spans="1:13" ht="15">
      <c r="A2149" s="241"/>
      <c r="B2149" s="241" t="s">
        <v>840</v>
      </c>
      <c r="C2149" s="230" t="s">
        <v>841</v>
      </c>
      <c r="D2149" s="241" t="s">
        <v>842</v>
      </c>
      <c r="E2149" s="241" t="s">
        <v>843</v>
      </c>
      <c r="F2149" s="593" t="s">
        <v>844</v>
      </c>
      <c r="G2149" s="593"/>
      <c r="H2149" s="231" t="s">
        <v>845</v>
      </c>
      <c r="I2149" s="230" t="s">
        <v>846</v>
      </c>
      <c r="J2149" s="230" t="s">
        <v>847</v>
      </c>
      <c r="K2149" s="230" t="s">
        <v>742</v>
      </c>
    </row>
    <row r="2150" spans="1:13" ht="45" customHeight="1">
      <c r="A2150" s="317" t="s">
        <v>848</v>
      </c>
      <c r="B2150" s="317" t="s">
        <v>4355</v>
      </c>
      <c r="C2150" s="318" t="s">
        <v>1423</v>
      </c>
      <c r="D2150" s="317" t="s">
        <v>14</v>
      </c>
      <c r="E2150" s="317" t="s">
        <v>1424</v>
      </c>
      <c r="F2150" s="592" t="s">
        <v>856</v>
      </c>
      <c r="G2150" s="592"/>
      <c r="H2150" s="319" t="s">
        <v>16</v>
      </c>
      <c r="I2150" s="318">
        <v>1</v>
      </c>
      <c r="J2150" s="320">
        <f>K2150</f>
        <v>58.41</v>
      </c>
      <c r="K2150" s="320">
        <f>SUM(K2151:K2160)</f>
        <v>58.41</v>
      </c>
      <c r="L2150" s="325">
        <v>58.41</v>
      </c>
    </row>
    <row r="2151" spans="1:13" ht="22.5">
      <c r="A2151" s="239" t="s">
        <v>853</v>
      </c>
      <c r="B2151" s="239"/>
      <c r="C2151" s="232" t="s">
        <v>1171</v>
      </c>
      <c r="D2151" s="239" t="s">
        <v>14</v>
      </c>
      <c r="E2151" s="239" t="s">
        <v>1172</v>
      </c>
      <c r="F2151" s="589" t="s">
        <v>861</v>
      </c>
      <c r="G2151" s="589"/>
      <c r="H2151" s="233" t="s">
        <v>862</v>
      </c>
      <c r="I2151" s="232">
        <v>0.2</v>
      </c>
      <c r="J2151" s="232" t="s">
        <v>1173</v>
      </c>
      <c r="K2151" s="234">
        <f>I2151*J2151</f>
        <v>3.8960000000000004</v>
      </c>
    </row>
    <row r="2152" spans="1:13" ht="22.5">
      <c r="A2152" s="239" t="s">
        <v>853</v>
      </c>
      <c r="B2152" s="239"/>
      <c r="C2152" s="232" t="s">
        <v>865</v>
      </c>
      <c r="D2152" s="239" t="s">
        <v>14</v>
      </c>
      <c r="E2152" s="239" t="s">
        <v>866</v>
      </c>
      <c r="F2152" s="589" t="s">
        <v>861</v>
      </c>
      <c r="G2152" s="589"/>
      <c r="H2152" s="233" t="s">
        <v>862</v>
      </c>
      <c r="I2152" s="232" t="s">
        <v>1426</v>
      </c>
      <c r="J2152" s="232" t="s">
        <v>868</v>
      </c>
      <c r="K2152" s="234">
        <f t="shared" ref="K2152:K2160" si="46">I2152*J2152</f>
        <v>29.388949999999998</v>
      </c>
    </row>
    <row r="2153" spans="1:13" ht="22.5">
      <c r="A2153" s="239" t="s">
        <v>853</v>
      </c>
      <c r="B2153" s="239"/>
      <c r="C2153" s="232" t="s">
        <v>1427</v>
      </c>
      <c r="D2153" s="239" t="s">
        <v>14</v>
      </c>
      <c r="E2153" s="239" t="s">
        <v>1428</v>
      </c>
      <c r="F2153" s="589" t="s">
        <v>856</v>
      </c>
      <c r="G2153" s="589"/>
      <c r="H2153" s="233" t="s">
        <v>16</v>
      </c>
      <c r="I2153" s="232">
        <v>0.17644168660287085</v>
      </c>
      <c r="J2153" s="232" t="s">
        <v>1430</v>
      </c>
      <c r="K2153" s="234">
        <f t="shared" si="46"/>
        <v>11.800420000000003</v>
      </c>
      <c r="L2153" s="325">
        <f>L2150-K2150</f>
        <v>0</v>
      </c>
      <c r="M2153" s="338">
        <f>L2153/J2153</f>
        <v>0</v>
      </c>
    </row>
    <row r="2154" spans="1:13" ht="22.5">
      <c r="A2154" s="242" t="s">
        <v>869</v>
      </c>
      <c r="B2154" s="242"/>
      <c r="C2154" s="235" t="s">
        <v>1328</v>
      </c>
      <c r="D2154" s="242" t="s">
        <v>14</v>
      </c>
      <c r="E2154" s="242" t="s">
        <v>1329</v>
      </c>
      <c r="F2154" s="595" t="s">
        <v>872</v>
      </c>
      <c r="G2154" s="595"/>
      <c r="H2154" s="236" t="s">
        <v>794</v>
      </c>
      <c r="I2154" s="235" t="s">
        <v>857</v>
      </c>
      <c r="J2154" s="235" t="s">
        <v>1331</v>
      </c>
      <c r="K2154" s="237">
        <f t="shared" si="46"/>
        <v>5.6300000000000003E-2</v>
      </c>
    </row>
    <row r="2155" spans="1:13" ht="22.5">
      <c r="A2155" s="242" t="s">
        <v>869</v>
      </c>
      <c r="B2155" s="242"/>
      <c r="C2155" s="235" t="s">
        <v>1431</v>
      </c>
      <c r="D2155" s="242" t="s">
        <v>14</v>
      </c>
      <c r="E2155" s="242" t="s">
        <v>1432</v>
      </c>
      <c r="F2155" s="595" t="s">
        <v>872</v>
      </c>
      <c r="G2155" s="595"/>
      <c r="H2155" s="236" t="s">
        <v>1433</v>
      </c>
      <c r="I2155" s="235" t="s">
        <v>1434</v>
      </c>
      <c r="J2155" s="235" t="s">
        <v>1435</v>
      </c>
      <c r="K2155" s="237">
        <f t="shared" si="46"/>
        <v>1.1850000000000001</v>
      </c>
    </row>
    <row r="2156" spans="1:13" ht="22.5">
      <c r="A2156" s="242" t="s">
        <v>869</v>
      </c>
      <c r="B2156" s="242"/>
      <c r="C2156" s="235" t="s">
        <v>1436</v>
      </c>
      <c r="D2156" s="242" t="s">
        <v>14</v>
      </c>
      <c r="E2156" s="242" t="s">
        <v>1437</v>
      </c>
      <c r="F2156" s="595" t="s">
        <v>1438</v>
      </c>
      <c r="G2156" s="595"/>
      <c r="H2156" s="236" t="s">
        <v>1433</v>
      </c>
      <c r="I2156" s="235" t="s">
        <v>1439</v>
      </c>
      <c r="J2156" s="235" t="s">
        <v>1435</v>
      </c>
      <c r="K2156" s="237">
        <f t="shared" si="46"/>
        <v>2.9649999999999999</v>
      </c>
    </row>
    <row r="2157" spans="1:13" ht="33.75">
      <c r="A2157" s="242" t="s">
        <v>869</v>
      </c>
      <c r="B2157" s="242"/>
      <c r="C2157" s="235" t="s">
        <v>1440</v>
      </c>
      <c r="D2157" s="242" t="s">
        <v>14</v>
      </c>
      <c r="E2157" s="242" t="s">
        <v>1441</v>
      </c>
      <c r="F2157" s="595" t="s">
        <v>872</v>
      </c>
      <c r="G2157" s="595"/>
      <c r="H2157" s="236" t="s">
        <v>1433</v>
      </c>
      <c r="I2157" s="235" t="s">
        <v>1439</v>
      </c>
      <c r="J2157" s="235" t="s">
        <v>1442</v>
      </c>
      <c r="K2157" s="237">
        <f t="shared" si="46"/>
        <v>5.4318799999999996</v>
      </c>
    </row>
    <row r="2158" spans="1:13" ht="22.5">
      <c r="A2158" s="242" t="s">
        <v>869</v>
      </c>
      <c r="B2158" s="242"/>
      <c r="C2158" s="235" t="s">
        <v>1443</v>
      </c>
      <c r="D2158" s="242" t="s">
        <v>14</v>
      </c>
      <c r="E2158" s="242" t="s">
        <v>1444</v>
      </c>
      <c r="F2158" s="595" t="s">
        <v>872</v>
      </c>
      <c r="G2158" s="595"/>
      <c r="H2158" s="236" t="s">
        <v>1433</v>
      </c>
      <c r="I2158" s="235" t="s">
        <v>1445</v>
      </c>
      <c r="J2158" s="235" t="s">
        <v>1446</v>
      </c>
      <c r="K2158" s="237">
        <f t="shared" si="46"/>
        <v>0.90500000000000003</v>
      </c>
    </row>
    <row r="2159" spans="1:13" ht="22.5">
      <c r="A2159" s="242" t="s">
        <v>869</v>
      </c>
      <c r="B2159" s="242"/>
      <c r="C2159" s="235" t="s">
        <v>870</v>
      </c>
      <c r="D2159" s="242" t="s">
        <v>14</v>
      </c>
      <c r="E2159" s="242" t="s">
        <v>871</v>
      </c>
      <c r="F2159" s="595" t="s">
        <v>872</v>
      </c>
      <c r="G2159" s="595"/>
      <c r="H2159" s="236" t="s">
        <v>873</v>
      </c>
      <c r="I2159" s="235" t="s">
        <v>1447</v>
      </c>
      <c r="J2159" s="235" t="s">
        <v>875</v>
      </c>
      <c r="K2159" s="237">
        <f t="shared" si="46"/>
        <v>2.39568</v>
      </c>
    </row>
    <row r="2160" spans="1:13" ht="22.5">
      <c r="A2160" s="242" t="s">
        <v>869</v>
      </c>
      <c r="B2160" s="242"/>
      <c r="C2160" s="235" t="s">
        <v>1336</v>
      </c>
      <c r="D2160" s="242" t="s">
        <v>14</v>
      </c>
      <c r="E2160" s="242" t="s">
        <v>1337</v>
      </c>
      <c r="F2160" s="595" t="s">
        <v>872</v>
      </c>
      <c r="G2160" s="595"/>
      <c r="H2160" s="236" t="s">
        <v>880</v>
      </c>
      <c r="I2160" s="235" t="s">
        <v>1448</v>
      </c>
      <c r="J2160" s="235" t="s">
        <v>1338</v>
      </c>
      <c r="K2160" s="237">
        <f t="shared" si="46"/>
        <v>0.38577</v>
      </c>
    </row>
    <row r="2161" spans="1:12">
      <c r="A2161" s="240"/>
      <c r="B2161" s="240"/>
      <c r="C2161" s="240"/>
      <c r="D2161" s="240"/>
      <c r="E2161" s="240"/>
      <c r="F2161" s="240" t="s">
        <v>886</v>
      </c>
      <c r="G2161" s="240" t="s">
        <v>4176</v>
      </c>
      <c r="H2161" s="240" t="s">
        <v>888</v>
      </c>
      <c r="I2161" s="240" t="s">
        <v>2146</v>
      </c>
      <c r="J2161" s="240" t="s">
        <v>890</v>
      </c>
      <c r="K2161" s="240" t="s">
        <v>1449</v>
      </c>
    </row>
    <row r="2162" spans="1:12">
      <c r="A2162" s="240"/>
      <c r="B2162" s="240"/>
      <c r="C2162" s="240"/>
      <c r="D2162" s="240"/>
      <c r="E2162" s="240"/>
      <c r="F2162" s="240" t="s">
        <v>891</v>
      </c>
      <c r="G2162" s="336">
        <f>H2*K2150</f>
        <v>11.962368</v>
      </c>
      <c r="H2162" s="590" t="s">
        <v>892</v>
      </c>
      <c r="I2162" s="590"/>
      <c r="J2162" s="591">
        <f>G2162+K2150</f>
        <v>70.372367999999994</v>
      </c>
      <c r="K2162" s="590"/>
    </row>
    <row r="2163" spans="1:12" ht="15">
      <c r="A2163" s="241"/>
      <c r="B2163" s="241" t="s">
        <v>840</v>
      </c>
      <c r="C2163" s="230" t="s">
        <v>841</v>
      </c>
      <c r="D2163" s="241" t="s">
        <v>842</v>
      </c>
      <c r="E2163" s="241" t="s">
        <v>843</v>
      </c>
      <c r="F2163" s="593" t="s">
        <v>844</v>
      </c>
      <c r="G2163" s="593"/>
      <c r="H2163" s="231" t="s">
        <v>845</v>
      </c>
      <c r="I2163" s="230" t="s">
        <v>846</v>
      </c>
      <c r="J2163" s="230" t="s">
        <v>847</v>
      </c>
      <c r="K2163" s="230" t="s">
        <v>742</v>
      </c>
    </row>
    <row r="2164" spans="1:12" ht="33.75">
      <c r="A2164" s="317" t="s">
        <v>848</v>
      </c>
      <c r="B2164" s="317" t="s">
        <v>4356</v>
      </c>
      <c r="C2164" s="318">
        <v>92776</v>
      </c>
      <c r="D2164" s="317" t="s">
        <v>14</v>
      </c>
      <c r="E2164" s="317" t="s">
        <v>1452</v>
      </c>
      <c r="F2164" s="592" t="s">
        <v>856</v>
      </c>
      <c r="G2164" s="592"/>
      <c r="H2164" s="319" t="s">
        <v>880</v>
      </c>
      <c r="I2164" s="318">
        <v>1</v>
      </c>
      <c r="J2164" s="320">
        <f>K2164</f>
        <v>6.54</v>
      </c>
      <c r="K2164" s="320">
        <f>SUM(K2165:K2169)</f>
        <v>6.54</v>
      </c>
      <c r="L2164" s="325">
        <v>6.54</v>
      </c>
    </row>
    <row r="2165" spans="1:12" ht="22.5">
      <c r="A2165" s="239" t="s">
        <v>853</v>
      </c>
      <c r="B2165" s="239"/>
      <c r="C2165" s="232" t="s">
        <v>1352</v>
      </c>
      <c r="D2165" s="239" t="s">
        <v>14</v>
      </c>
      <c r="E2165" s="239" t="s">
        <v>1353</v>
      </c>
      <c r="F2165" s="589" t="s">
        <v>861</v>
      </c>
      <c r="G2165" s="589"/>
      <c r="H2165" s="233" t="s">
        <v>862</v>
      </c>
      <c r="I2165" s="232" t="s">
        <v>1454</v>
      </c>
      <c r="J2165" s="232" t="s">
        <v>1354</v>
      </c>
      <c r="K2165" s="234">
        <f>I2165*J2165</f>
        <v>0.21887659500000001</v>
      </c>
    </row>
    <row r="2166" spans="1:12" ht="22.5">
      <c r="A2166" s="239" t="s">
        <v>853</v>
      </c>
      <c r="B2166" s="239"/>
      <c r="C2166" s="232" t="s">
        <v>1355</v>
      </c>
      <c r="D2166" s="239" t="s">
        <v>14</v>
      </c>
      <c r="E2166" s="239" t="s">
        <v>1356</v>
      </c>
      <c r="F2166" s="589" t="s">
        <v>861</v>
      </c>
      <c r="G2166" s="589"/>
      <c r="H2166" s="233" t="s">
        <v>862</v>
      </c>
      <c r="I2166" s="232">
        <v>3.2559043958868883E-2</v>
      </c>
      <c r="J2166" s="232" t="s">
        <v>868</v>
      </c>
      <c r="K2166" s="234">
        <f>I2166*J2166</f>
        <v>0.63327340499999973</v>
      </c>
      <c r="L2166" s="325">
        <f>L2164-K2164</f>
        <v>0</v>
      </c>
    </row>
    <row r="2167" spans="1:12" ht="22.5">
      <c r="A2167" s="239" t="s">
        <v>853</v>
      </c>
      <c r="B2167" s="239"/>
      <c r="C2167" s="232" t="s">
        <v>1357</v>
      </c>
      <c r="D2167" s="239" t="s">
        <v>14</v>
      </c>
      <c r="E2167" s="239" t="s">
        <v>1358</v>
      </c>
      <c r="F2167" s="589" t="s">
        <v>856</v>
      </c>
      <c r="G2167" s="589"/>
      <c r="H2167" s="233" t="s">
        <v>880</v>
      </c>
      <c r="I2167" s="232" t="s">
        <v>867</v>
      </c>
      <c r="J2167" s="232" t="s">
        <v>1359</v>
      </c>
      <c r="K2167" s="234">
        <f>I2167*J2167</f>
        <v>5.31</v>
      </c>
      <c r="L2167" s="335">
        <f>L2166/J2166</f>
        <v>0</v>
      </c>
    </row>
    <row r="2168" spans="1:12" ht="22.5">
      <c r="A2168" s="242" t="s">
        <v>869</v>
      </c>
      <c r="B2168" s="242"/>
      <c r="C2168" s="235" t="s">
        <v>1106</v>
      </c>
      <c r="D2168" s="242" t="s">
        <v>14</v>
      </c>
      <c r="E2168" s="242" t="s">
        <v>1107</v>
      </c>
      <c r="F2168" s="595" t="s">
        <v>872</v>
      </c>
      <c r="G2168" s="595"/>
      <c r="H2168" s="236" t="s">
        <v>880</v>
      </c>
      <c r="I2168" s="235" t="s">
        <v>1360</v>
      </c>
      <c r="J2168" s="235" t="s">
        <v>1109</v>
      </c>
      <c r="K2168" s="234">
        <f>I2168*J2168</f>
        <v>0.25175000000000003</v>
      </c>
    </row>
    <row r="2169" spans="1:12" ht="22.5">
      <c r="A2169" s="242" t="s">
        <v>869</v>
      </c>
      <c r="B2169" s="242"/>
      <c r="C2169" s="235" t="s">
        <v>1361</v>
      </c>
      <c r="D2169" s="242" t="s">
        <v>14</v>
      </c>
      <c r="E2169" s="242" t="s">
        <v>1362</v>
      </c>
      <c r="F2169" s="595" t="s">
        <v>872</v>
      </c>
      <c r="G2169" s="595"/>
      <c r="H2169" s="236" t="s">
        <v>914</v>
      </c>
      <c r="I2169" s="235" t="s">
        <v>1455</v>
      </c>
      <c r="J2169" s="235" t="s">
        <v>1364</v>
      </c>
      <c r="K2169" s="234">
        <f>I2169*J2169</f>
        <v>0.12609999999999999</v>
      </c>
    </row>
    <row r="2170" spans="1:12">
      <c r="A2170" s="240"/>
      <c r="B2170" s="240"/>
      <c r="C2170" s="240"/>
      <c r="D2170" s="240"/>
      <c r="E2170" s="240"/>
      <c r="F2170" s="240" t="s">
        <v>886</v>
      </c>
      <c r="G2170" s="240" t="s">
        <v>1070</v>
      </c>
      <c r="H2170" s="240" t="s">
        <v>888</v>
      </c>
      <c r="I2170" s="240" t="s">
        <v>3321</v>
      </c>
      <c r="J2170" s="240" t="s">
        <v>890</v>
      </c>
      <c r="K2170" s="240" t="s">
        <v>1408</v>
      </c>
    </row>
    <row r="2171" spans="1:12">
      <c r="A2171" s="240"/>
      <c r="B2171" s="240"/>
      <c r="C2171" s="240"/>
      <c r="D2171" s="240"/>
      <c r="E2171" s="240"/>
      <c r="F2171" s="240" t="s">
        <v>891</v>
      </c>
      <c r="G2171" s="336">
        <f>H2*K2164</f>
        <v>1.3393920000000001</v>
      </c>
      <c r="H2171" s="590" t="s">
        <v>892</v>
      </c>
      <c r="I2171" s="590"/>
      <c r="J2171" s="591">
        <f>G2171+K2164</f>
        <v>7.8793920000000002</v>
      </c>
      <c r="K2171" s="590"/>
    </row>
    <row r="2172" spans="1:12" ht="15">
      <c r="A2172" s="241"/>
      <c r="B2172" s="241" t="s">
        <v>840</v>
      </c>
      <c r="C2172" s="230" t="s">
        <v>841</v>
      </c>
      <c r="D2172" s="241" t="s">
        <v>842</v>
      </c>
      <c r="E2172" s="241" t="s">
        <v>843</v>
      </c>
      <c r="F2172" s="593" t="s">
        <v>844</v>
      </c>
      <c r="G2172" s="593"/>
      <c r="H2172" s="231" t="s">
        <v>845</v>
      </c>
      <c r="I2172" s="230" t="s">
        <v>846</v>
      </c>
      <c r="J2172" s="230" t="s">
        <v>847</v>
      </c>
      <c r="K2172" s="230" t="s">
        <v>742</v>
      </c>
    </row>
    <row r="2173" spans="1:12" ht="33.75">
      <c r="A2173" s="317" t="s">
        <v>848</v>
      </c>
      <c r="B2173" s="317" t="s">
        <v>4357</v>
      </c>
      <c r="C2173" s="318" t="s">
        <v>1459</v>
      </c>
      <c r="D2173" s="317" t="s">
        <v>14</v>
      </c>
      <c r="E2173" s="317" t="s">
        <v>1460</v>
      </c>
      <c r="F2173" s="592" t="s">
        <v>856</v>
      </c>
      <c r="G2173" s="592"/>
      <c r="H2173" s="319" t="s">
        <v>880</v>
      </c>
      <c r="I2173" s="318">
        <v>1</v>
      </c>
      <c r="J2173" s="320" t="s">
        <v>1461</v>
      </c>
      <c r="K2173" s="320" t="s">
        <v>1461</v>
      </c>
    </row>
    <row r="2174" spans="1:12" ht="22.5">
      <c r="A2174" s="239" t="s">
        <v>853</v>
      </c>
      <c r="B2174" s="239"/>
      <c r="C2174" s="232" t="s">
        <v>1352</v>
      </c>
      <c r="D2174" s="239" t="s">
        <v>14</v>
      </c>
      <c r="E2174" s="239" t="s">
        <v>1353</v>
      </c>
      <c r="F2174" s="589" t="s">
        <v>861</v>
      </c>
      <c r="G2174" s="589"/>
      <c r="H2174" s="233" t="s">
        <v>862</v>
      </c>
      <c r="I2174" s="232" t="s">
        <v>1462</v>
      </c>
      <c r="J2174" s="232" t="s">
        <v>1354</v>
      </c>
      <c r="K2174" s="234">
        <v>0.55000000000000004</v>
      </c>
    </row>
    <row r="2175" spans="1:12" ht="22.5">
      <c r="A2175" s="239" t="s">
        <v>853</v>
      </c>
      <c r="B2175" s="239"/>
      <c r="C2175" s="232" t="s">
        <v>1355</v>
      </c>
      <c r="D2175" s="239" t="s">
        <v>14</v>
      </c>
      <c r="E2175" s="239" t="s">
        <v>1356</v>
      </c>
      <c r="F2175" s="589" t="s">
        <v>861</v>
      </c>
      <c r="G2175" s="589"/>
      <c r="H2175" s="233" t="s">
        <v>862</v>
      </c>
      <c r="I2175" s="232" t="s">
        <v>1463</v>
      </c>
      <c r="J2175" s="232" t="s">
        <v>868</v>
      </c>
      <c r="K2175" s="234">
        <v>4.3600000000000003</v>
      </c>
    </row>
    <row r="2176" spans="1:12" ht="22.5">
      <c r="A2176" s="239" t="s">
        <v>853</v>
      </c>
      <c r="B2176" s="239"/>
      <c r="C2176" s="232" t="s">
        <v>1371</v>
      </c>
      <c r="D2176" s="239" t="s">
        <v>14</v>
      </c>
      <c r="E2176" s="239" t="s">
        <v>1372</v>
      </c>
      <c r="F2176" s="589" t="s">
        <v>856</v>
      </c>
      <c r="G2176" s="589"/>
      <c r="H2176" s="233" t="s">
        <v>880</v>
      </c>
      <c r="I2176" s="232" t="s">
        <v>867</v>
      </c>
      <c r="J2176" s="232" t="s">
        <v>1373</v>
      </c>
      <c r="K2176" s="234">
        <v>5.84</v>
      </c>
    </row>
    <row r="2177" spans="1:13" ht="22.5">
      <c r="A2177" s="242" t="s">
        <v>869</v>
      </c>
      <c r="B2177" s="242"/>
      <c r="C2177" s="235" t="s">
        <v>1106</v>
      </c>
      <c r="D2177" s="242" t="s">
        <v>14</v>
      </c>
      <c r="E2177" s="242" t="s">
        <v>1107</v>
      </c>
      <c r="F2177" s="595" t="s">
        <v>872</v>
      </c>
      <c r="G2177" s="595"/>
      <c r="H2177" s="236" t="s">
        <v>880</v>
      </c>
      <c r="I2177" s="235" t="s">
        <v>1360</v>
      </c>
      <c r="J2177" s="235" t="s">
        <v>1109</v>
      </c>
      <c r="K2177" s="237">
        <v>0.25</v>
      </c>
    </row>
    <row r="2178" spans="1:13" ht="22.5">
      <c r="A2178" s="242" t="s">
        <v>869</v>
      </c>
      <c r="B2178" s="242"/>
      <c r="C2178" s="235" t="s">
        <v>1361</v>
      </c>
      <c r="D2178" s="242" t="s">
        <v>14</v>
      </c>
      <c r="E2178" s="242" t="s">
        <v>1362</v>
      </c>
      <c r="F2178" s="595" t="s">
        <v>872</v>
      </c>
      <c r="G2178" s="595"/>
      <c r="H2178" s="236" t="s">
        <v>914</v>
      </c>
      <c r="I2178" s="235" t="s">
        <v>1363</v>
      </c>
      <c r="J2178" s="235" t="s">
        <v>1364</v>
      </c>
      <c r="K2178" s="237">
        <v>0.15</v>
      </c>
    </row>
    <row r="2179" spans="1:13">
      <c r="A2179" s="240"/>
      <c r="B2179" s="240"/>
      <c r="C2179" s="240"/>
      <c r="D2179" s="240"/>
      <c r="E2179" s="240"/>
      <c r="F2179" s="240" t="s">
        <v>886</v>
      </c>
      <c r="G2179" s="240" t="s">
        <v>3046</v>
      </c>
      <c r="H2179" s="240" t="s">
        <v>888</v>
      </c>
      <c r="I2179" s="240" t="s">
        <v>4177</v>
      </c>
      <c r="J2179" s="240" t="s">
        <v>890</v>
      </c>
      <c r="K2179" s="240" t="s">
        <v>1464</v>
      </c>
    </row>
    <row r="2180" spans="1:13">
      <c r="A2180" s="240"/>
      <c r="B2180" s="240"/>
      <c r="C2180" s="240"/>
      <c r="D2180" s="240"/>
      <c r="E2180" s="240"/>
      <c r="F2180" s="240" t="s">
        <v>891</v>
      </c>
      <c r="G2180" s="240" t="s">
        <v>1365</v>
      </c>
      <c r="H2180" s="590" t="s">
        <v>892</v>
      </c>
      <c r="I2180" s="590"/>
      <c r="J2180" s="590" t="s">
        <v>1465</v>
      </c>
      <c r="K2180" s="590"/>
    </row>
    <row r="2181" spans="1:13" ht="15">
      <c r="A2181" s="241"/>
      <c r="B2181" s="241" t="s">
        <v>840</v>
      </c>
      <c r="C2181" s="230" t="s">
        <v>841</v>
      </c>
      <c r="D2181" s="241" t="s">
        <v>842</v>
      </c>
      <c r="E2181" s="241" t="s">
        <v>843</v>
      </c>
      <c r="F2181" s="593" t="s">
        <v>844</v>
      </c>
      <c r="G2181" s="593"/>
      <c r="H2181" s="231" t="s">
        <v>845</v>
      </c>
      <c r="I2181" s="230" t="s">
        <v>846</v>
      </c>
      <c r="J2181" s="230" t="s">
        <v>847</v>
      </c>
      <c r="K2181" s="230" t="s">
        <v>742</v>
      </c>
    </row>
    <row r="2182" spans="1:13" ht="22.5">
      <c r="A2182" s="317" t="s">
        <v>848</v>
      </c>
      <c r="B2182" s="317" t="s">
        <v>4358</v>
      </c>
      <c r="C2182" s="318" t="s">
        <v>1377</v>
      </c>
      <c r="D2182" s="317" t="s">
        <v>14</v>
      </c>
      <c r="E2182" s="317" t="s">
        <v>1378</v>
      </c>
      <c r="F2182" s="592" t="s">
        <v>856</v>
      </c>
      <c r="G2182" s="592"/>
      <c r="H2182" s="319" t="s">
        <v>40</v>
      </c>
      <c r="I2182" s="318">
        <v>1</v>
      </c>
      <c r="J2182" s="320">
        <f>K2182</f>
        <v>286.12199999999996</v>
      </c>
      <c r="K2182" s="320">
        <f>SUM(K2183:K2189)</f>
        <v>286.12199999999996</v>
      </c>
      <c r="L2182" s="325">
        <f>'Plan da quadra 220V'!G48</f>
        <v>286.12199999999996</v>
      </c>
    </row>
    <row r="2183" spans="1:13" ht="22.5">
      <c r="A2183" s="239" t="s">
        <v>853</v>
      </c>
      <c r="B2183" s="239"/>
      <c r="C2183" s="232" t="s">
        <v>859</v>
      </c>
      <c r="D2183" s="239" t="s">
        <v>14</v>
      </c>
      <c r="E2183" s="239" t="s">
        <v>860</v>
      </c>
      <c r="F2183" s="589" t="s">
        <v>861</v>
      </c>
      <c r="G2183" s="589"/>
      <c r="H2183" s="233" t="s">
        <v>862</v>
      </c>
      <c r="I2183" s="232" t="s">
        <v>1379</v>
      </c>
      <c r="J2183" s="232" t="s">
        <v>864</v>
      </c>
      <c r="K2183" s="234">
        <f>I2183*J2183</f>
        <v>27.125999999999998</v>
      </c>
    </row>
    <row r="2184" spans="1:13" ht="22.5">
      <c r="A2184" s="239" t="s">
        <v>853</v>
      </c>
      <c r="B2184" s="239"/>
      <c r="C2184" s="232" t="s">
        <v>1380</v>
      </c>
      <c r="D2184" s="239" t="s">
        <v>14</v>
      </c>
      <c r="E2184" s="239" t="s">
        <v>1381</v>
      </c>
      <c r="F2184" s="589" t="s">
        <v>861</v>
      </c>
      <c r="G2184" s="589"/>
      <c r="H2184" s="233" t="s">
        <v>862</v>
      </c>
      <c r="I2184" s="232" t="s">
        <v>1288</v>
      </c>
      <c r="J2184" s="232" t="s">
        <v>1382</v>
      </c>
      <c r="K2184" s="234">
        <f t="shared" ref="K2184:K2189" si="47">I2184*J2184</f>
        <v>23.900000000000002</v>
      </c>
    </row>
    <row r="2185" spans="1:13" ht="22.5" customHeight="1">
      <c r="A2185" s="239" t="s">
        <v>853</v>
      </c>
      <c r="B2185" s="239"/>
      <c r="C2185" s="232" t="s">
        <v>1383</v>
      </c>
      <c r="D2185" s="239" t="s">
        <v>14</v>
      </c>
      <c r="E2185" s="239" t="s">
        <v>1384</v>
      </c>
      <c r="F2185" s="589" t="s">
        <v>1183</v>
      </c>
      <c r="G2185" s="589"/>
      <c r="H2185" s="233" t="s">
        <v>1184</v>
      </c>
      <c r="I2185" s="232" t="s">
        <v>1385</v>
      </c>
      <c r="J2185" s="232" t="s">
        <v>1386</v>
      </c>
      <c r="K2185" s="234">
        <f t="shared" si="47"/>
        <v>1.8815999999999999</v>
      </c>
    </row>
    <row r="2186" spans="1:13" ht="22.5" customHeight="1">
      <c r="A2186" s="239" t="s">
        <v>853</v>
      </c>
      <c r="B2186" s="239"/>
      <c r="C2186" s="232" t="s">
        <v>1387</v>
      </c>
      <c r="D2186" s="239" t="s">
        <v>14</v>
      </c>
      <c r="E2186" s="239" t="s">
        <v>1388</v>
      </c>
      <c r="F2186" s="589" t="s">
        <v>1183</v>
      </c>
      <c r="G2186" s="589"/>
      <c r="H2186" s="233" t="s">
        <v>1189</v>
      </c>
      <c r="I2186" s="232" t="s">
        <v>1389</v>
      </c>
      <c r="J2186" s="232" t="s">
        <v>1390</v>
      </c>
      <c r="K2186" s="234">
        <f t="shared" si="47"/>
        <v>0.61609999999999998</v>
      </c>
    </row>
    <row r="2187" spans="1:13" ht="22.5">
      <c r="A2187" s="242" t="s">
        <v>869</v>
      </c>
      <c r="B2187" s="242"/>
      <c r="C2187" s="235" t="s">
        <v>1391</v>
      </c>
      <c r="D2187" s="242" t="s">
        <v>14</v>
      </c>
      <c r="E2187" s="242" t="s">
        <v>1392</v>
      </c>
      <c r="F2187" s="595" t="s">
        <v>872</v>
      </c>
      <c r="G2187" s="595"/>
      <c r="H2187" s="236" t="s">
        <v>40</v>
      </c>
      <c r="I2187" s="235" t="s">
        <v>1393</v>
      </c>
      <c r="J2187" s="235" t="s">
        <v>1394</v>
      </c>
      <c r="K2187" s="234">
        <f t="shared" si="47"/>
        <v>49.075000000000003</v>
      </c>
    </row>
    <row r="2188" spans="1:13" ht="22.5">
      <c r="A2188" s="242" t="s">
        <v>869</v>
      </c>
      <c r="B2188" s="242"/>
      <c r="C2188" s="235" t="s">
        <v>1245</v>
      </c>
      <c r="D2188" s="242" t="s">
        <v>14</v>
      </c>
      <c r="E2188" s="242" t="s">
        <v>1246</v>
      </c>
      <c r="F2188" s="595" t="s">
        <v>872</v>
      </c>
      <c r="G2188" s="595"/>
      <c r="H2188" s="236" t="s">
        <v>880</v>
      </c>
      <c r="I2188" s="339">
        <v>278.6322962962962</v>
      </c>
      <c r="J2188" s="235" t="s">
        <v>1248</v>
      </c>
      <c r="K2188" s="234">
        <f t="shared" si="47"/>
        <v>150.46143999999995</v>
      </c>
      <c r="L2188" s="325">
        <f>L2182-K2182</f>
        <v>0</v>
      </c>
      <c r="M2188" s="337">
        <f>L2188/J2188</f>
        <v>0</v>
      </c>
    </row>
    <row r="2189" spans="1:13" ht="22.5">
      <c r="A2189" s="242" t="s">
        <v>869</v>
      </c>
      <c r="B2189" s="242"/>
      <c r="C2189" s="235" t="s">
        <v>1396</v>
      </c>
      <c r="D2189" s="242" t="s">
        <v>14</v>
      </c>
      <c r="E2189" s="242" t="s">
        <v>1397</v>
      </c>
      <c r="F2189" s="595" t="s">
        <v>872</v>
      </c>
      <c r="G2189" s="595"/>
      <c r="H2189" s="236" t="s">
        <v>40</v>
      </c>
      <c r="I2189" s="235" t="s">
        <v>1398</v>
      </c>
      <c r="J2189" s="235" t="s">
        <v>1251</v>
      </c>
      <c r="K2189" s="234">
        <f t="shared" si="47"/>
        <v>33.061860000000003</v>
      </c>
    </row>
    <row r="2190" spans="1:13">
      <c r="A2190" s="240"/>
      <c r="B2190" s="240"/>
      <c r="C2190" s="240"/>
      <c r="D2190" s="240"/>
      <c r="E2190" s="240"/>
      <c r="F2190" s="240" t="s">
        <v>886</v>
      </c>
      <c r="G2190" s="240" t="s">
        <v>4174</v>
      </c>
      <c r="H2190" s="240" t="s">
        <v>888</v>
      </c>
      <c r="I2190" s="240" t="s">
        <v>4175</v>
      </c>
      <c r="J2190" s="240" t="s">
        <v>890</v>
      </c>
      <c r="K2190" s="240" t="s">
        <v>1399</v>
      </c>
    </row>
    <row r="2191" spans="1:13">
      <c r="A2191" s="240"/>
      <c r="B2191" s="240"/>
      <c r="C2191" s="240"/>
      <c r="D2191" s="240"/>
      <c r="E2191" s="240"/>
      <c r="F2191" s="240" t="s">
        <v>891</v>
      </c>
      <c r="G2191" s="336">
        <f>H2*K2182</f>
        <v>58.597785599999995</v>
      </c>
      <c r="H2191" s="590" t="s">
        <v>892</v>
      </c>
      <c r="I2191" s="590"/>
      <c r="J2191" s="591">
        <f>G2191+K2182</f>
        <v>344.71978559999997</v>
      </c>
      <c r="K2191" s="590"/>
    </row>
    <row r="2192" spans="1:13" ht="15">
      <c r="A2192" s="241"/>
      <c r="B2192" s="241" t="s">
        <v>840</v>
      </c>
      <c r="C2192" s="230" t="s">
        <v>841</v>
      </c>
      <c r="D2192" s="241" t="s">
        <v>842</v>
      </c>
      <c r="E2192" s="241" t="s">
        <v>843</v>
      </c>
      <c r="F2192" s="593" t="s">
        <v>844</v>
      </c>
      <c r="G2192" s="593"/>
      <c r="H2192" s="231" t="s">
        <v>845</v>
      </c>
      <c r="I2192" s="230" t="s">
        <v>846</v>
      </c>
      <c r="J2192" s="230" t="s">
        <v>847</v>
      </c>
      <c r="K2192" s="230" t="s">
        <v>742</v>
      </c>
    </row>
    <row r="2193" spans="1:12">
      <c r="A2193" s="317" t="s">
        <v>848</v>
      </c>
      <c r="B2193" s="317" t="s">
        <v>4359</v>
      </c>
      <c r="C2193" s="318" t="s">
        <v>4360</v>
      </c>
      <c r="D2193" s="317" t="s">
        <v>14</v>
      </c>
      <c r="E2193" s="317" t="s">
        <v>4361</v>
      </c>
      <c r="F2193" s="592" t="s">
        <v>1034</v>
      </c>
      <c r="G2193" s="592"/>
      <c r="H2193" s="319" t="s">
        <v>873</v>
      </c>
      <c r="I2193" s="318">
        <v>1</v>
      </c>
      <c r="J2193" s="320">
        <f>K2193</f>
        <v>46.6952</v>
      </c>
      <c r="K2193" s="320">
        <f>SUM(K2194:K2196)</f>
        <v>46.6952</v>
      </c>
      <c r="L2193" s="325">
        <f>'Plan da quadra 220V'!G90</f>
        <v>46.697999999999993</v>
      </c>
    </row>
    <row r="2194" spans="1:12" ht="22.5">
      <c r="A2194" s="239" t="s">
        <v>853</v>
      </c>
      <c r="B2194" s="239"/>
      <c r="C2194" s="232" t="s">
        <v>859</v>
      </c>
      <c r="D2194" s="239" t="s">
        <v>14</v>
      </c>
      <c r="E2194" s="239" t="s">
        <v>860</v>
      </c>
      <c r="F2194" s="589" t="s">
        <v>861</v>
      </c>
      <c r="G2194" s="589"/>
      <c r="H2194" s="233" t="s">
        <v>862</v>
      </c>
      <c r="I2194" s="232" t="s">
        <v>1110</v>
      </c>
      <c r="J2194" s="232" t="s">
        <v>864</v>
      </c>
      <c r="K2194" s="234">
        <f>I2194*J2194</f>
        <v>1.6439999999999999</v>
      </c>
    </row>
    <row r="2195" spans="1:12" ht="22.5">
      <c r="A2195" s="239" t="s">
        <v>853</v>
      </c>
      <c r="B2195" s="239"/>
      <c r="C2195" s="232" t="s">
        <v>1681</v>
      </c>
      <c r="D2195" s="239" t="s">
        <v>14</v>
      </c>
      <c r="E2195" s="239" t="s">
        <v>1682</v>
      </c>
      <c r="F2195" s="589" t="s">
        <v>861</v>
      </c>
      <c r="G2195" s="589"/>
      <c r="H2195" s="233" t="s">
        <v>862</v>
      </c>
      <c r="I2195" s="232" t="s">
        <v>1110</v>
      </c>
      <c r="J2195" s="232" t="s">
        <v>1683</v>
      </c>
      <c r="K2195" s="234">
        <f>I2195*J2195</f>
        <v>2.4612000000000003</v>
      </c>
    </row>
    <row r="2196" spans="1:12" ht="22.5">
      <c r="A2196" s="242" t="s">
        <v>869</v>
      </c>
      <c r="B2196" s="242"/>
      <c r="C2196" s="235" t="s">
        <v>4362</v>
      </c>
      <c r="D2196" s="242" t="s">
        <v>14</v>
      </c>
      <c r="E2196" s="242" t="s">
        <v>4363</v>
      </c>
      <c r="F2196" s="595" t="s">
        <v>872</v>
      </c>
      <c r="G2196" s="595"/>
      <c r="H2196" s="236" t="s">
        <v>16</v>
      </c>
      <c r="I2196" s="235">
        <v>1</v>
      </c>
      <c r="J2196" s="235">
        <v>42.59</v>
      </c>
      <c r="K2196" s="234">
        <f>I2196*J2196</f>
        <v>42.59</v>
      </c>
      <c r="L2196" s="325">
        <f>L2193-K2193</f>
        <v>2.7999999999934744E-3</v>
      </c>
    </row>
    <row r="2197" spans="1:12">
      <c r="A2197" s="240"/>
      <c r="B2197" s="240"/>
      <c r="C2197" s="240"/>
      <c r="D2197" s="240"/>
      <c r="E2197" s="240"/>
      <c r="F2197" s="240" t="s">
        <v>886</v>
      </c>
      <c r="G2197" s="240" t="s">
        <v>3105</v>
      </c>
      <c r="H2197" s="240" t="s">
        <v>888</v>
      </c>
      <c r="I2197" s="240" t="s">
        <v>3340</v>
      </c>
      <c r="J2197" s="240" t="s">
        <v>890</v>
      </c>
      <c r="K2197" s="240" t="s">
        <v>2178</v>
      </c>
    </row>
    <row r="2198" spans="1:12">
      <c r="A2198" s="240"/>
      <c r="B2198" s="240"/>
      <c r="C2198" s="240"/>
      <c r="D2198" s="240"/>
      <c r="E2198" s="240"/>
      <c r="F2198" s="240" t="s">
        <v>891</v>
      </c>
      <c r="G2198" s="331">
        <f>H2*K2193</f>
        <v>9.5631769599999998</v>
      </c>
      <c r="H2198" s="590" t="s">
        <v>892</v>
      </c>
      <c r="I2198" s="590"/>
      <c r="J2198" s="591">
        <f>G2198+K2193</f>
        <v>56.25837696</v>
      </c>
      <c r="K2198" s="590"/>
    </row>
    <row r="2199" spans="1:12" ht="15">
      <c r="A2199" s="241"/>
      <c r="B2199" s="241" t="s">
        <v>840</v>
      </c>
      <c r="C2199" s="230" t="s">
        <v>841</v>
      </c>
      <c r="D2199" s="241" t="s">
        <v>842</v>
      </c>
      <c r="E2199" s="241" t="s">
        <v>843</v>
      </c>
      <c r="F2199" s="593" t="s">
        <v>844</v>
      </c>
      <c r="G2199" s="593"/>
      <c r="H2199" s="231" t="s">
        <v>845</v>
      </c>
      <c r="I2199" s="230" t="s">
        <v>846</v>
      </c>
      <c r="J2199" s="230" t="s">
        <v>847</v>
      </c>
      <c r="K2199" s="230" t="s">
        <v>742</v>
      </c>
    </row>
    <row r="2200" spans="1:12">
      <c r="A2200" s="317" t="s">
        <v>848</v>
      </c>
      <c r="B2200" s="317" t="s">
        <v>4364</v>
      </c>
      <c r="C2200" s="318" t="s">
        <v>4365</v>
      </c>
      <c r="D2200" s="317" t="s">
        <v>14</v>
      </c>
      <c r="E2200" s="317" t="s">
        <v>4366</v>
      </c>
      <c r="F2200" s="592" t="s">
        <v>1034</v>
      </c>
      <c r="G2200" s="592"/>
      <c r="H2200" s="319" t="s">
        <v>880</v>
      </c>
      <c r="I2200" s="318">
        <v>1</v>
      </c>
      <c r="J2200" s="320">
        <f>K2200</f>
        <v>6.5930999999999997</v>
      </c>
      <c r="K2200" s="320">
        <f>SUM(K2201:K2204)</f>
        <v>6.5930999999999997</v>
      </c>
      <c r="L2200" s="325">
        <v>6.59</v>
      </c>
    </row>
    <row r="2201" spans="1:12" ht="22.5">
      <c r="A2201" s="239" t="s">
        <v>853</v>
      </c>
      <c r="B2201" s="239"/>
      <c r="C2201" s="232" t="s">
        <v>859</v>
      </c>
      <c r="D2201" s="239" t="s">
        <v>14</v>
      </c>
      <c r="E2201" s="239" t="s">
        <v>860</v>
      </c>
      <c r="F2201" s="589" t="s">
        <v>861</v>
      </c>
      <c r="G2201" s="589"/>
      <c r="H2201" s="233" t="s">
        <v>862</v>
      </c>
      <c r="I2201" s="232" t="s">
        <v>1928</v>
      </c>
      <c r="J2201" s="232" t="s">
        <v>864</v>
      </c>
      <c r="K2201" s="234">
        <f>I2201*J2201</f>
        <v>0.54799999999999993</v>
      </c>
    </row>
    <row r="2202" spans="1:12" ht="22.5">
      <c r="A2202" s="239" t="s">
        <v>853</v>
      </c>
      <c r="B2202" s="239"/>
      <c r="C2202" s="232" t="s">
        <v>4367</v>
      </c>
      <c r="D2202" s="239" t="s">
        <v>14</v>
      </c>
      <c r="E2202" s="239" t="s">
        <v>4368</v>
      </c>
      <c r="F2202" s="589" t="s">
        <v>861</v>
      </c>
      <c r="G2202" s="589"/>
      <c r="H2202" s="233" t="s">
        <v>873</v>
      </c>
      <c r="I2202" s="232">
        <v>3.0000000000000001E-3</v>
      </c>
      <c r="J2202" s="232" t="s">
        <v>4369</v>
      </c>
      <c r="K2202" s="234">
        <f>I2202*J2202</f>
        <v>0.52710000000000001</v>
      </c>
    </row>
    <row r="2203" spans="1:12" ht="22.5">
      <c r="A2203" s="239" t="s">
        <v>853</v>
      </c>
      <c r="B2203" s="239"/>
      <c r="C2203" s="232" t="s">
        <v>2806</v>
      </c>
      <c r="D2203" s="239" t="s">
        <v>14</v>
      </c>
      <c r="E2203" s="239" t="s">
        <v>2807</v>
      </c>
      <c r="F2203" s="589" t="s">
        <v>861</v>
      </c>
      <c r="G2203" s="589"/>
      <c r="H2203" s="233" t="s">
        <v>862</v>
      </c>
      <c r="I2203" s="232" t="s">
        <v>1928</v>
      </c>
      <c r="J2203" s="232" t="s">
        <v>868</v>
      </c>
      <c r="K2203" s="234">
        <f>I2203*J2203</f>
        <v>0.77800000000000002</v>
      </c>
    </row>
    <row r="2204" spans="1:12" ht="22.5">
      <c r="A2204" s="242" t="s">
        <v>869</v>
      </c>
      <c r="B2204" s="242"/>
      <c r="C2204" s="235" t="s">
        <v>4370</v>
      </c>
      <c r="D2204" s="242" t="s">
        <v>14</v>
      </c>
      <c r="E2204" s="242" t="s">
        <v>4371</v>
      </c>
      <c r="F2204" s="595" t="s">
        <v>872</v>
      </c>
      <c r="G2204" s="595"/>
      <c r="H2204" s="236" t="s">
        <v>880</v>
      </c>
      <c r="I2204" s="235">
        <v>1</v>
      </c>
      <c r="J2204" s="235">
        <v>4.74</v>
      </c>
      <c r="K2204" s="234">
        <f>I2204*J2204</f>
        <v>4.74</v>
      </c>
      <c r="L2204" s="325">
        <f>L2200-K2200</f>
        <v>-3.0999999999998806E-3</v>
      </c>
    </row>
    <row r="2205" spans="1:12">
      <c r="A2205" s="240"/>
      <c r="B2205" s="240"/>
      <c r="C2205" s="240"/>
      <c r="D2205" s="240"/>
      <c r="E2205" s="240"/>
      <c r="F2205" s="240" t="s">
        <v>886</v>
      </c>
      <c r="G2205" s="240" t="s">
        <v>3247</v>
      </c>
      <c r="H2205" s="240" t="s">
        <v>888</v>
      </c>
      <c r="I2205" s="240" t="s">
        <v>1842</v>
      </c>
      <c r="J2205" s="240" t="s">
        <v>890</v>
      </c>
      <c r="K2205" s="240" t="s">
        <v>4127</v>
      </c>
    </row>
    <row r="2206" spans="1:12">
      <c r="A2206" s="240"/>
      <c r="B2206" s="240"/>
      <c r="C2206" s="240"/>
      <c r="D2206" s="240"/>
      <c r="E2206" s="240"/>
      <c r="F2206" s="240" t="s">
        <v>891</v>
      </c>
      <c r="G2206" s="331">
        <f>H2*K2200</f>
        <v>1.3502668799999999</v>
      </c>
      <c r="H2206" s="590" t="s">
        <v>892</v>
      </c>
      <c r="I2206" s="590"/>
      <c r="J2206" s="596">
        <f>G2206+K2200</f>
        <v>7.9433668799999992</v>
      </c>
      <c r="K2206" s="590"/>
    </row>
    <row r="2207" spans="1:12" ht="15">
      <c r="A2207" s="241"/>
      <c r="B2207" s="241" t="s">
        <v>840</v>
      </c>
      <c r="C2207" s="230" t="s">
        <v>841</v>
      </c>
      <c r="D2207" s="241" t="s">
        <v>842</v>
      </c>
      <c r="E2207" s="241" t="s">
        <v>843</v>
      </c>
      <c r="F2207" s="593" t="s">
        <v>844</v>
      </c>
      <c r="G2207" s="593"/>
      <c r="H2207" s="231" t="s">
        <v>845</v>
      </c>
      <c r="I2207" s="230" t="s">
        <v>846</v>
      </c>
      <c r="J2207" s="230" t="s">
        <v>847</v>
      </c>
      <c r="K2207" s="230" t="s">
        <v>742</v>
      </c>
    </row>
    <row r="2208" spans="1:12" ht="22.5" customHeight="1">
      <c r="A2208" s="317" t="s">
        <v>848</v>
      </c>
      <c r="B2208" s="317" t="s">
        <v>4372</v>
      </c>
      <c r="C2208" s="318" t="s">
        <v>1705</v>
      </c>
      <c r="D2208" s="317" t="s">
        <v>14</v>
      </c>
      <c r="E2208" s="317" t="s">
        <v>1706</v>
      </c>
      <c r="F2208" s="592" t="s">
        <v>1707</v>
      </c>
      <c r="G2208" s="592"/>
      <c r="H2208" s="319" t="s">
        <v>16</v>
      </c>
      <c r="I2208" s="318">
        <v>1</v>
      </c>
      <c r="J2208" s="320">
        <f>K2208</f>
        <v>7.25</v>
      </c>
      <c r="K2208" s="320">
        <f>SUM(K2209:K2210)</f>
        <v>7.25</v>
      </c>
    </row>
    <row r="2209" spans="1:12" ht="22.5">
      <c r="A2209" s="239" t="s">
        <v>853</v>
      </c>
      <c r="B2209" s="239"/>
      <c r="C2209" s="232" t="s">
        <v>859</v>
      </c>
      <c r="D2209" s="239" t="s">
        <v>14</v>
      </c>
      <c r="E2209" s="239" t="s">
        <v>860</v>
      </c>
      <c r="F2209" s="589" t="s">
        <v>861</v>
      </c>
      <c r="G2209" s="589"/>
      <c r="H2209" s="233" t="s">
        <v>862</v>
      </c>
      <c r="I2209" s="232">
        <v>0.31372262773722631</v>
      </c>
      <c r="J2209" s="232" t="s">
        <v>864</v>
      </c>
      <c r="K2209" s="234">
        <f t="shared" ref="K2209:K2210" si="48">I2209*J2209</f>
        <v>4.298</v>
      </c>
      <c r="L2209" s="325">
        <f>7.25-K2208</f>
        <v>0</v>
      </c>
    </row>
    <row r="2210" spans="1:12" ht="22.5">
      <c r="A2210" s="242" t="s">
        <v>869</v>
      </c>
      <c r="B2210" s="242"/>
      <c r="C2210" s="235" t="s">
        <v>1708</v>
      </c>
      <c r="D2210" s="242" t="s">
        <v>14</v>
      </c>
      <c r="E2210" s="242" t="s">
        <v>1709</v>
      </c>
      <c r="F2210" s="595" t="s">
        <v>872</v>
      </c>
      <c r="G2210" s="595"/>
      <c r="H2210" s="236" t="s">
        <v>794</v>
      </c>
      <c r="I2210" s="235" t="s">
        <v>1664</v>
      </c>
      <c r="J2210" s="235" t="s">
        <v>1710</v>
      </c>
      <c r="K2210" s="234">
        <f t="shared" si="48"/>
        <v>2.952</v>
      </c>
      <c r="L2210" s="325">
        <f>L2209/J2209</f>
        <v>0</v>
      </c>
    </row>
    <row r="2211" spans="1:12">
      <c r="A2211" s="240"/>
      <c r="B2211" s="240"/>
      <c r="C2211" s="240"/>
      <c r="D2211" s="240"/>
      <c r="E2211" s="240"/>
      <c r="F2211" s="240" t="s">
        <v>886</v>
      </c>
      <c r="G2211" s="240" t="s">
        <v>3646</v>
      </c>
      <c r="H2211" s="240" t="s">
        <v>888</v>
      </c>
      <c r="I2211" s="240" t="s">
        <v>2278</v>
      </c>
      <c r="J2211" s="240" t="s">
        <v>890</v>
      </c>
      <c r="K2211" s="240" t="s">
        <v>1711</v>
      </c>
    </row>
    <row r="2212" spans="1:12">
      <c r="A2212" s="240"/>
      <c r="B2212" s="240"/>
      <c r="C2212" s="240"/>
      <c r="D2212" s="240"/>
      <c r="E2212" s="240"/>
      <c r="F2212" s="240" t="s">
        <v>891</v>
      </c>
      <c r="G2212" s="240">
        <f>H2*K2208</f>
        <v>1.4848000000000001</v>
      </c>
      <c r="H2212" s="590" t="s">
        <v>892</v>
      </c>
      <c r="I2212" s="590"/>
      <c r="J2212" s="591">
        <f>G2212+K2208</f>
        <v>8.7347999999999999</v>
      </c>
      <c r="K2212" s="590"/>
    </row>
    <row r="2213" spans="1:12" ht="15">
      <c r="A2213" s="241"/>
      <c r="B2213" s="241" t="s">
        <v>840</v>
      </c>
      <c r="C2213" s="230" t="s">
        <v>841</v>
      </c>
      <c r="D2213" s="241" t="s">
        <v>842</v>
      </c>
      <c r="E2213" s="241" t="s">
        <v>843</v>
      </c>
      <c r="F2213" s="593" t="s">
        <v>844</v>
      </c>
      <c r="G2213" s="593"/>
      <c r="H2213" s="231" t="s">
        <v>845</v>
      </c>
      <c r="I2213" s="230" t="s">
        <v>846</v>
      </c>
      <c r="J2213" s="230" t="s">
        <v>847</v>
      </c>
      <c r="K2213" s="230" t="s">
        <v>742</v>
      </c>
    </row>
    <row r="2214" spans="1:12" ht="22.5">
      <c r="A2214" s="317" t="s">
        <v>848</v>
      </c>
      <c r="B2214" s="317" t="s">
        <v>4373</v>
      </c>
      <c r="C2214" s="318" t="s">
        <v>4374</v>
      </c>
      <c r="D2214" s="317" t="s">
        <v>14</v>
      </c>
      <c r="E2214" s="317" t="s">
        <v>4375</v>
      </c>
      <c r="F2214" s="592" t="s">
        <v>960</v>
      </c>
      <c r="G2214" s="592"/>
      <c r="H2214" s="319" t="s">
        <v>16</v>
      </c>
      <c r="I2214" s="318">
        <v>1</v>
      </c>
      <c r="J2214" s="320">
        <f>K2214</f>
        <v>74.05</v>
      </c>
      <c r="K2214" s="320">
        <f>SUM(K2215:K2221)</f>
        <v>74.05</v>
      </c>
      <c r="L2214" s="325">
        <v>74.05</v>
      </c>
    </row>
    <row r="2215" spans="1:12" ht="22.5">
      <c r="A2215" s="239" t="s">
        <v>853</v>
      </c>
      <c r="B2215" s="239"/>
      <c r="C2215" s="232" t="s">
        <v>859</v>
      </c>
      <c r="D2215" s="239" t="s">
        <v>14</v>
      </c>
      <c r="E2215" s="239" t="s">
        <v>860</v>
      </c>
      <c r="F2215" s="589" t="s">
        <v>861</v>
      </c>
      <c r="G2215" s="589"/>
      <c r="H2215" s="233" t="s">
        <v>862</v>
      </c>
      <c r="I2215" s="232">
        <v>2.489013897810219</v>
      </c>
      <c r="J2215" s="232" t="s">
        <v>864</v>
      </c>
      <c r="K2215" s="234">
        <f t="shared" ref="K2215:K2221" si="49">I2215*J2215</f>
        <v>34.099490400000001</v>
      </c>
      <c r="L2215" s="325">
        <f>L2214-K2214</f>
        <v>0</v>
      </c>
    </row>
    <row r="2216" spans="1:12" ht="22.5">
      <c r="A2216" s="239" t="s">
        <v>853</v>
      </c>
      <c r="B2216" s="239"/>
      <c r="C2216" s="232" t="s">
        <v>1303</v>
      </c>
      <c r="D2216" s="239" t="s">
        <v>14</v>
      </c>
      <c r="E2216" s="239" t="s">
        <v>1304</v>
      </c>
      <c r="F2216" s="589" t="s">
        <v>861</v>
      </c>
      <c r="G2216" s="589"/>
      <c r="H2216" s="233" t="s">
        <v>862</v>
      </c>
      <c r="I2216" s="232" t="s">
        <v>1546</v>
      </c>
      <c r="J2216" s="232" t="s">
        <v>1305</v>
      </c>
      <c r="K2216" s="234">
        <f t="shared" si="49"/>
        <v>13.691999999999998</v>
      </c>
      <c r="L2216" s="325">
        <f>L2215/J2215</f>
        <v>0</v>
      </c>
    </row>
    <row r="2217" spans="1:12" ht="22.5" customHeight="1">
      <c r="A2217" s="239" t="s">
        <v>853</v>
      </c>
      <c r="B2217" s="239"/>
      <c r="C2217" s="232" t="s">
        <v>4376</v>
      </c>
      <c r="D2217" s="239" t="s">
        <v>14</v>
      </c>
      <c r="E2217" s="239" t="s">
        <v>4377</v>
      </c>
      <c r="F2217" s="589" t="s">
        <v>1183</v>
      </c>
      <c r="G2217" s="589"/>
      <c r="H2217" s="233" t="s">
        <v>1184</v>
      </c>
      <c r="I2217" s="232" t="s">
        <v>863</v>
      </c>
      <c r="J2217" s="232" t="s">
        <v>4378</v>
      </c>
      <c r="K2217" s="234">
        <f t="shared" si="49"/>
        <v>4.12</v>
      </c>
    </row>
    <row r="2218" spans="1:12" ht="22.5">
      <c r="A2218" s="242" t="s">
        <v>869</v>
      </c>
      <c r="B2218" s="242"/>
      <c r="C2218" s="235" t="s">
        <v>1245</v>
      </c>
      <c r="D2218" s="242" t="s">
        <v>14</v>
      </c>
      <c r="E2218" s="242" t="s">
        <v>1246</v>
      </c>
      <c r="F2218" s="595" t="s">
        <v>872</v>
      </c>
      <c r="G2218" s="595"/>
      <c r="H2218" s="236" t="s">
        <v>880</v>
      </c>
      <c r="I2218" s="235" t="s">
        <v>2235</v>
      </c>
      <c r="J2218" s="235" t="s">
        <v>1248</v>
      </c>
      <c r="K2218" s="234">
        <f t="shared" si="49"/>
        <v>6.48</v>
      </c>
    </row>
    <row r="2219" spans="1:12" ht="22.5">
      <c r="A2219" s="242" t="s">
        <v>869</v>
      </c>
      <c r="B2219" s="242"/>
      <c r="C2219" s="235" t="s">
        <v>4379</v>
      </c>
      <c r="D2219" s="242" t="s">
        <v>14</v>
      </c>
      <c r="E2219" s="242" t="s">
        <v>4380</v>
      </c>
      <c r="F2219" s="595" t="s">
        <v>872</v>
      </c>
      <c r="G2219" s="595"/>
      <c r="H2219" s="236" t="s">
        <v>880</v>
      </c>
      <c r="I2219" s="235" t="s">
        <v>4381</v>
      </c>
      <c r="J2219" s="235" t="s">
        <v>1799</v>
      </c>
      <c r="K2219" s="234">
        <f t="shared" si="49"/>
        <v>5.7200000000000006</v>
      </c>
    </row>
    <row r="2220" spans="1:12" ht="22.5">
      <c r="A2220" s="242" t="s">
        <v>869</v>
      </c>
      <c r="B2220" s="242"/>
      <c r="C2220" s="235" t="s">
        <v>4382</v>
      </c>
      <c r="D2220" s="242" t="s">
        <v>14</v>
      </c>
      <c r="E2220" s="242" t="s">
        <v>4383</v>
      </c>
      <c r="F2220" s="595" t="s">
        <v>872</v>
      </c>
      <c r="G2220" s="595"/>
      <c r="H2220" s="236" t="s">
        <v>873</v>
      </c>
      <c r="I2220" s="235" t="s">
        <v>863</v>
      </c>
      <c r="J2220" s="235" t="s">
        <v>3219</v>
      </c>
      <c r="K2220" s="234">
        <f t="shared" si="49"/>
        <v>6.4</v>
      </c>
    </row>
    <row r="2221" spans="1:12" ht="22.5">
      <c r="A2221" s="242" t="s">
        <v>869</v>
      </c>
      <c r="B2221" s="242"/>
      <c r="C2221" s="235" t="s">
        <v>4384</v>
      </c>
      <c r="D2221" s="242" t="s">
        <v>14</v>
      </c>
      <c r="E2221" s="242" t="s">
        <v>4385</v>
      </c>
      <c r="F2221" s="595" t="s">
        <v>872</v>
      </c>
      <c r="G2221" s="595"/>
      <c r="H2221" s="236" t="s">
        <v>794</v>
      </c>
      <c r="I2221" s="235" t="s">
        <v>4386</v>
      </c>
      <c r="J2221" s="235" t="s">
        <v>1035</v>
      </c>
      <c r="K2221" s="234">
        <f t="shared" si="49"/>
        <v>3.5385096000000003</v>
      </c>
    </row>
    <row r="2222" spans="1:12">
      <c r="A2222" s="240"/>
      <c r="B2222" s="240"/>
      <c r="C2222" s="240"/>
      <c r="D2222" s="240"/>
      <c r="E2222" s="240"/>
      <c r="F2222" s="240" t="s">
        <v>886</v>
      </c>
      <c r="G2222" s="240" t="s">
        <v>4387</v>
      </c>
      <c r="H2222" s="240" t="s">
        <v>888</v>
      </c>
      <c r="I2222" s="240" t="s">
        <v>2257</v>
      </c>
      <c r="J2222" s="240" t="s">
        <v>890</v>
      </c>
      <c r="K2222" s="240" t="s">
        <v>3508</v>
      </c>
    </row>
    <row r="2223" spans="1:12">
      <c r="A2223" s="240"/>
      <c r="B2223" s="240"/>
      <c r="C2223" s="240"/>
      <c r="D2223" s="240"/>
      <c r="E2223" s="240"/>
      <c r="F2223" s="240" t="s">
        <v>891</v>
      </c>
      <c r="G2223" s="336">
        <f>H2*K2214</f>
        <v>15.16544</v>
      </c>
      <c r="H2223" s="590" t="s">
        <v>892</v>
      </c>
      <c r="I2223" s="590"/>
      <c r="J2223" s="591">
        <f>G2223+K2214</f>
        <v>89.215440000000001</v>
      </c>
      <c r="K2223" s="590"/>
    </row>
    <row r="2224" spans="1:12" ht="15">
      <c r="A2224" s="241"/>
      <c r="B2224" s="241" t="s">
        <v>840</v>
      </c>
      <c r="C2224" s="230" t="s">
        <v>841</v>
      </c>
      <c r="D2224" s="241" t="s">
        <v>842</v>
      </c>
      <c r="E2224" s="241" t="s">
        <v>843</v>
      </c>
      <c r="F2224" s="593" t="s">
        <v>844</v>
      </c>
      <c r="G2224" s="593"/>
      <c r="H2224" s="231" t="s">
        <v>845</v>
      </c>
      <c r="I2224" s="230" t="s">
        <v>846</v>
      </c>
      <c r="J2224" s="230" t="s">
        <v>847</v>
      </c>
      <c r="K2224" s="230" t="s">
        <v>742</v>
      </c>
    </row>
    <row r="2225" spans="1:12">
      <c r="A2225" s="317" t="s">
        <v>848</v>
      </c>
      <c r="B2225" s="317" t="s">
        <v>4388</v>
      </c>
      <c r="C2225" s="318" t="s">
        <v>4389</v>
      </c>
      <c r="D2225" s="317" t="s">
        <v>14</v>
      </c>
      <c r="E2225" s="317" t="s">
        <v>4390</v>
      </c>
      <c r="F2225" s="592" t="s">
        <v>960</v>
      </c>
      <c r="G2225" s="592"/>
      <c r="H2225" s="319" t="s">
        <v>16</v>
      </c>
      <c r="I2225" s="318">
        <v>1</v>
      </c>
      <c r="J2225" s="320">
        <f>K2225</f>
        <v>38.119999999999997</v>
      </c>
      <c r="K2225" s="320">
        <f>SUM(K2226:K2228)</f>
        <v>38.119999999999997</v>
      </c>
      <c r="L2225" s="325">
        <v>38.119999999999997</v>
      </c>
    </row>
    <row r="2226" spans="1:12" ht="22.5">
      <c r="A2226" s="239" t="s">
        <v>853</v>
      </c>
      <c r="B2226" s="239"/>
      <c r="C2226" s="232" t="s">
        <v>859</v>
      </c>
      <c r="D2226" s="239" t="s">
        <v>14</v>
      </c>
      <c r="E2226" s="239" t="s">
        <v>860</v>
      </c>
      <c r="F2226" s="589" t="s">
        <v>861</v>
      </c>
      <c r="G2226" s="589"/>
      <c r="H2226" s="233" t="s">
        <v>862</v>
      </c>
      <c r="I2226" s="232" t="s">
        <v>1649</v>
      </c>
      <c r="J2226" s="232" t="s">
        <v>864</v>
      </c>
      <c r="K2226" s="234">
        <f t="shared" ref="K2226:K2228" si="50">I2226*J2226</f>
        <v>6.85</v>
      </c>
    </row>
    <row r="2227" spans="1:12" ht="22.5">
      <c r="A2227" s="239" t="s">
        <v>853</v>
      </c>
      <c r="B2227" s="239"/>
      <c r="C2227" s="232" t="s">
        <v>1303</v>
      </c>
      <c r="D2227" s="239" t="s">
        <v>14</v>
      </c>
      <c r="E2227" s="239" t="s">
        <v>1304</v>
      </c>
      <c r="F2227" s="589" t="s">
        <v>861</v>
      </c>
      <c r="G2227" s="589"/>
      <c r="H2227" s="233" t="s">
        <v>862</v>
      </c>
      <c r="I2227" s="232">
        <v>0.18202290388548079</v>
      </c>
      <c r="J2227" s="232" t="s">
        <v>1305</v>
      </c>
      <c r="K2227" s="234">
        <f t="shared" si="50"/>
        <v>3.560368000000004</v>
      </c>
      <c r="L2227" s="325">
        <f>L2225-K2225</f>
        <v>0</v>
      </c>
    </row>
    <row r="2228" spans="1:12" ht="22.5">
      <c r="A2228" s="242" t="s">
        <v>869</v>
      </c>
      <c r="B2228" s="242"/>
      <c r="C2228" s="235" t="s">
        <v>4391</v>
      </c>
      <c r="D2228" s="242" t="s">
        <v>14</v>
      </c>
      <c r="E2228" s="242" t="s">
        <v>4392</v>
      </c>
      <c r="F2228" s="595" t="s">
        <v>872</v>
      </c>
      <c r="G2228" s="595"/>
      <c r="H2228" s="236" t="s">
        <v>794</v>
      </c>
      <c r="I2228" s="235" t="s">
        <v>4393</v>
      </c>
      <c r="J2228" s="235" t="s">
        <v>4394</v>
      </c>
      <c r="K2228" s="234">
        <f t="shared" si="50"/>
        <v>27.709631999999996</v>
      </c>
      <c r="L2228" s="325">
        <f>L2227/J2227</f>
        <v>0</v>
      </c>
    </row>
    <row r="2229" spans="1:12">
      <c r="A2229" s="240"/>
      <c r="B2229" s="240"/>
      <c r="C2229" s="240"/>
      <c r="D2229" s="240"/>
      <c r="E2229" s="240"/>
      <c r="F2229" s="240" t="s">
        <v>886</v>
      </c>
      <c r="G2229" s="240" t="s">
        <v>4395</v>
      </c>
      <c r="H2229" s="240" t="s">
        <v>888</v>
      </c>
      <c r="I2229" s="240" t="s">
        <v>4396</v>
      </c>
      <c r="J2229" s="240" t="s">
        <v>890</v>
      </c>
      <c r="K2229" s="240" t="s">
        <v>4397</v>
      </c>
    </row>
    <row r="2230" spans="1:12">
      <c r="A2230" s="240"/>
      <c r="B2230" s="240"/>
      <c r="C2230" s="240"/>
      <c r="D2230" s="240"/>
      <c r="E2230" s="240"/>
      <c r="F2230" s="240" t="s">
        <v>891</v>
      </c>
      <c r="G2230" s="336">
        <f>H2*K2225</f>
        <v>7.8069759999999997</v>
      </c>
      <c r="H2230" s="590" t="s">
        <v>892</v>
      </c>
      <c r="I2230" s="590"/>
      <c r="J2230" s="591">
        <f>G2230+K2225</f>
        <v>45.926975999999996</v>
      </c>
      <c r="K2230" s="590"/>
    </row>
    <row r="2231" spans="1:12" ht="15">
      <c r="A2231" s="241"/>
      <c r="B2231" s="241" t="s">
        <v>840</v>
      </c>
      <c r="C2231" s="230" t="s">
        <v>841</v>
      </c>
      <c r="D2231" s="241" t="s">
        <v>842</v>
      </c>
      <c r="E2231" s="241" t="s">
        <v>843</v>
      </c>
      <c r="F2231" s="593" t="s">
        <v>844</v>
      </c>
      <c r="G2231" s="593"/>
      <c r="H2231" s="231" t="s">
        <v>845</v>
      </c>
      <c r="I2231" s="230" t="s">
        <v>846</v>
      </c>
      <c r="J2231" s="230" t="s">
        <v>847</v>
      </c>
      <c r="K2231" s="230" t="s">
        <v>742</v>
      </c>
    </row>
    <row r="2232" spans="1:12" ht="33.75">
      <c r="A2232" s="317" t="s">
        <v>848</v>
      </c>
      <c r="B2232" s="317" t="s">
        <v>4398</v>
      </c>
      <c r="C2232" s="318">
        <v>94494</v>
      </c>
      <c r="D2232" s="317" t="s">
        <v>14</v>
      </c>
      <c r="E2232" s="317" t="s">
        <v>4399</v>
      </c>
      <c r="F2232" s="592" t="s">
        <v>917</v>
      </c>
      <c r="G2232" s="592"/>
      <c r="H2232" s="319" t="s">
        <v>914</v>
      </c>
      <c r="I2232" s="318">
        <v>1</v>
      </c>
      <c r="J2232" s="320">
        <f>K2232</f>
        <v>45.06</v>
      </c>
      <c r="K2232" s="320">
        <f>SUM(K2233:K2236)</f>
        <v>45.06</v>
      </c>
      <c r="L2232" s="325">
        <v>45.06</v>
      </c>
    </row>
    <row r="2233" spans="1:12" ht="22.5">
      <c r="A2233" s="239" t="s">
        <v>853</v>
      </c>
      <c r="B2233" s="239"/>
      <c r="C2233" s="232" t="s">
        <v>1947</v>
      </c>
      <c r="D2233" s="239" t="s">
        <v>14</v>
      </c>
      <c r="E2233" s="239" t="s">
        <v>1948</v>
      </c>
      <c r="F2233" s="589" t="s">
        <v>861</v>
      </c>
      <c r="G2233" s="589"/>
      <c r="H2233" s="233" t="s">
        <v>862</v>
      </c>
      <c r="I2233" s="232" t="s">
        <v>1949</v>
      </c>
      <c r="J2233" s="232" t="s">
        <v>1950</v>
      </c>
      <c r="K2233" s="234">
        <f t="shared" ref="K2233:K2236" si="51">I2233*J2233</f>
        <v>11.896319999999999</v>
      </c>
    </row>
    <row r="2234" spans="1:12" ht="22.5">
      <c r="A2234" s="239" t="s">
        <v>853</v>
      </c>
      <c r="B2234" s="239"/>
      <c r="C2234" s="232" t="s">
        <v>1229</v>
      </c>
      <c r="D2234" s="239" t="s">
        <v>14</v>
      </c>
      <c r="E2234" s="239" t="s">
        <v>1230</v>
      </c>
      <c r="F2234" s="589" t="s">
        <v>861</v>
      </c>
      <c r="G2234" s="589"/>
      <c r="H2234" s="233" t="s">
        <v>862</v>
      </c>
      <c r="I2234" s="232">
        <v>0.39722515368852473</v>
      </c>
      <c r="J2234" s="232" t="s">
        <v>1231</v>
      </c>
      <c r="K2234" s="234">
        <f t="shared" si="51"/>
        <v>7.7538350000000023</v>
      </c>
      <c r="L2234" s="325">
        <f>L2232-K2232</f>
        <v>0</v>
      </c>
    </row>
    <row r="2235" spans="1:12" ht="22.5">
      <c r="A2235" s="242" t="s">
        <v>869</v>
      </c>
      <c r="B2235" s="242"/>
      <c r="C2235" s="235" t="s">
        <v>1951</v>
      </c>
      <c r="D2235" s="242" t="s">
        <v>14</v>
      </c>
      <c r="E2235" s="242" t="s">
        <v>1952</v>
      </c>
      <c r="F2235" s="595" t="s">
        <v>872</v>
      </c>
      <c r="G2235" s="595"/>
      <c r="H2235" s="236" t="s">
        <v>914</v>
      </c>
      <c r="I2235" s="235" t="s">
        <v>1953</v>
      </c>
      <c r="J2235" s="235" t="s">
        <v>1954</v>
      </c>
      <c r="K2235" s="234">
        <f t="shared" si="51"/>
        <v>9.9844999999999989E-2</v>
      </c>
      <c r="L2235" s="325">
        <f>L2234/J2234</f>
        <v>0</v>
      </c>
    </row>
    <row r="2236" spans="1:12" ht="22.5">
      <c r="A2236" s="242" t="s">
        <v>869</v>
      </c>
      <c r="B2236" s="242"/>
      <c r="C2236" s="235" t="s">
        <v>3924</v>
      </c>
      <c r="D2236" s="242" t="s">
        <v>14</v>
      </c>
      <c r="E2236" s="242" t="s">
        <v>3925</v>
      </c>
      <c r="F2236" s="595" t="s">
        <v>872</v>
      </c>
      <c r="G2236" s="595"/>
      <c r="H2236" s="236" t="s">
        <v>914</v>
      </c>
      <c r="I2236" s="235" t="s">
        <v>867</v>
      </c>
      <c r="J2236" s="235" t="s">
        <v>3926</v>
      </c>
      <c r="K2236" s="234">
        <f t="shared" si="51"/>
        <v>25.31</v>
      </c>
    </row>
    <row r="2237" spans="1:12">
      <c r="A2237" s="240"/>
      <c r="B2237" s="240"/>
      <c r="C2237" s="240"/>
      <c r="D2237" s="240"/>
      <c r="E2237" s="240"/>
      <c r="F2237" s="240" t="s">
        <v>886</v>
      </c>
      <c r="G2237" s="240" t="s">
        <v>4197</v>
      </c>
      <c r="H2237" s="240" t="s">
        <v>888</v>
      </c>
      <c r="I2237" s="240" t="s">
        <v>4198</v>
      </c>
      <c r="J2237" s="240" t="s">
        <v>890</v>
      </c>
      <c r="K2237" s="240" t="s">
        <v>1958</v>
      </c>
    </row>
    <row r="2238" spans="1:12">
      <c r="A2238" s="240"/>
      <c r="B2238" s="240"/>
      <c r="C2238" s="240"/>
      <c r="D2238" s="240"/>
      <c r="E2238" s="240"/>
      <c r="F2238" s="240" t="s">
        <v>891</v>
      </c>
      <c r="G2238" s="331">
        <f>H2*K2232</f>
        <v>9.2282880000000009</v>
      </c>
      <c r="H2238" s="590" t="s">
        <v>892</v>
      </c>
      <c r="I2238" s="590"/>
      <c r="J2238" s="594">
        <f>G2238+K2232</f>
        <v>54.288288000000001</v>
      </c>
      <c r="K2238" s="594"/>
    </row>
    <row r="2239" spans="1:12" ht="15">
      <c r="A2239" s="241"/>
      <c r="B2239" s="241" t="s">
        <v>840</v>
      </c>
      <c r="C2239" s="230" t="s">
        <v>841</v>
      </c>
      <c r="D2239" s="241" t="s">
        <v>842</v>
      </c>
      <c r="E2239" s="241" t="s">
        <v>843</v>
      </c>
      <c r="F2239" s="593" t="s">
        <v>844</v>
      </c>
      <c r="G2239" s="593"/>
      <c r="H2239" s="231" t="s">
        <v>845</v>
      </c>
      <c r="I2239" s="230" t="s">
        <v>846</v>
      </c>
      <c r="J2239" s="230" t="s">
        <v>847</v>
      </c>
      <c r="K2239" s="230" t="s">
        <v>742</v>
      </c>
    </row>
    <row r="2240" spans="1:12" ht="22.5" customHeight="1">
      <c r="A2240" s="317" t="s">
        <v>848</v>
      </c>
      <c r="B2240" s="317" t="s">
        <v>4400</v>
      </c>
      <c r="C2240" s="318" t="s">
        <v>4401</v>
      </c>
      <c r="D2240" s="317" t="s">
        <v>14</v>
      </c>
      <c r="E2240" s="317" t="s">
        <v>4402</v>
      </c>
      <c r="F2240" s="592" t="s">
        <v>902</v>
      </c>
      <c r="G2240" s="592"/>
      <c r="H2240" s="319" t="s">
        <v>873</v>
      </c>
      <c r="I2240" s="318">
        <v>1</v>
      </c>
      <c r="J2240" s="320">
        <f>K2240</f>
        <v>7.02</v>
      </c>
      <c r="K2240" s="320">
        <f>SUM(K2241:K2243)</f>
        <v>7.02</v>
      </c>
      <c r="L2240" s="325">
        <v>7.02</v>
      </c>
    </row>
    <row r="2241" spans="1:12" ht="22.5">
      <c r="A2241" s="239" t="s">
        <v>853</v>
      </c>
      <c r="B2241" s="239"/>
      <c r="C2241" s="232" t="s">
        <v>2491</v>
      </c>
      <c r="D2241" s="239" t="s">
        <v>14</v>
      </c>
      <c r="E2241" s="239" t="s">
        <v>2492</v>
      </c>
      <c r="F2241" s="589" t="s">
        <v>861</v>
      </c>
      <c r="G2241" s="589"/>
      <c r="H2241" s="233" t="s">
        <v>862</v>
      </c>
      <c r="I2241" s="232">
        <v>8.9599481529487976E-2</v>
      </c>
      <c r="J2241" s="232" t="s">
        <v>2494</v>
      </c>
      <c r="K2241" s="234">
        <f t="shared" ref="K2241:K2243" si="52">I2241*J2241</f>
        <v>1.3825199999999995</v>
      </c>
      <c r="L2241" s="325">
        <f>L2240-K2240</f>
        <v>0</v>
      </c>
    </row>
    <row r="2242" spans="1:12" ht="22.5">
      <c r="A2242" s="239" t="s">
        <v>853</v>
      </c>
      <c r="B2242" s="239"/>
      <c r="C2242" s="232" t="s">
        <v>1123</v>
      </c>
      <c r="D2242" s="239" t="s">
        <v>14</v>
      </c>
      <c r="E2242" s="239" t="s">
        <v>1124</v>
      </c>
      <c r="F2242" s="589" t="s">
        <v>861</v>
      </c>
      <c r="G2242" s="589"/>
      <c r="H2242" s="233" t="s">
        <v>862</v>
      </c>
      <c r="I2242" s="232" t="s">
        <v>1694</v>
      </c>
      <c r="J2242" s="232" t="s">
        <v>1125</v>
      </c>
      <c r="K2242" s="234">
        <f t="shared" si="52"/>
        <v>3.2373599999999998</v>
      </c>
      <c r="L2242" s="325">
        <f>L2241/J2241</f>
        <v>0</v>
      </c>
    </row>
    <row r="2243" spans="1:12" ht="22.5">
      <c r="A2243" s="242" t="s">
        <v>869</v>
      </c>
      <c r="B2243" s="242"/>
      <c r="C2243" s="235" t="s">
        <v>4404</v>
      </c>
      <c r="D2243" s="242" t="s">
        <v>14</v>
      </c>
      <c r="E2243" s="242" t="s">
        <v>4405</v>
      </c>
      <c r="F2243" s="595" t="s">
        <v>872</v>
      </c>
      <c r="G2243" s="595"/>
      <c r="H2243" s="236" t="s">
        <v>873</v>
      </c>
      <c r="I2243" s="235" t="s">
        <v>2544</v>
      </c>
      <c r="J2243" s="235" t="s">
        <v>4406</v>
      </c>
      <c r="K2243" s="234">
        <f t="shared" si="52"/>
        <v>2.4001199999999998</v>
      </c>
    </row>
    <row r="2244" spans="1:12">
      <c r="A2244" s="240"/>
      <c r="B2244" s="240"/>
      <c r="C2244" s="240"/>
      <c r="D2244" s="240"/>
      <c r="E2244" s="240"/>
      <c r="F2244" s="240" t="s">
        <v>886</v>
      </c>
      <c r="G2244" s="240" t="s">
        <v>1008</v>
      </c>
      <c r="H2244" s="240" t="s">
        <v>888</v>
      </c>
      <c r="I2244" s="240" t="s">
        <v>3493</v>
      </c>
      <c r="J2244" s="240" t="s">
        <v>890</v>
      </c>
      <c r="K2244" s="240" t="s">
        <v>3949</v>
      </c>
    </row>
    <row r="2245" spans="1:12">
      <c r="A2245" s="240"/>
      <c r="B2245" s="240"/>
      <c r="C2245" s="240"/>
      <c r="D2245" s="240"/>
      <c r="E2245" s="240"/>
      <c r="F2245" s="240" t="s">
        <v>891</v>
      </c>
      <c r="G2245" s="240">
        <f>H2*K2240</f>
        <v>1.4376960000000001</v>
      </c>
      <c r="H2245" s="590" t="s">
        <v>892</v>
      </c>
      <c r="I2245" s="590"/>
      <c r="J2245" s="591">
        <f>G2245+K2240</f>
        <v>8.4576960000000003</v>
      </c>
      <c r="K2245" s="590"/>
    </row>
    <row r="2246" spans="1:12" ht="15">
      <c r="A2246" s="241"/>
      <c r="B2246" s="241" t="s">
        <v>840</v>
      </c>
      <c r="C2246" s="230" t="s">
        <v>841</v>
      </c>
      <c r="D2246" s="241" t="s">
        <v>842</v>
      </c>
      <c r="E2246" s="241" t="s">
        <v>843</v>
      </c>
      <c r="F2246" s="593" t="s">
        <v>844</v>
      </c>
      <c r="G2246" s="593"/>
      <c r="H2246" s="231" t="s">
        <v>845</v>
      </c>
      <c r="I2246" s="230" t="s">
        <v>846</v>
      </c>
      <c r="J2246" s="230" t="s">
        <v>847</v>
      </c>
      <c r="K2246" s="230" t="s">
        <v>742</v>
      </c>
    </row>
    <row r="2247" spans="1:12" ht="22.5" customHeight="1">
      <c r="A2247" s="317"/>
      <c r="B2247" s="317"/>
      <c r="C2247" s="318"/>
      <c r="D2247" s="317"/>
      <c r="E2247" s="317" t="s">
        <v>4340</v>
      </c>
      <c r="F2247" s="592"/>
      <c r="G2247" s="592"/>
      <c r="H2247" s="319" t="s">
        <v>4346</v>
      </c>
      <c r="I2247" s="318">
        <v>1</v>
      </c>
      <c r="J2247" s="320">
        <f>K2247</f>
        <v>312.05959999999999</v>
      </c>
      <c r="K2247" s="320">
        <f>K2248</f>
        <v>312.05959999999999</v>
      </c>
      <c r="L2247" s="325">
        <v>312.06</v>
      </c>
    </row>
    <row r="2248" spans="1:12" ht="22.5" customHeight="1">
      <c r="A2248" s="239"/>
      <c r="B2248" s="239"/>
      <c r="C2248" s="232"/>
      <c r="D2248" s="239"/>
      <c r="E2248" s="239" t="s">
        <v>4340</v>
      </c>
      <c r="F2248" s="589"/>
      <c r="G2248" s="589"/>
      <c r="H2248" s="233" t="s">
        <v>4346</v>
      </c>
      <c r="I2248" s="232">
        <v>1</v>
      </c>
      <c r="J2248" s="232">
        <f>'Plan da quadra 220V'!G76</f>
        <v>312.05959999999999</v>
      </c>
      <c r="K2248" s="234">
        <f>I2248*J2248</f>
        <v>312.05959999999999</v>
      </c>
    </row>
    <row r="2249" spans="1:12">
      <c r="A2249" s="240"/>
      <c r="B2249" s="240"/>
      <c r="C2249" s="240"/>
      <c r="D2249" s="240"/>
      <c r="E2249" s="240"/>
      <c r="F2249" s="240" t="s">
        <v>891</v>
      </c>
      <c r="G2249" s="331">
        <f>$H$2*K2247</f>
        <v>63.909806080000003</v>
      </c>
      <c r="H2249" s="590" t="s">
        <v>892</v>
      </c>
      <c r="I2249" s="590"/>
      <c r="J2249" s="591">
        <f>G2249+K2247</f>
        <v>375.96940608</v>
      </c>
      <c r="K2249" s="590"/>
    </row>
    <row r="2250" spans="1:12" ht="15">
      <c r="A2250" s="241"/>
      <c r="B2250" s="241" t="s">
        <v>840</v>
      </c>
      <c r="C2250" s="230" t="s">
        <v>841</v>
      </c>
      <c r="D2250" s="241" t="s">
        <v>842</v>
      </c>
      <c r="E2250" s="241" t="s">
        <v>843</v>
      </c>
      <c r="F2250" s="593" t="s">
        <v>844</v>
      </c>
      <c r="G2250" s="593"/>
      <c r="H2250" s="231" t="s">
        <v>845</v>
      </c>
      <c r="I2250" s="230" t="s">
        <v>846</v>
      </c>
      <c r="J2250" s="230" t="s">
        <v>847</v>
      </c>
      <c r="K2250" s="230" t="s">
        <v>742</v>
      </c>
    </row>
    <row r="2251" spans="1:12">
      <c r="A2251" s="317"/>
      <c r="B2251" s="317"/>
      <c r="C2251" s="318"/>
      <c r="D2251" s="317"/>
      <c r="E2251" s="317" t="s">
        <v>640</v>
      </c>
      <c r="F2251" s="592"/>
      <c r="G2251" s="592"/>
      <c r="H2251" s="319" t="s">
        <v>4346</v>
      </c>
      <c r="I2251" s="318">
        <v>1</v>
      </c>
      <c r="J2251" s="320">
        <f>K2251</f>
        <v>45.5886</v>
      </c>
      <c r="K2251" s="320">
        <f>K2252</f>
        <v>45.5886</v>
      </c>
    </row>
    <row r="2252" spans="1:12">
      <c r="A2252" s="239"/>
      <c r="B2252" s="239"/>
      <c r="C2252" s="232"/>
      <c r="D2252" s="239"/>
      <c r="E2252" s="239" t="s">
        <v>640</v>
      </c>
      <c r="F2252" s="589"/>
      <c r="G2252" s="589"/>
      <c r="H2252" s="233" t="s">
        <v>4346</v>
      </c>
      <c r="I2252" s="232">
        <v>1</v>
      </c>
      <c r="J2252" s="232">
        <f>'Plan da quadra 220V'!G89</f>
        <v>45.5886</v>
      </c>
      <c r="K2252" s="234">
        <f>I2252*J2252</f>
        <v>45.5886</v>
      </c>
    </row>
    <row r="2253" spans="1:12">
      <c r="A2253" s="245"/>
      <c r="B2253" s="240"/>
      <c r="C2253" s="240"/>
      <c r="D2253" s="240"/>
      <c r="E2253" s="240"/>
      <c r="F2253" s="240" t="s">
        <v>891</v>
      </c>
      <c r="G2253" s="331">
        <f>$H$2*K2251</f>
        <v>9.3365452800000011</v>
      </c>
      <c r="H2253" s="590" t="s">
        <v>892</v>
      </c>
      <c r="I2253" s="590"/>
      <c r="J2253" s="591">
        <f>G2253+K2251</f>
        <v>54.925145280000002</v>
      </c>
      <c r="K2253" s="590"/>
    </row>
    <row r="2254" spans="1:12" ht="15">
      <c r="A2254" s="241"/>
      <c r="B2254" s="241" t="s">
        <v>840</v>
      </c>
      <c r="C2254" s="230" t="s">
        <v>841</v>
      </c>
      <c r="D2254" s="241" t="s">
        <v>842</v>
      </c>
      <c r="E2254" s="241" t="s">
        <v>843</v>
      </c>
      <c r="F2254" s="593" t="s">
        <v>844</v>
      </c>
      <c r="G2254" s="593"/>
      <c r="H2254" s="231" t="s">
        <v>845</v>
      </c>
      <c r="I2254" s="230" t="s">
        <v>846</v>
      </c>
      <c r="J2254" s="230" t="s">
        <v>847</v>
      </c>
      <c r="K2254" s="230" t="s">
        <v>742</v>
      </c>
    </row>
    <row r="2255" spans="1:12">
      <c r="A2255" s="317"/>
      <c r="B2255" s="317"/>
      <c r="C2255" s="318"/>
      <c r="D2255" s="317"/>
      <c r="E2255" s="317" t="str">
        <f>'Plan da quadra 220V'!D18</f>
        <v>Sondagem do terreno (mínimo de 2 furos com 7m de profundidade para até 200m²)</v>
      </c>
      <c r="F2255" s="592"/>
      <c r="G2255" s="592"/>
      <c r="H2255" s="319" t="s">
        <v>4346</v>
      </c>
      <c r="I2255" s="318">
        <v>1</v>
      </c>
      <c r="J2255" s="320">
        <f>K2255</f>
        <v>46.8872</v>
      </c>
      <c r="K2255" s="320">
        <f>K2256</f>
        <v>46.8872</v>
      </c>
    </row>
    <row r="2256" spans="1:12">
      <c r="A2256" s="239"/>
      <c r="B2256" s="239"/>
      <c r="C2256" s="232"/>
      <c r="D2256" s="239"/>
      <c r="E2256" s="239" t="str">
        <f>E2255</f>
        <v>Sondagem do terreno (mínimo de 2 furos com 7m de profundidade para até 200m²)</v>
      </c>
      <c r="F2256" s="589"/>
      <c r="G2256" s="589"/>
      <c r="H2256" s="233" t="s">
        <v>4346</v>
      </c>
      <c r="I2256" s="232">
        <v>1</v>
      </c>
      <c r="J2256" s="232">
        <f>'Plan da quadra 220V'!G18</f>
        <v>46.8872</v>
      </c>
      <c r="K2256" s="234">
        <f>I2256*J2256</f>
        <v>46.8872</v>
      </c>
    </row>
    <row r="2257" spans="1:11">
      <c r="A2257" s="245"/>
      <c r="B2257" s="240"/>
      <c r="C2257" s="240"/>
      <c r="D2257" s="240"/>
      <c r="E2257" s="240"/>
      <c r="F2257" s="240" t="s">
        <v>891</v>
      </c>
      <c r="G2257" s="331">
        <f>$H$2*K2255</f>
        <v>9.6024985600000008</v>
      </c>
      <c r="H2257" s="590" t="s">
        <v>892</v>
      </c>
      <c r="I2257" s="590"/>
      <c r="J2257" s="591">
        <f>G2257+K2255</f>
        <v>56.489698560000001</v>
      </c>
      <c r="K2257" s="590"/>
    </row>
    <row r="2258" spans="1:11" ht="15">
      <c r="A2258" s="241"/>
      <c r="B2258" s="241" t="s">
        <v>840</v>
      </c>
      <c r="C2258" s="230" t="s">
        <v>841</v>
      </c>
      <c r="D2258" s="241" t="s">
        <v>842</v>
      </c>
      <c r="E2258" s="241" t="s">
        <v>843</v>
      </c>
      <c r="F2258" s="593" t="s">
        <v>844</v>
      </c>
      <c r="G2258" s="593"/>
      <c r="H2258" s="231" t="s">
        <v>845</v>
      </c>
      <c r="I2258" s="230" t="s">
        <v>846</v>
      </c>
      <c r="J2258" s="230" t="s">
        <v>847</v>
      </c>
      <c r="K2258" s="230" t="s">
        <v>742</v>
      </c>
    </row>
    <row r="2259" spans="1:11">
      <c r="A2259" s="317"/>
      <c r="B2259" s="317"/>
      <c r="C2259" s="318"/>
      <c r="D2259" s="317"/>
      <c r="E2259" s="317" t="str">
        <f>'Plan da quadra 220V'!D127</f>
        <v xml:space="preserve">Emassamento de paredes internas com massa PVA - 02 demãos </v>
      </c>
      <c r="F2259" s="592"/>
      <c r="G2259" s="592"/>
      <c r="H2259" s="319" t="s">
        <v>4346</v>
      </c>
      <c r="I2259" s="318">
        <v>1</v>
      </c>
      <c r="J2259" s="320">
        <f>K2259</f>
        <v>8.6343999999999994</v>
      </c>
      <c r="K2259" s="320">
        <f>K2260</f>
        <v>8.6343999999999994</v>
      </c>
    </row>
    <row r="2260" spans="1:11">
      <c r="A2260" s="239"/>
      <c r="B2260" s="239"/>
      <c r="C2260" s="232"/>
      <c r="D2260" s="239"/>
      <c r="E2260" s="239" t="str">
        <f>E2259</f>
        <v xml:space="preserve">Emassamento de paredes internas com massa PVA - 02 demãos </v>
      </c>
      <c r="F2260" s="589"/>
      <c r="G2260" s="589"/>
      <c r="H2260" s="233" t="s">
        <v>4346</v>
      </c>
      <c r="I2260" s="232">
        <v>1</v>
      </c>
      <c r="J2260" s="232">
        <f>'Plan da quadra 220V'!G127</f>
        <v>8.6343999999999994</v>
      </c>
      <c r="K2260" s="234">
        <f>I2260*J2260</f>
        <v>8.6343999999999994</v>
      </c>
    </row>
    <row r="2261" spans="1:11">
      <c r="A2261" s="245"/>
      <c r="B2261" s="240"/>
      <c r="C2261" s="240"/>
      <c r="D2261" s="240"/>
      <c r="E2261" s="240"/>
      <c r="F2261" s="240" t="s">
        <v>891</v>
      </c>
      <c r="G2261" s="331">
        <f>$H$2*K2259</f>
        <v>1.7683251199999999</v>
      </c>
      <c r="H2261" s="590" t="s">
        <v>892</v>
      </c>
      <c r="I2261" s="590"/>
      <c r="J2261" s="591">
        <f>G2261+K2259</f>
        <v>10.402725119999999</v>
      </c>
      <c r="K2261" s="590"/>
    </row>
    <row r="2262" spans="1:11" ht="15">
      <c r="A2262" s="241"/>
      <c r="B2262" s="241" t="s">
        <v>840</v>
      </c>
      <c r="C2262" s="230" t="s">
        <v>841</v>
      </c>
      <c r="D2262" s="241" t="s">
        <v>842</v>
      </c>
      <c r="E2262" s="241" t="s">
        <v>843</v>
      </c>
      <c r="F2262" s="593" t="s">
        <v>844</v>
      </c>
      <c r="G2262" s="593"/>
      <c r="H2262" s="231" t="s">
        <v>845</v>
      </c>
      <c r="I2262" s="230" t="s">
        <v>846</v>
      </c>
      <c r="J2262" s="230" t="s">
        <v>847</v>
      </c>
      <c r="K2262" s="230" t="s">
        <v>742</v>
      </c>
    </row>
    <row r="2263" spans="1:11">
      <c r="A2263" s="317"/>
      <c r="B2263" s="317"/>
      <c r="C2263" s="318"/>
      <c r="D2263" s="317"/>
      <c r="E2263" s="317" t="str">
        <f>'Plan da quadra 220V'!D145</f>
        <v>Válvula de descarga p/ vaso sanitário de 1.1/2"</v>
      </c>
      <c r="F2263" s="592"/>
      <c r="G2263" s="592"/>
      <c r="H2263" s="319" t="s">
        <v>4346</v>
      </c>
      <c r="I2263" s="318">
        <v>1</v>
      </c>
      <c r="J2263" s="320">
        <f>K2263</f>
        <v>188.94199999999998</v>
      </c>
      <c r="K2263" s="320">
        <f>K2264</f>
        <v>188.94199999999998</v>
      </c>
    </row>
    <row r="2264" spans="1:11">
      <c r="A2264" s="239"/>
      <c r="B2264" s="239"/>
      <c r="C2264" s="232"/>
      <c r="D2264" s="239"/>
      <c r="E2264" s="239" t="str">
        <f>E2263</f>
        <v>Válvula de descarga p/ vaso sanitário de 1.1/2"</v>
      </c>
      <c r="F2264" s="589"/>
      <c r="G2264" s="589"/>
      <c r="H2264" s="233" t="s">
        <v>4346</v>
      </c>
      <c r="I2264" s="232">
        <v>1</v>
      </c>
      <c r="J2264" s="232">
        <f>'Plan da quadra 220V'!G145</f>
        <v>188.94199999999998</v>
      </c>
      <c r="K2264" s="234">
        <f>I2264*J2264</f>
        <v>188.94199999999998</v>
      </c>
    </row>
    <row r="2265" spans="1:11">
      <c r="A2265" s="245"/>
      <c r="B2265" s="240"/>
      <c r="C2265" s="240"/>
      <c r="D2265" s="240"/>
      <c r="E2265" s="240"/>
      <c r="F2265" s="240" t="s">
        <v>891</v>
      </c>
      <c r="G2265" s="331">
        <f>$H$2*K2263</f>
        <v>38.6953216</v>
      </c>
      <c r="H2265" s="590" t="s">
        <v>892</v>
      </c>
      <c r="I2265" s="590"/>
      <c r="J2265" s="591">
        <f>G2265+K2263</f>
        <v>227.63732159999998</v>
      </c>
      <c r="K2265" s="590"/>
    </row>
    <row r="2266" spans="1:11" ht="15">
      <c r="A2266" s="241"/>
      <c r="B2266" s="241" t="s">
        <v>840</v>
      </c>
      <c r="C2266" s="230" t="s">
        <v>841</v>
      </c>
      <c r="D2266" s="241" t="s">
        <v>842</v>
      </c>
      <c r="E2266" s="241" t="s">
        <v>843</v>
      </c>
      <c r="F2266" s="593" t="s">
        <v>844</v>
      </c>
      <c r="G2266" s="593"/>
      <c r="H2266" s="231" t="s">
        <v>845</v>
      </c>
      <c r="I2266" s="230" t="s">
        <v>846</v>
      </c>
      <c r="J2266" s="230" t="s">
        <v>847</v>
      </c>
      <c r="K2266" s="230" t="s">
        <v>742</v>
      </c>
    </row>
    <row r="2267" spans="1:11">
      <c r="A2267" s="317"/>
      <c r="B2267" s="317"/>
      <c r="C2267" s="318"/>
      <c r="D2267" s="317"/>
      <c r="E2267" s="317" t="str">
        <f>'Plan da quadra 220V'!D146</f>
        <v>Joelho PVC soldavel 90º agua fria 20mm</v>
      </c>
      <c r="F2267" s="592"/>
      <c r="G2267" s="592"/>
      <c r="H2267" s="319" t="s">
        <v>4346</v>
      </c>
      <c r="I2267" s="318">
        <v>1</v>
      </c>
      <c r="J2267" s="320">
        <f>K2267</f>
        <v>4.7557999999999998</v>
      </c>
      <c r="K2267" s="320">
        <f>K2268</f>
        <v>4.7557999999999998</v>
      </c>
    </row>
    <row r="2268" spans="1:11">
      <c r="A2268" s="239"/>
      <c r="B2268" s="239"/>
      <c r="C2268" s="232"/>
      <c r="D2268" s="239"/>
      <c r="E2268" s="239" t="str">
        <f>E2267</f>
        <v>Joelho PVC soldavel 90º agua fria 20mm</v>
      </c>
      <c r="F2268" s="589"/>
      <c r="G2268" s="589"/>
      <c r="H2268" s="233" t="s">
        <v>4346</v>
      </c>
      <c r="I2268" s="232">
        <v>1</v>
      </c>
      <c r="J2268" s="232">
        <f>'Plan da quadra 220V'!G146</f>
        <v>4.7557999999999998</v>
      </c>
      <c r="K2268" s="234">
        <f>I2268*J2268</f>
        <v>4.7557999999999998</v>
      </c>
    </row>
    <row r="2269" spans="1:11">
      <c r="A2269" s="245"/>
      <c r="B2269" s="240"/>
      <c r="C2269" s="240"/>
      <c r="D2269" s="240"/>
      <c r="E2269" s="240"/>
      <c r="F2269" s="240" t="s">
        <v>891</v>
      </c>
      <c r="G2269" s="331">
        <f>$H$2*K2267</f>
        <v>0.97398784000000005</v>
      </c>
      <c r="H2269" s="590" t="s">
        <v>892</v>
      </c>
      <c r="I2269" s="590"/>
      <c r="J2269" s="591">
        <f>G2269+K2267</f>
        <v>5.7297878400000002</v>
      </c>
      <c r="K2269" s="590"/>
    </row>
    <row r="2270" spans="1:11" ht="15">
      <c r="A2270" s="241"/>
      <c r="B2270" s="241" t="s">
        <v>840</v>
      </c>
      <c r="C2270" s="230" t="s">
        <v>841</v>
      </c>
      <c r="D2270" s="241" t="s">
        <v>842</v>
      </c>
      <c r="E2270" s="241" t="s">
        <v>843</v>
      </c>
      <c r="F2270" s="593" t="s">
        <v>844</v>
      </c>
      <c r="G2270" s="593"/>
      <c r="H2270" s="231" t="s">
        <v>845</v>
      </c>
      <c r="I2270" s="230" t="s">
        <v>846</v>
      </c>
      <c r="J2270" s="230" t="s">
        <v>847</v>
      </c>
      <c r="K2270" s="230" t="s">
        <v>742</v>
      </c>
    </row>
    <row r="2271" spans="1:11">
      <c r="A2271" s="317"/>
      <c r="B2271" s="317"/>
      <c r="C2271" s="318"/>
      <c r="D2271" s="317"/>
      <c r="E2271" s="317" t="str">
        <f>'Plan da quadra 220V'!D148</f>
        <v>Joelho PVC soldavel 90º agua fria 40mm</v>
      </c>
      <c r="F2271" s="592"/>
      <c r="G2271" s="592"/>
      <c r="H2271" s="319" t="s">
        <v>4346</v>
      </c>
      <c r="I2271" s="318">
        <v>1</v>
      </c>
      <c r="J2271" s="320">
        <f>K2271</f>
        <v>7.0261999999999993</v>
      </c>
      <c r="K2271" s="320">
        <f>K2272</f>
        <v>7.0261999999999993</v>
      </c>
    </row>
    <row r="2272" spans="1:11">
      <c r="A2272" s="239"/>
      <c r="B2272" s="239"/>
      <c r="C2272" s="232"/>
      <c r="D2272" s="239"/>
      <c r="E2272" s="239" t="str">
        <f>E2271</f>
        <v>Joelho PVC soldavel 90º agua fria 40mm</v>
      </c>
      <c r="F2272" s="589"/>
      <c r="G2272" s="589"/>
      <c r="H2272" s="233" t="s">
        <v>4346</v>
      </c>
      <c r="I2272" s="232">
        <v>1</v>
      </c>
      <c r="J2272" s="232">
        <f>'Plan da quadra 220V'!G148</f>
        <v>7.0261999999999993</v>
      </c>
      <c r="K2272" s="234">
        <f>I2272*J2272</f>
        <v>7.0261999999999993</v>
      </c>
    </row>
    <row r="2273" spans="1:12">
      <c r="A2273" s="245"/>
      <c r="B2273" s="240"/>
      <c r="C2273" s="240"/>
      <c r="D2273" s="240"/>
      <c r="E2273" s="240"/>
      <c r="F2273" s="240" t="s">
        <v>891</v>
      </c>
      <c r="G2273" s="331">
        <f>$H$2*K2271</f>
        <v>1.4389657599999999</v>
      </c>
      <c r="H2273" s="590" t="s">
        <v>892</v>
      </c>
      <c r="I2273" s="590"/>
      <c r="J2273" s="591">
        <f>G2273+K2271</f>
        <v>8.4651657599999997</v>
      </c>
      <c r="K2273" s="590"/>
    </row>
    <row r="2274" spans="1:12" ht="15">
      <c r="A2274" s="241"/>
      <c r="B2274" s="241" t="s">
        <v>840</v>
      </c>
      <c r="C2274" s="230" t="s">
        <v>841</v>
      </c>
      <c r="D2274" s="241" t="s">
        <v>842</v>
      </c>
      <c r="E2274" s="241" t="s">
        <v>843</v>
      </c>
      <c r="F2274" s="593" t="s">
        <v>844</v>
      </c>
      <c r="G2274" s="593"/>
      <c r="H2274" s="231" t="s">
        <v>845</v>
      </c>
      <c r="I2274" s="230" t="s">
        <v>846</v>
      </c>
      <c r="J2274" s="230" t="s">
        <v>847</v>
      </c>
      <c r="K2274" s="230" t="s">
        <v>742</v>
      </c>
    </row>
    <row r="2275" spans="1:12">
      <c r="A2275" s="317"/>
      <c r="B2275" s="317"/>
      <c r="C2275" s="318"/>
      <c r="D2275" s="317"/>
      <c r="E2275" s="317" t="str">
        <f>'Plan da quadra 220V'!D149</f>
        <v>Joelho PVC soldavel 90º agua fria 32mm</v>
      </c>
      <c r="F2275" s="592"/>
      <c r="G2275" s="592"/>
      <c r="H2275" s="319" t="s">
        <v>4346</v>
      </c>
      <c r="I2275" s="318">
        <v>1</v>
      </c>
      <c r="J2275" s="320">
        <f>K2275</f>
        <v>5.4093999999999998</v>
      </c>
      <c r="K2275" s="320">
        <f>K2276</f>
        <v>5.4093999999999998</v>
      </c>
    </row>
    <row r="2276" spans="1:12">
      <c r="A2276" s="239"/>
      <c r="B2276" s="239"/>
      <c r="C2276" s="232"/>
      <c r="D2276" s="239"/>
      <c r="E2276" s="239" t="str">
        <f>E2275</f>
        <v>Joelho PVC soldavel 90º agua fria 32mm</v>
      </c>
      <c r="F2276" s="589"/>
      <c r="G2276" s="589"/>
      <c r="H2276" s="233" t="s">
        <v>4346</v>
      </c>
      <c r="I2276" s="232">
        <v>1</v>
      </c>
      <c r="J2276" s="232">
        <f>'Plan da quadra 220V'!G149</f>
        <v>5.4093999999999998</v>
      </c>
      <c r="K2276" s="234">
        <f>I2276*J2276</f>
        <v>5.4093999999999998</v>
      </c>
    </row>
    <row r="2277" spans="1:12">
      <c r="A2277" s="245"/>
      <c r="B2277" s="240"/>
      <c r="C2277" s="240"/>
      <c r="D2277" s="240"/>
      <c r="E2277" s="240"/>
      <c r="F2277" s="240" t="s">
        <v>891</v>
      </c>
      <c r="G2277" s="331">
        <f>$H$2*K2275</f>
        <v>1.1078451199999999</v>
      </c>
      <c r="H2277" s="590" t="s">
        <v>892</v>
      </c>
      <c r="I2277" s="590"/>
      <c r="J2277" s="591">
        <f>G2277+K2275</f>
        <v>6.5172451200000001</v>
      </c>
      <c r="K2277" s="590"/>
    </row>
    <row r="2278" spans="1:12" ht="15">
      <c r="A2278" s="241"/>
      <c r="B2278" s="241" t="s">
        <v>840</v>
      </c>
      <c r="C2278" s="230" t="s">
        <v>841</v>
      </c>
      <c r="D2278" s="241" t="s">
        <v>842</v>
      </c>
      <c r="E2278" s="241" t="s">
        <v>843</v>
      </c>
      <c r="F2278" s="593" t="s">
        <v>844</v>
      </c>
      <c r="G2278" s="593"/>
      <c r="H2278" s="231" t="s">
        <v>845</v>
      </c>
      <c r="I2278" s="230" t="s">
        <v>846</v>
      </c>
      <c r="J2278" s="230" t="s">
        <v>847</v>
      </c>
      <c r="K2278" s="230" t="s">
        <v>742</v>
      </c>
    </row>
    <row r="2279" spans="1:12">
      <c r="A2279" s="317"/>
      <c r="B2279" s="317"/>
      <c r="C2279" s="318"/>
      <c r="D2279" s="317"/>
      <c r="E2279" s="317" t="str">
        <f>'Plan da quadra 220V'!D150</f>
        <v>Joelho PVC soldavel 90º agua fria 60mm</v>
      </c>
      <c r="F2279" s="592"/>
      <c r="G2279" s="592"/>
      <c r="H2279" s="319" t="s">
        <v>4346</v>
      </c>
      <c r="I2279" s="318">
        <v>1</v>
      </c>
      <c r="J2279" s="320">
        <f>K2279</f>
        <v>22.703999999999997</v>
      </c>
      <c r="K2279" s="320">
        <f>K2280</f>
        <v>22.703999999999997</v>
      </c>
    </row>
    <row r="2280" spans="1:12">
      <c r="A2280" s="239"/>
      <c r="B2280" s="239"/>
      <c r="C2280" s="232"/>
      <c r="D2280" s="239"/>
      <c r="E2280" s="239" t="str">
        <f>E2279</f>
        <v>Joelho PVC soldavel 90º agua fria 60mm</v>
      </c>
      <c r="F2280" s="589"/>
      <c r="G2280" s="589"/>
      <c r="H2280" s="233" t="s">
        <v>4346</v>
      </c>
      <c r="I2280" s="232">
        <v>1</v>
      </c>
      <c r="J2280" s="232">
        <f>'Plan da quadra 220V'!G150</f>
        <v>22.703999999999997</v>
      </c>
      <c r="K2280" s="234">
        <f>I2280*J2280</f>
        <v>22.703999999999997</v>
      </c>
    </row>
    <row r="2281" spans="1:12">
      <c r="A2281" s="245"/>
      <c r="B2281" s="240"/>
      <c r="C2281" s="240"/>
      <c r="D2281" s="240"/>
      <c r="E2281" s="240"/>
      <c r="F2281" s="240" t="s">
        <v>891</v>
      </c>
      <c r="G2281" s="331">
        <f>$H$2*K2279</f>
        <v>4.6497791999999993</v>
      </c>
      <c r="H2281" s="590" t="s">
        <v>892</v>
      </c>
      <c r="I2281" s="590"/>
      <c r="J2281" s="591">
        <f>G2281+K2279</f>
        <v>27.353779199999998</v>
      </c>
      <c r="K2281" s="590"/>
    </row>
    <row r="2282" spans="1:12" ht="18" customHeight="1">
      <c r="A2282" s="243"/>
      <c r="B2282" s="243" t="s">
        <v>840</v>
      </c>
      <c r="C2282" s="207" t="s">
        <v>841</v>
      </c>
      <c r="D2282" s="243" t="s">
        <v>842</v>
      </c>
      <c r="E2282" s="243" t="s">
        <v>843</v>
      </c>
      <c r="F2282" s="600" t="s">
        <v>844</v>
      </c>
      <c r="G2282" s="600"/>
      <c r="H2282" s="208" t="s">
        <v>845</v>
      </c>
      <c r="I2282" s="207" t="s">
        <v>846</v>
      </c>
      <c r="J2282" s="207" t="s">
        <v>847</v>
      </c>
      <c r="K2282" s="207" t="s">
        <v>742</v>
      </c>
    </row>
    <row r="2283" spans="1:12" ht="21.95" customHeight="1">
      <c r="A2283" s="317" t="s">
        <v>848</v>
      </c>
      <c r="B2283" s="317" t="s">
        <v>2775</v>
      </c>
      <c r="C2283" s="318" t="s">
        <v>2776</v>
      </c>
      <c r="D2283" s="317" t="s">
        <v>14</v>
      </c>
      <c r="E2283" s="317" t="s">
        <v>2777</v>
      </c>
      <c r="F2283" s="592" t="s">
        <v>2778</v>
      </c>
      <c r="G2283" s="592"/>
      <c r="H2283" s="319" t="s">
        <v>16</v>
      </c>
      <c r="I2283" s="318">
        <v>1</v>
      </c>
      <c r="J2283" s="327" t="s">
        <v>5091</v>
      </c>
      <c r="K2283" s="320" t="s">
        <v>5091</v>
      </c>
      <c r="L2283" s="325">
        <f>'Med escola 220V'!I332</f>
        <v>11.919599999999999</v>
      </c>
    </row>
    <row r="2284" spans="1:12" ht="21.95" customHeight="1">
      <c r="A2284" s="244" t="s">
        <v>853</v>
      </c>
      <c r="B2284" s="244"/>
      <c r="C2284" s="211" t="s">
        <v>859</v>
      </c>
      <c r="D2284" s="244" t="s">
        <v>14</v>
      </c>
      <c r="E2284" s="244" t="s">
        <v>860</v>
      </c>
      <c r="F2284" s="597" t="s">
        <v>861</v>
      </c>
      <c r="G2284" s="597"/>
      <c r="H2284" s="212" t="s">
        <v>862</v>
      </c>
      <c r="I2284" s="211" t="s">
        <v>5092</v>
      </c>
      <c r="J2284" s="211" t="s">
        <v>864</v>
      </c>
      <c r="K2284" s="213">
        <v>0.56000000000000005</v>
      </c>
    </row>
    <row r="2285" spans="1:12" ht="21.95" customHeight="1">
      <c r="A2285" s="244" t="s">
        <v>853</v>
      </c>
      <c r="B2285" s="244"/>
      <c r="C2285" s="211" t="s">
        <v>2780</v>
      </c>
      <c r="D2285" s="244" t="s">
        <v>14</v>
      </c>
      <c r="E2285" s="244" t="s">
        <v>2781</v>
      </c>
      <c r="F2285" s="597" t="s">
        <v>861</v>
      </c>
      <c r="G2285" s="597"/>
      <c r="H2285" s="212" t="s">
        <v>862</v>
      </c>
      <c r="I2285" s="211" t="s">
        <v>5093</v>
      </c>
      <c r="J2285" s="211" t="s">
        <v>2782</v>
      </c>
      <c r="K2285" s="213">
        <v>0.76</v>
      </c>
    </row>
    <row r="2286" spans="1:12" ht="21.95" customHeight="1">
      <c r="A2286" s="247" t="s">
        <v>869</v>
      </c>
      <c r="B2286" s="247"/>
      <c r="C2286" s="214" t="s">
        <v>2783</v>
      </c>
      <c r="D2286" s="247" t="s">
        <v>14</v>
      </c>
      <c r="E2286" s="247" t="s">
        <v>2784</v>
      </c>
      <c r="F2286" s="598" t="s">
        <v>872</v>
      </c>
      <c r="G2286" s="598"/>
      <c r="H2286" s="215" t="s">
        <v>880</v>
      </c>
      <c r="I2286" s="214" t="s">
        <v>1771</v>
      </c>
      <c r="J2286" s="214" t="s">
        <v>1717</v>
      </c>
      <c r="K2286" s="216">
        <v>0.01</v>
      </c>
    </row>
    <row r="2287" spans="1:12" ht="21.95" customHeight="1">
      <c r="A2287" s="247" t="s">
        <v>869</v>
      </c>
      <c r="B2287" s="247"/>
      <c r="C2287" s="214" t="s">
        <v>2785</v>
      </c>
      <c r="D2287" s="247" t="s">
        <v>14</v>
      </c>
      <c r="E2287" s="247" t="s">
        <v>2786</v>
      </c>
      <c r="F2287" s="598" t="s">
        <v>872</v>
      </c>
      <c r="G2287" s="598"/>
      <c r="H2287" s="215" t="s">
        <v>880</v>
      </c>
      <c r="I2287" s="214" t="s">
        <v>1239</v>
      </c>
      <c r="J2287" s="214" t="s">
        <v>2787</v>
      </c>
      <c r="K2287" s="216">
        <v>0.18</v>
      </c>
    </row>
    <row r="2288" spans="1:12" ht="21.95" customHeight="1">
      <c r="A2288" s="247" t="s">
        <v>869</v>
      </c>
      <c r="B2288" s="247"/>
      <c r="C2288" s="214" t="s">
        <v>2788</v>
      </c>
      <c r="D2288" s="247" t="s">
        <v>14</v>
      </c>
      <c r="E2288" s="247" t="s">
        <v>2789</v>
      </c>
      <c r="F2288" s="598" t="s">
        <v>872</v>
      </c>
      <c r="G2288" s="598"/>
      <c r="H2288" s="215" t="s">
        <v>880</v>
      </c>
      <c r="I2288" s="214" t="s">
        <v>1176</v>
      </c>
      <c r="J2288" s="214" t="s">
        <v>1455</v>
      </c>
      <c r="K2288" s="216">
        <v>2.91</v>
      </c>
    </row>
    <row r="2289" spans="1:12" ht="21.95" customHeight="1">
      <c r="A2289" s="247" t="s">
        <v>869</v>
      </c>
      <c r="B2289" s="247"/>
      <c r="C2289" s="214" t="s">
        <v>2790</v>
      </c>
      <c r="D2289" s="247" t="s">
        <v>14</v>
      </c>
      <c r="E2289" s="247" t="s">
        <v>2791</v>
      </c>
      <c r="F2289" s="598" t="s">
        <v>872</v>
      </c>
      <c r="G2289" s="598"/>
      <c r="H2289" s="215" t="s">
        <v>16</v>
      </c>
      <c r="I2289" s="214" t="s">
        <v>867</v>
      </c>
      <c r="J2289" s="214" t="s">
        <v>1258</v>
      </c>
      <c r="K2289" s="216">
        <v>7.5</v>
      </c>
    </row>
    <row r="2290" spans="1:12">
      <c r="A2290" s="245"/>
      <c r="B2290" s="245"/>
      <c r="C2290" s="245"/>
      <c r="D2290" s="245"/>
      <c r="E2290" s="245"/>
      <c r="F2290" s="245" t="s">
        <v>886</v>
      </c>
      <c r="G2290" s="245" t="s">
        <v>1893</v>
      </c>
      <c r="H2290" s="245" t="s">
        <v>888</v>
      </c>
      <c r="I2290" s="245" t="s">
        <v>1507</v>
      </c>
      <c r="J2290" s="245" t="s">
        <v>890</v>
      </c>
      <c r="K2290" s="245" t="s">
        <v>3889</v>
      </c>
    </row>
    <row r="2291" spans="1:12" ht="15" thickBot="1">
      <c r="A2291" s="245"/>
      <c r="B2291" s="245"/>
      <c r="C2291" s="245"/>
      <c r="D2291" s="245"/>
      <c r="E2291" s="245"/>
      <c r="F2291" s="245" t="s">
        <v>891</v>
      </c>
      <c r="G2291" s="245" t="s">
        <v>4330</v>
      </c>
      <c r="H2291" s="599" t="s">
        <v>892</v>
      </c>
      <c r="I2291" s="599"/>
      <c r="J2291" s="599" t="s">
        <v>4017</v>
      </c>
      <c r="K2291" s="599"/>
    </row>
    <row r="2292" spans="1:12" ht="0.95" customHeight="1" thickTop="1">
      <c r="A2292" s="217"/>
      <c r="B2292" s="217"/>
      <c r="C2292" s="217"/>
      <c r="D2292" s="217"/>
      <c r="E2292" s="217"/>
      <c r="F2292" s="217"/>
      <c r="G2292" s="217"/>
      <c r="H2292" s="217"/>
      <c r="I2292" s="217"/>
      <c r="J2292" s="217"/>
      <c r="K2292" s="217"/>
    </row>
    <row r="2293" spans="1:12" ht="18" customHeight="1">
      <c r="A2293" s="243"/>
      <c r="B2293" s="243" t="s">
        <v>840</v>
      </c>
      <c r="C2293" s="207" t="s">
        <v>841</v>
      </c>
      <c r="D2293" s="243" t="s">
        <v>842</v>
      </c>
      <c r="E2293" s="243" t="s">
        <v>843</v>
      </c>
      <c r="F2293" s="600" t="s">
        <v>844</v>
      </c>
      <c r="G2293" s="600"/>
      <c r="H2293" s="208" t="s">
        <v>845</v>
      </c>
      <c r="I2293" s="207" t="s">
        <v>846</v>
      </c>
      <c r="J2293" s="207" t="s">
        <v>847</v>
      </c>
      <c r="K2293" s="207" t="s">
        <v>742</v>
      </c>
    </row>
    <row r="2294" spans="1:12" ht="33" customHeight="1">
      <c r="A2294" s="317" t="s">
        <v>848</v>
      </c>
      <c r="B2294" s="317" t="s">
        <v>2793</v>
      </c>
      <c r="C2294" s="318" t="s">
        <v>2794</v>
      </c>
      <c r="D2294" s="317" t="s">
        <v>14</v>
      </c>
      <c r="E2294" s="317" t="s">
        <v>2795</v>
      </c>
      <c r="F2294" s="592" t="s">
        <v>910</v>
      </c>
      <c r="G2294" s="592"/>
      <c r="H2294" s="319" t="s">
        <v>16</v>
      </c>
      <c r="I2294" s="318">
        <v>1</v>
      </c>
      <c r="J2294" s="327" t="s">
        <v>5094</v>
      </c>
      <c r="K2294" s="320" t="s">
        <v>5094</v>
      </c>
      <c r="L2294" s="325">
        <f>'Med escola 220V'!I333</f>
        <v>847.35799999999995</v>
      </c>
    </row>
    <row r="2295" spans="1:12" ht="21.95" customHeight="1">
      <c r="A2295" s="244" t="s">
        <v>853</v>
      </c>
      <c r="B2295" s="244"/>
      <c r="C2295" s="211" t="s">
        <v>859</v>
      </c>
      <c r="D2295" s="244" t="s">
        <v>14</v>
      </c>
      <c r="E2295" s="244" t="s">
        <v>860</v>
      </c>
      <c r="F2295" s="597" t="s">
        <v>861</v>
      </c>
      <c r="G2295" s="597"/>
      <c r="H2295" s="212" t="s">
        <v>862</v>
      </c>
      <c r="I2295" s="211" t="s">
        <v>5095</v>
      </c>
      <c r="J2295" s="211" t="s">
        <v>864</v>
      </c>
      <c r="K2295" s="213">
        <v>127.54</v>
      </c>
    </row>
    <row r="2296" spans="1:12" ht="21.95" customHeight="1">
      <c r="A2296" s="244" t="s">
        <v>853</v>
      </c>
      <c r="B2296" s="244"/>
      <c r="C2296" s="211" t="s">
        <v>2796</v>
      </c>
      <c r="D2296" s="244" t="s">
        <v>14</v>
      </c>
      <c r="E2296" s="244" t="s">
        <v>2797</v>
      </c>
      <c r="F2296" s="597" t="s">
        <v>861</v>
      </c>
      <c r="G2296" s="597"/>
      <c r="H2296" s="212" t="s">
        <v>862</v>
      </c>
      <c r="I2296" s="211" t="s">
        <v>5096</v>
      </c>
      <c r="J2296" s="211" t="s">
        <v>2798</v>
      </c>
      <c r="K2296" s="213">
        <v>105.08</v>
      </c>
    </row>
    <row r="2297" spans="1:12" ht="33" customHeight="1">
      <c r="A2297" s="244" t="s">
        <v>853</v>
      </c>
      <c r="B2297" s="244"/>
      <c r="C2297" s="211" t="s">
        <v>2799</v>
      </c>
      <c r="D2297" s="244" t="s">
        <v>14</v>
      </c>
      <c r="E2297" s="244" t="s">
        <v>2800</v>
      </c>
      <c r="F2297" s="597" t="s">
        <v>1183</v>
      </c>
      <c r="G2297" s="597"/>
      <c r="H2297" s="212" t="s">
        <v>1184</v>
      </c>
      <c r="I2297" s="211" t="s">
        <v>5097</v>
      </c>
      <c r="J2297" s="211" t="s">
        <v>2802</v>
      </c>
      <c r="K2297" s="213">
        <v>223.16</v>
      </c>
    </row>
    <row r="2298" spans="1:12" ht="33" customHeight="1">
      <c r="A2298" s="244" t="s">
        <v>853</v>
      </c>
      <c r="B2298" s="244"/>
      <c r="C2298" s="211" t="s">
        <v>2803</v>
      </c>
      <c r="D2298" s="244" t="s">
        <v>14</v>
      </c>
      <c r="E2298" s="244" t="s">
        <v>2804</v>
      </c>
      <c r="F2298" s="597" t="s">
        <v>1183</v>
      </c>
      <c r="G2298" s="597"/>
      <c r="H2298" s="212" t="s">
        <v>1189</v>
      </c>
      <c r="I2298" s="211" t="s">
        <v>5098</v>
      </c>
      <c r="J2298" s="211" t="s">
        <v>2805</v>
      </c>
      <c r="K2298" s="213">
        <v>20.059999999999999</v>
      </c>
    </row>
    <row r="2299" spans="1:12" ht="21.95" customHeight="1">
      <c r="A2299" s="244" t="s">
        <v>853</v>
      </c>
      <c r="B2299" s="244"/>
      <c r="C2299" s="211" t="s">
        <v>2806</v>
      </c>
      <c r="D2299" s="244" t="s">
        <v>14</v>
      </c>
      <c r="E2299" s="244" t="s">
        <v>2807</v>
      </c>
      <c r="F2299" s="597" t="s">
        <v>861</v>
      </c>
      <c r="G2299" s="597"/>
      <c r="H2299" s="212" t="s">
        <v>862</v>
      </c>
      <c r="I2299" s="211" t="s">
        <v>5099</v>
      </c>
      <c r="J2299" s="211" t="s">
        <v>868</v>
      </c>
      <c r="K2299" s="213">
        <v>110.2</v>
      </c>
    </row>
    <row r="2300" spans="1:12" ht="21.95" customHeight="1">
      <c r="A2300" s="247" t="s">
        <v>869</v>
      </c>
      <c r="B2300" s="247"/>
      <c r="C2300" s="214" t="s">
        <v>2808</v>
      </c>
      <c r="D2300" s="247" t="s">
        <v>14</v>
      </c>
      <c r="E2300" s="247" t="s">
        <v>2809</v>
      </c>
      <c r="F2300" s="598" t="s">
        <v>872</v>
      </c>
      <c r="G2300" s="598"/>
      <c r="H2300" s="215" t="s">
        <v>880</v>
      </c>
      <c r="I2300" s="214" t="s">
        <v>1711</v>
      </c>
      <c r="J2300" s="214" t="s">
        <v>2810</v>
      </c>
      <c r="K2300" s="216">
        <v>73.459999999999994</v>
      </c>
    </row>
    <row r="2301" spans="1:12" ht="21.95" customHeight="1">
      <c r="A2301" s="247" t="s">
        <v>869</v>
      </c>
      <c r="B2301" s="247"/>
      <c r="C2301" s="214" t="s">
        <v>2811</v>
      </c>
      <c r="D2301" s="247" t="s">
        <v>14</v>
      </c>
      <c r="E2301" s="247" t="s">
        <v>2812</v>
      </c>
      <c r="F2301" s="598" t="s">
        <v>872</v>
      </c>
      <c r="G2301" s="598"/>
      <c r="H2301" s="215" t="s">
        <v>16</v>
      </c>
      <c r="I2301" s="214" t="s">
        <v>1883</v>
      </c>
      <c r="J2301" s="214" t="s">
        <v>2754</v>
      </c>
      <c r="K2301" s="216">
        <v>14.59</v>
      </c>
    </row>
    <row r="2302" spans="1:12" ht="33" customHeight="1">
      <c r="A2302" s="247" t="s">
        <v>869</v>
      </c>
      <c r="B2302" s="247"/>
      <c r="C2302" s="214" t="s">
        <v>2813</v>
      </c>
      <c r="D2302" s="247" t="s">
        <v>14</v>
      </c>
      <c r="E2302" s="247" t="s">
        <v>2814</v>
      </c>
      <c r="F2302" s="598" t="s">
        <v>872</v>
      </c>
      <c r="G2302" s="598"/>
      <c r="H2302" s="215" t="s">
        <v>873</v>
      </c>
      <c r="I2302" s="214" t="s">
        <v>2815</v>
      </c>
      <c r="J2302" s="214" t="s">
        <v>2816</v>
      </c>
      <c r="K2302" s="216">
        <v>129.08000000000001</v>
      </c>
    </row>
    <row r="2303" spans="1:12" ht="33" customHeight="1">
      <c r="A2303" s="247" t="s">
        <v>869</v>
      </c>
      <c r="B2303" s="247"/>
      <c r="C2303" s="214" t="s">
        <v>2817</v>
      </c>
      <c r="D2303" s="247" t="s">
        <v>14</v>
      </c>
      <c r="E2303" s="247" t="s">
        <v>2818</v>
      </c>
      <c r="F2303" s="598" t="s">
        <v>872</v>
      </c>
      <c r="G2303" s="598"/>
      <c r="H2303" s="215" t="s">
        <v>873</v>
      </c>
      <c r="I2303" s="214" t="s">
        <v>2819</v>
      </c>
      <c r="J2303" s="214" t="s">
        <v>2820</v>
      </c>
      <c r="K2303" s="216">
        <v>44.19</v>
      </c>
    </row>
    <row r="2304" spans="1:12">
      <c r="A2304" s="245"/>
      <c r="B2304" s="245"/>
      <c r="C2304" s="245"/>
      <c r="D2304" s="245"/>
      <c r="E2304" s="245"/>
      <c r="F2304" s="245" t="s">
        <v>886</v>
      </c>
      <c r="G2304" s="245" t="s">
        <v>5100</v>
      </c>
      <c r="H2304" s="245" t="s">
        <v>888</v>
      </c>
      <c r="I2304" s="245" t="s">
        <v>5101</v>
      </c>
      <c r="J2304" s="245" t="s">
        <v>890</v>
      </c>
      <c r="K2304" s="245" t="s">
        <v>5102</v>
      </c>
    </row>
    <row r="2305" spans="1:12" ht="15" thickBot="1">
      <c r="A2305" s="245"/>
      <c r="B2305" s="245"/>
      <c r="C2305" s="245"/>
      <c r="D2305" s="245"/>
      <c r="E2305" s="245"/>
      <c r="F2305" s="245" t="s">
        <v>891</v>
      </c>
      <c r="G2305" s="245" t="s">
        <v>5103</v>
      </c>
      <c r="H2305" s="599" t="s">
        <v>892</v>
      </c>
      <c r="I2305" s="599"/>
      <c r="J2305" s="599" t="s">
        <v>5104</v>
      </c>
      <c r="K2305" s="599"/>
    </row>
    <row r="2306" spans="1:12" ht="0.95" customHeight="1" thickTop="1">
      <c r="A2306" s="217"/>
      <c r="B2306" s="217"/>
      <c r="C2306" s="217"/>
      <c r="D2306" s="217"/>
      <c r="E2306" s="217"/>
      <c r="F2306" s="217"/>
      <c r="G2306" s="217"/>
      <c r="H2306" s="217"/>
      <c r="I2306" s="217"/>
      <c r="J2306" s="217"/>
      <c r="K2306" s="217"/>
    </row>
    <row r="2307" spans="1:12" ht="18" customHeight="1">
      <c r="A2307" s="243"/>
      <c r="B2307" s="243" t="s">
        <v>840</v>
      </c>
      <c r="C2307" s="207" t="s">
        <v>841</v>
      </c>
      <c r="D2307" s="243" t="s">
        <v>842</v>
      </c>
      <c r="E2307" s="243" t="s">
        <v>843</v>
      </c>
      <c r="F2307" s="600" t="s">
        <v>844</v>
      </c>
      <c r="G2307" s="600"/>
      <c r="H2307" s="208" t="s">
        <v>845</v>
      </c>
      <c r="I2307" s="207" t="s">
        <v>846</v>
      </c>
      <c r="J2307" s="207" t="s">
        <v>847</v>
      </c>
      <c r="K2307" s="207" t="s">
        <v>742</v>
      </c>
    </row>
    <row r="2308" spans="1:12" ht="33" customHeight="1">
      <c r="A2308" s="317" t="s">
        <v>848</v>
      </c>
      <c r="B2308" s="317" t="s">
        <v>2821</v>
      </c>
      <c r="C2308" s="318" t="s">
        <v>2794</v>
      </c>
      <c r="D2308" s="317" t="s">
        <v>14</v>
      </c>
      <c r="E2308" s="317" t="s">
        <v>2795</v>
      </c>
      <c r="F2308" s="592" t="s">
        <v>910</v>
      </c>
      <c r="G2308" s="592"/>
      <c r="H2308" s="319" t="s">
        <v>16</v>
      </c>
      <c r="I2308" s="318">
        <v>1</v>
      </c>
      <c r="J2308" s="327" t="s">
        <v>5094</v>
      </c>
      <c r="K2308" s="320" t="s">
        <v>5094</v>
      </c>
      <c r="L2308" s="325">
        <f>'Med escola 220V'!I334</f>
        <v>847.35799999999995</v>
      </c>
    </row>
    <row r="2309" spans="1:12" ht="21.95" customHeight="1">
      <c r="A2309" s="244" t="s">
        <v>853</v>
      </c>
      <c r="B2309" s="244"/>
      <c r="C2309" s="211" t="s">
        <v>859</v>
      </c>
      <c r="D2309" s="244" t="s">
        <v>14</v>
      </c>
      <c r="E2309" s="244" t="s">
        <v>860</v>
      </c>
      <c r="F2309" s="597" t="s">
        <v>861</v>
      </c>
      <c r="G2309" s="597"/>
      <c r="H2309" s="212" t="s">
        <v>862</v>
      </c>
      <c r="I2309" s="211" t="s">
        <v>5095</v>
      </c>
      <c r="J2309" s="211" t="s">
        <v>864</v>
      </c>
      <c r="K2309" s="213">
        <v>127.54</v>
      </c>
    </row>
    <row r="2310" spans="1:12" ht="21.95" customHeight="1">
      <c r="A2310" s="244" t="s">
        <v>853</v>
      </c>
      <c r="B2310" s="244"/>
      <c r="C2310" s="211" t="s">
        <v>2796</v>
      </c>
      <c r="D2310" s="244" t="s">
        <v>14</v>
      </c>
      <c r="E2310" s="244" t="s">
        <v>2797</v>
      </c>
      <c r="F2310" s="597" t="s">
        <v>861</v>
      </c>
      <c r="G2310" s="597"/>
      <c r="H2310" s="212" t="s">
        <v>862</v>
      </c>
      <c r="I2310" s="211" t="s">
        <v>5096</v>
      </c>
      <c r="J2310" s="211" t="s">
        <v>2798</v>
      </c>
      <c r="K2310" s="213">
        <v>105.08</v>
      </c>
    </row>
    <row r="2311" spans="1:12" ht="33" customHeight="1">
      <c r="A2311" s="244" t="s">
        <v>853</v>
      </c>
      <c r="B2311" s="244"/>
      <c r="C2311" s="211" t="s">
        <v>2799</v>
      </c>
      <c r="D2311" s="244" t="s">
        <v>14</v>
      </c>
      <c r="E2311" s="244" t="s">
        <v>2800</v>
      </c>
      <c r="F2311" s="597" t="s">
        <v>1183</v>
      </c>
      <c r="G2311" s="597"/>
      <c r="H2311" s="212" t="s">
        <v>1184</v>
      </c>
      <c r="I2311" s="211" t="s">
        <v>5097</v>
      </c>
      <c r="J2311" s="211" t="s">
        <v>2802</v>
      </c>
      <c r="K2311" s="213">
        <v>223.16</v>
      </c>
    </row>
    <row r="2312" spans="1:12" ht="33" customHeight="1">
      <c r="A2312" s="244" t="s">
        <v>853</v>
      </c>
      <c r="B2312" s="244"/>
      <c r="C2312" s="211" t="s">
        <v>2803</v>
      </c>
      <c r="D2312" s="244" t="s">
        <v>14</v>
      </c>
      <c r="E2312" s="244" t="s">
        <v>2804</v>
      </c>
      <c r="F2312" s="597" t="s">
        <v>1183</v>
      </c>
      <c r="G2312" s="597"/>
      <c r="H2312" s="212" t="s">
        <v>1189</v>
      </c>
      <c r="I2312" s="211" t="s">
        <v>5098</v>
      </c>
      <c r="J2312" s="211" t="s">
        <v>2805</v>
      </c>
      <c r="K2312" s="213">
        <v>20.059999999999999</v>
      </c>
    </row>
    <row r="2313" spans="1:12" ht="21.95" customHeight="1">
      <c r="A2313" s="244" t="s">
        <v>853</v>
      </c>
      <c r="B2313" s="244"/>
      <c r="C2313" s="211" t="s">
        <v>2806</v>
      </c>
      <c r="D2313" s="244" t="s">
        <v>14</v>
      </c>
      <c r="E2313" s="244" t="s">
        <v>2807</v>
      </c>
      <c r="F2313" s="597" t="s">
        <v>861</v>
      </c>
      <c r="G2313" s="597"/>
      <c r="H2313" s="212" t="s">
        <v>862</v>
      </c>
      <c r="I2313" s="211" t="s">
        <v>5099</v>
      </c>
      <c r="J2313" s="211" t="s">
        <v>868</v>
      </c>
      <c r="K2313" s="213">
        <v>110.2</v>
      </c>
    </row>
    <row r="2314" spans="1:12" ht="21.95" customHeight="1">
      <c r="A2314" s="247" t="s">
        <v>869</v>
      </c>
      <c r="B2314" s="247"/>
      <c r="C2314" s="214" t="s">
        <v>2808</v>
      </c>
      <c r="D2314" s="247" t="s">
        <v>14</v>
      </c>
      <c r="E2314" s="247" t="s">
        <v>2809</v>
      </c>
      <c r="F2314" s="598" t="s">
        <v>872</v>
      </c>
      <c r="G2314" s="598"/>
      <c r="H2314" s="215" t="s">
        <v>880</v>
      </c>
      <c r="I2314" s="214" t="s">
        <v>1711</v>
      </c>
      <c r="J2314" s="214" t="s">
        <v>2810</v>
      </c>
      <c r="K2314" s="216">
        <v>73.459999999999994</v>
      </c>
    </row>
    <row r="2315" spans="1:12" ht="21.95" customHeight="1">
      <c r="A2315" s="247" t="s">
        <v>869</v>
      </c>
      <c r="B2315" s="247"/>
      <c r="C2315" s="214" t="s">
        <v>2811</v>
      </c>
      <c r="D2315" s="247" t="s">
        <v>14</v>
      </c>
      <c r="E2315" s="247" t="s">
        <v>2812</v>
      </c>
      <c r="F2315" s="598" t="s">
        <v>872</v>
      </c>
      <c r="G2315" s="598"/>
      <c r="H2315" s="215" t="s">
        <v>16</v>
      </c>
      <c r="I2315" s="214" t="s">
        <v>1883</v>
      </c>
      <c r="J2315" s="214" t="s">
        <v>2754</v>
      </c>
      <c r="K2315" s="216">
        <v>14.59</v>
      </c>
    </row>
    <row r="2316" spans="1:12" ht="33" customHeight="1">
      <c r="A2316" s="247" t="s">
        <v>869</v>
      </c>
      <c r="B2316" s="247"/>
      <c r="C2316" s="214" t="s">
        <v>2813</v>
      </c>
      <c r="D2316" s="247" t="s">
        <v>14</v>
      </c>
      <c r="E2316" s="247" t="s">
        <v>2814</v>
      </c>
      <c r="F2316" s="598" t="s">
        <v>872</v>
      </c>
      <c r="G2316" s="598"/>
      <c r="H2316" s="215" t="s">
        <v>873</v>
      </c>
      <c r="I2316" s="214" t="s">
        <v>2815</v>
      </c>
      <c r="J2316" s="214" t="s">
        <v>2816</v>
      </c>
      <c r="K2316" s="216">
        <v>129.08000000000001</v>
      </c>
    </row>
    <row r="2317" spans="1:12" ht="33" customHeight="1">
      <c r="A2317" s="247" t="s">
        <v>869</v>
      </c>
      <c r="B2317" s="247"/>
      <c r="C2317" s="214" t="s">
        <v>2817</v>
      </c>
      <c r="D2317" s="247" t="s">
        <v>14</v>
      </c>
      <c r="E2317" s="247" t="s">
        <v>2818</v>
      </c>
      <c r="F2317" s="598" t="s">
        <v>872</v>
      </c>
      <c r="G2317" s="598"/>
      <c r="H2317" s="215" t="s">
        <v>873</v>
      </c>
      <c r="I2317" s="214" t="s">
        <v>2819</v>
      </c>
      <c r="J2317" s="214" t="s">
        <v>2820</v>
      </c>
      <c r="K2317" s="216">
        <v>44.19</v>
      </c>
    </row>
    <row r="2318" spans="1:12">
      <c r="A2318" s="245"/>
      <c r="B2318" s="245"/>
      <c r="C2318" s="245"/>
      <c r="D2318" s="245"/>
      <c r="E2318" s="245"/>
      <c r="F2318" s="245" t="s">
        <v>886</v>
      </c>
      <c r="G2318" s="245" t="s">
        <v>5100</v>
      </c>
      <c r="H2318" s="245" t="s">
        <v>888</v>
      </c>
      <c r="I2318" s="245" t="s">
        <v>5101</v>
      </c>
      <c r="J2318" s="245" t="s">
        <v>890</v>
      </c>
      <c r="K2318" s="245" t="s">
        <v>5102</v>
      </c>
    </row>
    <row r="2319" spans="1:12" ht="15" thickBot="1">
      <c r="A2319" s="245"/>
      <c r="B2319" s="245"/>
      <c r="C2319" s="245"/>
      <c r="D2319" s="245"/>
      <c r="E2319" s="245"/>
      <c r="F2319" s="245" t="s">
        <v>891</v>
      </c>
      <c r="G2319" s="245" t="s">
        <v>5103</v>
      </c>
      <c r="H2319" s="599" t="s">
        <v>892</v>
      </c>
      <c r="I2319" s="599"/>
      <c r="J2319" s="599" t="s">
        <v>5104</v>
      </c>
      <c r="K2319" s="599"/>
    </row>
    <row r="2320" spans="1:12" ht="0.95" customHeight="1" thickTop="1">
      <c r="A2320" s="217"/>
      <c r="B2320" s="217"/>
      <c r="C2320" s="217"/>
      <c r="D2320" s="217"/>
      <c r="E2320" s="217"/>
      <c r="F2320" s="217"/>
      <c r="G2320" s="217"/>
      <c r="H2320" s="217"/>
      <c r="I2320" s="217"/>
      <c r="J2320" s="217"/>
      <c r="K2320" s="217"/>
    </row>
    <row r="2321" spans="1:12" ht="18" customHeight="1">
      <c r="A2321" s="243"/>
      <c r="B2321" s="243" t="s">
        <v>840</v>
      </c>
      <c r="C2321" s="207" t="s">
        <v>841</v>
      </c>
      <c r="D2321" s="243" t="s">
        <v>842</v>
      </c>
      <c r="E2321" s="243" t="s">
        <v>843</v>
      </c>
      <c r="F2321" s="600" t="s">
        <v>844</v>
      </c>
      <c r="G2321" s="600"/>
      <c r="H2321" s="208" t="s">
        <v>845</v>
      </c>
      <c r="I2321" s="207" t="s">
        <v>846</v>
      </c>
      <c r="J2321" s="207" t="s">
        <v>847</v>
      </c>
      <c r="K2321" s="207" t="s">
        <v>742</v>
      </c>
    </row>
    <row r="2322" spans="1:12" ht="21.95" customHeight="1">
      <c r="A2322" s="317" t="s">
        <v>848</v>
      </c>
      <c r="B2322" s="317" t="s">
        <v>2822</v>
      </c>
      <c r="C2322" s="318" t="s">
        <v>2823</v>
      </c>
      <c r="D2322" s="317" t="s">
        <v>14</v>
      </c>
      <c r="E2322" s="317" t="s">
        <v>2824</v>
      </c>
      <c r="F2322" s="592" t="s">
        <v>861</v>
      </c>
      <c r="G2322" s="592"/>
      <c r="H2322" s="319" t="s">
        <v>16</v>
      </c>
      <c r="I2322" s="318">
        <v>1</v>
      </c>
      <c r="J2322" s="327" t="s">
        <v>2518</v>
      </c>
      <c r="K2322" s="320" t="s">
        <v>2518</v>
      </c>
      <c r="L2322" s="325">
        <f>'Med escola 220V'!I338</f>
        <v>1.8146</v>
      </c>
    </row>
    <row r="2323" spans="1:12" ht="21.95" customHeight="1">
      <c r="A2323" s="244" t="s">
        <v>853</v>
      </c>
      <c r="B2323" s="244"/>
      <c r="C2323" s="211" t="s">
        <v>859</v>
      </c>
      <c r="D2323" s="244" t="s">
        <v>14</v>
      </c>
      <c r="E2323" s="244" t="s">
        <v>860</v>
      </c>
      <c r="F2323" s="597" t="s">
        <v>861</v>
      </c>
      <c r="G2323" s="597"/>
      <c r="H2323" s="212" t="s">
        <v>862</v>
      </c>
      <c r="I2323" s="211" t="s">
        <v>5105</v>
      </c>
      <c r="J2323" s="211" t="s">
        <v>864</v>
      </c>
      <c r="K2323" s="213">
        <v>1.61</v>
      </c>
    </row>
    <row r="2324" spans="1:12" ht="21.95" customHeight="1">
      <c r="A2324" s="247" t="s">
        <v>869</v>
      </c>
      <c r="B2324" s="247"/>
      <c r="C2324" s="214" t="s">
        <v>2825</v>
      </c>
      <c r="D2324" s="247" t="s">
        <v>14</v>
      </c>
      <c r="E2324" s="247" t="s">
        <v>2826</v>
      </c>
      <c r="F2324" s="598" t="s">
        <v>872</v>
      </c>
      <c r="G2324" s="598"/>
      <c r="H2324" s="215" t="s">
        <v>794</v>
      </c>
      <c r="I2324" s="214" t="s">
        <v>1236</v>
      </c>
      <c r="J2324" s="214" t="s">
        <v>2827</v>
      </c>
      <c r="K2324" s="216">
        <v>0.2</v>
      </c>
    </row>
    <row r="2325" spans="1:12">
      <c r="A2325" s="245"/>
      <c r="B2325" s="245"/>
      <c r="C2325" s="245"/>
      <c r="D2325" s="245"/>
      <c r="E2325" s="245"/>
      <c r="F2325" s="245" t="s">
        <v>886</v>
      </c>
      <c r="G2325" s="245" t="s">
        <v>1007</v>
      </c>
      <c r="H2325" s="245" t="s">
        <v>888</v>
      </c>
      <c r="I2325" s="245" t="s">
        <v>1244</v>
      </c>
      <c r="J2325" s="245" t="s">
        <v>890</v>
      </c>
      <c r="K2325" s="245" t="s">
        <v>2989</v>
      </c>
    </row>
    <row r="2326" spans="1:12" ht="15" thickBot="1">
      <c r="A2326" s="245"/>
      <c r="B2326" s="245"/>
      <c r="C2326" s="245"/>
      <c r="D2326" s="245"/>
      <c r="E2326" s="245"/>
      <c r="F2326" s="245" t="s">
        <v>891</v>
      </c>
      <c r="G2326" s="245" t="s">
        <v>1764</v>
      </c>
      <c r="H2326" s="599" t="s">
        <v>892</v>
      </c>
      <c r="I2326" s="599"/>
      <c r="J2326" s="599" t="s">
        <v>3785</v>
      </c>
      <c r="K2326" s="599"/>
    </row>
    <row r="2327" spans="1:12" ht="0.95" customHeight="1" thickTop="1">
      <c r="A2327" s="217"/>
      <c r="B2327" s="217"/>
      <c r="C2327" s="217"/>
      <c r="D2327" s="217"/>
      <c r="E2327" s="217"/>
      <c r="F2327" s="217"/>
      <c r="G2327" s="217"/>
      <c r="H2327" s="217"/>
      <c r="I2327" s="217"/>
      <c r="J2327" s="217"/>
      <c r="K2327" s="217"/>
    </row>
    <row r="2328" spans="1:12" ht="50.1" customHeight="1">
      <c r="A2328" s="605" t="s">
        <v>2830</v>
      </c>
      <c r="B2328" s="606"/>
      <c r="C2328" s="606"/>
      <c r="D2328" s="606"/>
      <c r="E2328" s="606"/>
      <c r="F2328" s="606"/>
      <c r="G2328" s="606"/>
      <c r="H2328" s="606"/>
      <c r="I2328" s="606"/>
      <c r="J2328" s="606"/>
      <c r="K2328" s="606"/>
    </row>
    <row r="2329" spans="1:12" ht="18" customHeight="1">
      <c r="A2329" s="243"/>
      <c r="B2329" s="243" t="s">
        <v>840</v>
      </c>
      <c r="C2329" s="207" t="s">
        <v>841</v>
      </c>
      <c r="D2329" s="243" t="s">
        <v>842</v>
      </c>
      <c r="E2329" s="243" t="s">
        <v>843</v>
      </c>
      <c r="F2329" s="600" t="s">
        <v>844</v>
      </c>
      <c r="G2329" s="600"/>
      <c r="H2329" s="208" t="s">
        <v>845</v>
      </c>
      <c r="I2329" s="207" t="s">
        <v>846</v>
      </c>
      <c r="J2329" s="207" t="s">
        <v>847</v>
      </c>
      <c r="K2329" s="207" t="s">
        <v>742</v>
      </c>
    </row>
    <row r="2330" spans="1:12" ht="54.95" customHeight="1">
      <c r="A2330" s="317" t="s">
        <v>848</v>
      </c>
      <c r="B2330" s="317"/>
      <c r="C2330" s="318" t="s">
        <v>954</v>
      </c>
      <c r="D2330" s="317" t="s">
        <v>14</v>
      </c>
      <c r="E2330" s="317" t="s">
        <v>955</v>
      </c>
      <c r="F2330" s="592" t="s">
        <v>956</v>
      </c>
      <c r="G2330" s="592"/>
      <c r="H2330" s="319" t="s">
        <v>16</v>
      </c>
      <c r="I2330" s="318">
        <v>1</v>
      </c>
      <c r="J2330" s="327" t="s">
        <v>957</v>
      </c>
      <c r="K2330" s="320" t="s">
        <v>957</v>
      </c>
    </row>
    <row r="2331" spans="1:12" ht="54.95" customHeight="1">
      <c r="A2331" s="244" t="s">
        <v>853</v>
      </c>
      <c r="B2331" s="244"/>
      <c r="C2331" s="211" t="s">
        <v>2831</v>
      </c>
      <c r="D2331" s="244" t="s">
        <v>14</v>
      </c>
      <c r="E2331" s="244" t="s">
        <v>2832</v>
      </c>
      <c r="F2331" s="597" t="s">
        <v>956</v>
      </c>
      <c r="G2331" s="597"/>
      <c r="H2331" s="212" t="s">
        <v>16</v>
      </c>
      <c r="I2331" s="211" t="s">
        <v>2833</v>
      </c>
      <c r="J2331" s="211" t="s">
        <v>2834</v>
      </c>
      <c r="K2331" s="213">
        <v>14.84</v>
      </c>
    </row>
    <row r="2332" spans="1:12" ht="54.95" customHeight="1">
      <c r="A2332" s="244" t="s">
        <v>853</v>
      </c>
      <c r="B2332" s="244"/>
      <c r="C2332" s="211" t="s">
        <v>2835</v>
      </c>
      <c r="D2332" s="244" t="s">
        <v>14</v>
      </c>
      <c r="E2332" s="244" t="s">
        <v>2836</v>
      </c>
      <c r="F2332" s="597" t="s">
        <v>956</v>
      </c>
      <c r="G2332" s="597"/>
      <c r="H2332" s="212" t="s">
        <v>16</v>
      </c>
      <c r="I2332" s="211" t="s">
        <v>2837</v>
      </c>
      <c r="J2332" s="211" t="s">
        <v>2838</v>
      </c>
      <c r="K2332" s="213">
        <v>11.04</v>
      </c>
    </row>
    <row r="2333" spans="1:12" ht="54.95" customHeight="1">
      <c r="A2333" s="244" t="s">
        <v>853</v>
      </c>
      <c r="B2333" s="244"/>
      <c r="C2333" s="211" t="s">
        <v>2839</v>
      </c>
      <c r="D2333" s="244" t="s">
        <v>14</v>
      </c>
      <c r="E2333" s="244" t="s">
        <v>2840</v>
      </c>
      <c r="F2333" s="597" t="s">
        <v>956</v>
      </c>
      <c r="G2333" s="597"/>
      <c r="H2333" s="212" t="s">
        <v>16</v>
      </c>
      <c r="I2333" s="211" t="s">
        <v>2171</v>
      </c>
      <c r="J2333" s="211" t="s">
        <v>2841</v>
      </c>
      <c r="K2333" s="213">
        <v>17.64</v>
      </c>
    </row>
    <row r="2334" spans="1:12" ht="54.95" customHeight="1">
      <c r="A2334" s="244" t="s">
        <v>853</v>
      </c>
      <c r="B2334" s="244"/>
      <c r="C2334" s="211" t="s">
        <v>2842</v>
      </c>
      <c r="D2334" s="244" t="s">
        <v>14</v>
      </c>
      <c r="E2334" s="244" t="s">
        <v>2843</v>
      </c>
      <c r="F2334" s="597" t="s">
        <v>956</v>
      </c>
      <c r="G2334" s="597"/>
      <c r="H2334" s="212" t="s">
        <v>16</v>
      </c>
      <c r="I2334" s="211" t="s">
        <v>2844</v>
      </c>
      <c r="J2334" s="211" t="s">
        <v>2845</v>
      </c>
      <c r="K2334" s="213">
        <v>18.8</v>
      </c>
    </row>
    <row r="2335" spans="1:12">
      <c r="A2335" s="245"/>
      <c r="B2335" s="245"/>
      <c r="C2335" s="245"/>
      <c r="D2335" s="245"/>
      <c r="E2335" s="245"/>
      <c r="F2335" s="245" t="s">
        <v>886</v>
      </c>
      <c r="G2335" s="245" t="s">
        <v>4236</v>
      </c>
      <c r="H2335" s="245" t="s">
        <v>888</v>
      </c>
      <c r="I2335" s="245" t="s">
        <v>4237</v>
      </c>
      <c r="J2335" s="245" t="s">
        <v>890</v>
      </c>
      <c r="K2335" s="245" t="s">
        <v>2846</v>
      </c>
    </row>
    <row r="2336" spans="1:12" ht="15" thickBot="1">
      <c r="A2336" s="245"/>
      <c r="B2336" s="245"/>
      <c r="C2336" s="245"/>
      <c r="D2336" s="245"/>
      <c r="E2336" s="245"/>
      <c r="F2336" s="245" t="s">
        <v>891</v>
      </c>
      <c r="G2336" s="245" t="s">
        <v>2847</v>
      </c>
      <c r="H2336" s="599" t="s">
        <v>892</v>
      </c>
      <c r="I2336" s="599"/>
      <c r="J2336" s="599" t="s">
        <v>2848</v>
      </c>
      <c r="K2336" s="599"/>
    </row>
    <row r="2337" spans="1:11" ht="0.95" customHeight="1" thickTop="1">
      <c r="A2337" s="217"/>
      <c r="B2337" s="217"/>
      <c r="C2337" s="217"/>
      <c r="D2337" s="217"/>
      <c r="E2337" s="217"/>
      <c r="F2337" s="217"/>
      <c r="G2337" s="217"/>
      <c r="H2337" s="217"/>
      <c r="I2337" s="217"/>
      <c r="J2337" s="217"/>
      <c r="K2337" s="217"/>
    </row>
    <row r="2338" spans="1:11" ht="18" customHeight="1">
      <c r="A2338" s="243"/>
      <c r="B2338" s="243" t="s">
        <v>840</v>
      </c>
      <c r="C2338" s="207" t="s">
        <v>841</v>
      </c>
      <c r="D2338" s="243" t="s">
        <v>842</v>
      </c>
      <c r="E2338" s="243" t="s">
        <v>843</v>
      </c>
      <c r="F2338" s="600" t="s">
        <v>844</v>
      </c>
      <c r="G2338" s="600"/>
      <c r="H2338" s="208" t="s">
        <v>845</v>
      </c>
      <c r="I2338" s="207" t="s">
        <v>846</v>
      </c>
      <c r="J2338" s="207" t="s">
        <v>847</v>
      </c>
      <c r="K2338" s="207" t="s">
        <v>742</v>
      </c>
    </row>
    <row r="2339" spans="1:11" ht="54.95" customHeight="1">
      <c r="A2339" s="317" t="s">
        <v>848</v>
      </c>
      <c r="B2339" s="317"/>
      <c r="C2339" s="318" t="s">
        <v>963</v>
      </c>
      <c r="D2339" s="317" t="s">
        <v>14</v>
      </c>
      <c r="E2339" s="317" t="s">
        <v>964</v>
      </c>
      <c r="F2339" s="592" t="s">
        <v>933</v>
      </c>
      <c r="G2339" s="592"/>
      <c r="H2339" s="319" t="s">
        <v>16</v>
      </c>
      <c r="I2339" s="318">
        <v>1</v>
      </c>
      <c r="J2339" s="327" t="s">
        <v>4422</v>
      </c>
      <c r="K2339" s="320" t="s">
        <v>4422</v>
      </c>
    </row>
    <row r="2340" spans="1:11" ht="54.95" customHeight="1">
      <c r="A2340" s="244" t="s">
        <v>853</v>
      </c>
      <c r="B2340" s="244"/>
      <c r="C2340" s="211" t="s">
        <v>2849</v>
      </c>
      <c r="D2340" s="244" t="s">
        <v>14</v>
      </c>
      <c r="E2340" s="244" t="s">
        <v>2850</v>
      </c>
      <c r="F2340" s="597" t="s">
        <v>933</v>
      </c>
      <c r="G2340" s="597"/>
      <c r="H2340" s="212" t="s">
        <v>16</v>
      </c>
      <c r="I2340" s="211" t="s">
        <v>2851</v>
      </c>
      <c r="J2340" s="211" t="s">
        <v>2852</v>
      </c>
      <c r="K2340" s="213">
        <v>3.57</v>
      </c>
    </row>
    <row r="2341" spans="1:11" ht="54.95" customHeight="1">
      <c r="A2341" s="244" t="s">
        <v>853</v>
      </c>
      <c r="B2341" s="244"/>
      <c r="C2341" s="211" t="s">
        <v>1740</v>
      </c>
      <c r="D2341" s="244" t="s">
        <v>14</v>
      </c>
      <c r="E2341" s="244" t="s">
        <v>1741</v>
      </c>
      <c r="F2341" s="597" t="s">
        <v>933</v>
      </c>
      <c r="G2341" s="597"/>
      <c r="H2341" s="212" t="s">
        <v>16</v>
      </c>
      <c r="I2341" s="211" t="s">
        <v>2853</v>
      </c>
      <c r="J2341" s="211" t="s">
        <v>4666</v>
      </c>
      <c r="K2341" s="213">
        <v>16.29</v>
      </c>
    </row>
    <row r="2342" spans="1:11" ht="54.95" customHeight="1">
      <c r="A2342" s="244" t="s">
        <v>853</v>
      </c>
      <c r="B2342" s="244"/>
      <c r="C2342" s="211" t="s">
        <v>1735</v>
      </c>
      <c r="D2342" s="244" t="s">
        <v>14</v>
      </c>
      <c r="E2342" s="244" t="s">
        <v>1736</v>
      </c>
      <c r="F2342" s="597" t="s">
        <v>933</v>
      </c>
      <c r="G2342" s="597"/>
      <c r="H2342" s="212" t="s">
        <v>16</v>
      </c>
      <c r="I2342" s="211" t="s">
        <v>2572</v>
      </c>
      <c r="J2342" s="211" t="s">
        <v>4659</v>
      </c>
      <c r="K2342" s="213">
        <v>3.11</v>
      </c>
    </row>
    <row r="2343" spans="1:11">
      <c r="A2343" s="245"/>
      <c r="B2343" s="245"/>
      <c r="C2343" s="245"/>
      <c r="D2343" s="245"/>
      <c r="E2343" s="245"/>
      <c r="F2343" s="245" t="s">
        <v>886</v>
      </c>
      <c r="G2343" s="245" t="s">
        <v>2755</v>
      </c>
      <c r="H2343" s="245" t="s">
        <v>888</v>
      </c>
      <c r="I2343" s="245" t="s">
        <v>1386</v>
      </c>
      <c r="J2343" s="245" t="s">
        <v>890</v>
      </c>
      <c r="K2343" s="245" t="s">
        <v>5106</v>
      </c>
    </row>
    <row r="2344" spans="1:11" ht="15" thickBot="1">
      <c r="A2344" s="245"/>
      <c r="B2344" s="245"/>
      <c r="C2344" s="245"/>
      <c r="D2344" s="245"/>
      <c r="E2344" s="245"/>
      <c r="F2344" s="245" t="s">
        <v>891</v>
      </c>
      <c r="G2344" s="245" t="s">
        <v>4245</v>
      </c>
      <c r="H2344" s="599" t="s">
        <v>892</v>
      </c>
      <c r="I2344" s="599"/>
      <c r="J2344" s="599" t="s">
        <v>5107</v>
      </c>
      <c r="K2344" s="599"/>
    </row>
    <row r="2345" spans="1:11" ht="0.95" customHeight="1" thickTop="1">
      <c r="A2345" s="217"/>
      <c r="B2345" s="217"/>
      <c r="C2345" s="217"/>
      <c r="D2345" s="217"/>
      <c r="E2345" s="217"/>
      <c r="F2345" s="217"/>
      <c r="G2345" s="217"/>
      <c r="H2345" s="217"/>
      <c r="I2345" s="217"/>
      <c r="J2345" s="217"/>
      <c r="K2345" s="217"/>
    </row>
    <row r="2346" spans="1:11" ht="18" customHeight="1">
      <c r="A2346" s="243"/>
      <c r="B2346" s="243" t="s">
        <v>840</v>
      </c>
      <c r="C2346" s="207" t="s">
        <v>841</v>
      </c>
      <c r="D2346" s="243" t="s">
        <v>842</v>
      </c>
      <c r="E2346" s="243" t="s">
        <v>843</v>
      </c>
      <c r="F2346" s="600" t="s">
        <v>844</v>
      </c>
      <c r="G2346" s="600"/>
      <c r="H2346" s="208" t="s">
        <v>845</v>
      </c>
      <c r="I2346" s="207" t="s">
        <v>846</v>
      </c>
      <c r="J2346" s="207" t="s">
        <v>847</v>
      </c>
      <c r="K2346" s="207" t="s">
        <v>742</v>
      </c>
    </row>
    <row r="2347" spans="1:11" ht="54.95" customHeight="1">
      <c r="A2347" s="317" t="s">
        <v>848</v>
      </c>
      <c r="B2347" s="317"/>
      <c r="C2347" s="318" t="s">
        <v>958</v>
      </c>
      <c r="D2347" s="317" t="s">
        <v>14</v>
      </c>
      <c r="E2347" s="317" t="s">
        <v>959</v>
      </c>
      <c r="F2347" s="592" t="s">
        <v>960</v>
      </c>
      <c r="G2347" s="592"/>
      <c r="H2347" s="319" t="s">
        <v>16</v>
      </c>
      <c r="I2347" s="318">
        <v>1</v>
      </c>
      <c r="J2347" s="327" t="s">
        <v>962</v>
      </c>
      <c r="K2347" s="320" t="s">
        <v>962</v>
      </c>
    </row>
    <row r="2348" spans="1:11" ht="33" customHeight="1">
      <c r="A2348" s="244" t="s">
        <v>853</v>
      </c>
      <c r="B2348" s="244"/>
      <c r="C2348" s="211" t="s">
        <v>2854</v>
      </c>
      <c r="D2348" s="244" t="s">
        <v>14</v>
      </c>
      <c r="E2348" s="244" t="s">
        <v>2855</v>
      </c>
      <c r="F2348" s="597" t="s">
        <v>960</v>
      </c>
      <c r="G2348" s="597"/>
      <c r="H2348" s="212" t="s">
        <v>16</v>
      </c>
      <c r="I2348" s="211" t="s">
        <v>2856</v>
      </c>
      <c r="J2348" s="211" t="s">
        <v>2857</v>
      </c>
      <c r="K2348" s="213">
        <v>2.29</v>
      </c>
    </row>
    <row r="2349" spans="1:11" ht="33" customHeight="1">
      <c r="A2349" s="244" t="s">
        <v>853</v>
      </c>
      <c r="B2349" s="244"/>
      <c r="C2349" s="211" t="s">
        <v>2858</v>
      </c>
      <c r="D2349" s="244" t="s">
        <v>14</v>
      </c>
      <c r="E2349" s="244" t="s">
        <v>2859</v>
      </c>
      <c r="F2349" s="597" t="s">
        <v>960</v>
      </c>
      <c r="G2349" s="597"/>
      <c r="H2349" s="212" t="s">
        <v>16</v>
      </c>
      <c r="I2349" s="211" t="s">
        <v>2860</v>
      </c>
      <c r="J2349" s="211" t="s">
        <v>2861</v>
      </c>
      <c r="K2349" s="213">
        <v>12.23</v>
      </c>
    </row>
    <row r="2350" spans="1:11" ht="33" customHeight="1">
      <c r="A2350" s="244" t="s">
        <v>853</v>
      </c>
      <c r="B2350" s="244"/>
      <c r="C2350" s="211" t="s">
        <v>2862</v>
      </c>
      <c r="D2350" s="244" t="s">
        <v>14</v>
      </c>
      <c r="E2350" s="244" t="s">
        <v>2863</v>
      </c>
      <c r="F2350" s="597" t="s">
        <v>960</v>
      </c>
      <c r="G2350" s="597"/>
      <c r="H2350" s="212" t="s">
        <v>16</v>
      </c>
      <c r="I2350" s="211" t="s">
        <v>2864</v>
      </c>
      <c r="J2350" s="211" t="s">
        <v>2865</v>
      </c>
      <c r="K2350" s="213">
        <v>19.32</v>
      </c>
    </row>
    <row r="2351" spans="1:11">
      <c r="A2351" s="245"/>
      <c r="B2351" s="245"/>
      <c r="C2351" s="245"/>
      <c r="D2351" s="245"/>
      <c r="E2351" s="245"/>
      <c r="F2351" s="245" t="s">
        <v>886</v>
      </c>
      <c r="G2351" s="245" t="s">
        <v>2210</v>
      </c>
      <c r="H2351" s="245" t="s">
        <v>888</v>
      </c>
      <c r="I2351" s="245" t="s">
        <v>3863</v>
      </c>
      <c r="J2351" s="245" t="s">
        <v>890</v>
      </c>
      <c r="K2351" s="245" t="s">
        <v>2866</v>
      </c>
    </row>
    <row r="2352" spans="1:11" ht="15" thickBot="1">
      <c r="A2352" s="245"/>
      <c r="B2352" s="245"/>
      <c r="C2352" s="245"/>
      <c r="D2352" s="245"/>
      <c r="E2352" s="245"/>
      <c r="F2352" s="245" t="s">
        <v>891</v>
      </c>
      <c r="G2352" s="245" t="s">
        <v>2867</v>
      </c>
      <c r="H2352" s="599" t="s">
        <v>892</v>
      </c>
      <c r="I2352" s="599"/>
      <c r="J2352" s="599" t="s">
        <v>2868</v>
      </c>
      <c r="K2352" s="599"/>
    </row>
    <row r="2353" spans="1:11" ht="0.95" customHeight="1" thickTop="1">
      <c r="A2353" s="217"/>
      <c r="B2353" s="217"/>
      <c r="C2353" s="217"/>
      <c r="D2353" s="217"/>
      <c r="E2353" s="217"/>
      <c r="F2353" s="217"/>
      <c r="G2353" s="217"/>
      <c r="H2353" s="217"/>
      <c r="I2353" s="217"/>
      <c r="J2353" s="217"/>
      <c r="K2353" s="217"/>
    </row>
    <row r="2354" spans="1:11" ht="18" customHeight="1">
      <c r="A2354" s="243"/>
      <c r="B2354" s="243" t="s">
        <v>840</v>
      </c>
      <c r="C2354" s="207" t="s">
        <v>841</v>
      </c>
      <c r="D2354" s="243" t="s">
        <v>842</v>
      </c>
      <c r="E2354" s="243" t="s">
        <v>843</v>
      </c>
      <c r="F2354" s="600" t="s">
        <v>844</v>
      </c>
      <c r="G2354" s="600"/>
      <c r="H2354" s="208" t="s">
        <v>845</v>
      </c>
      <c r="I2354" s="207" t="s">
        <v>846</v>
      </c>
      <c r="J2354" s="207" t="s">
        <v>847</v>
      </c>
      <c r="K2354" s="207" t="s">
        <v>742</v>
      </c>
    </row>
    <row r="2355" spans="1:11" ht="54.95" customHeight="1">
      <c r="A2355" s="317" t="s">
        <v>848</v>
      </c>
      <c r="B2355" s="317"/>
      <c r="C2355" s="318" t="s">
        <v>1198</v>
      </c>
      <c r="D2355" s="317" t="s">
        <v>14</v>
      </c>
      <c r="E2355" s="317" t="s">
        <v>1199</v>
      </c>
      <c r="F2355" s="592" t="s">
        <v>917</v>
      </c>
      <c r="G2355" s="592"/>
      <c r="H2355" s="319" t="s">
        <v>914</v>
      </c>
      <c r="I2355" s="318">
        <v>1</v>
      </c>
      <c r="J2355" s="327" t="s">
        <v>1200</v>
      </c>
      <c r="K2355" s="320" t="s">
        <v>1200</v>
      </c>
    </row>
    <row r="2356" spans="1:11" ht="21.95" customHeight="1">
      <c r="A2356" s="244" t="s">
        <v>853</v>
      </c>
      <c r="B2356" s="244"/>
      <c r="C2356" s="211" t="s">
        <v>1947</v>
      </c>
      <c r="D2356" s="244" t="s">
        <v>14</v>
      </c>
      <c r="E2356" s="244" t="s">
        <v>1948</v>
      </c>
      <c r="F2356" s="597" t="s">
        <v>861</v>
      </c>
      <c r="G2356" s="597"/>
      <c r="H2356" s="212" t="s">
        <v>862</v>
      </c>
      <c r="I2356" s="211" t="s">
        <v>2869</v>
      </c>
      <c r="J2356" s="211" t="s">
        <v>1950</v>
      </c>
      <c r="K2356" s="213">
        <v>2.08</v>
      </c>
    </row>
    <row r="2357" spans="1:11" ht="21.95" customHeight="1">
      <c r="A2357" s="244" t="s">
        <v>853</v>
      </c>
      <c r="B2357" s="244"/>
      <c r="C2357" s="211" t="s">
        <v>1229</v>
      </c>
      <c r="D2357" s="244" t="s">
        <v>14</v>
      </c>
      <c r="E2357" s="244" t="s">
        <v>1230</v>
      </c>
      <c r="F2357" s="597" t="s">
        <v>861</v>
      </c>
      <c r="G2357" s="597"/>
      <c r="H2357" s="212" t="s">
        <v>862</v>
      </c>
      <c r="I2357" s="211" t="s">
        <v>2869</v>
      </c>
      <c r="J2357" s="211" t="s">
        <v>1231</v>
      </c>
      <c r="K2357" s="213">
        <v>2.65</v>
      </c>
    </row>
    <row r="2358" spans="1:11" ht="21.95" customHeight="1">
      <c r="A2358" s="247" t="s">
        <v>869</v>
      </c>
      <c r="B2358" s="247"/>
      <c r="C2358" s="214" t="s">
        <v>2870</v>
      </c>
      <c r="D2358" s="247" t="s">
        <v>14</v>
      </c>
      <c r="E2358" s="247" t="s">
        <v>2871</v>
      </c>
      <c r="F2358" s="598" t="s">
        <v>872</v>
      </c>
      <c r="G2358" s="598"/>
      <c r="H2358" s="215" t="s">
        <v>914</v>
      </c>
      <c r="I2358" s="214" t="s">
        <v>867</v>
      </c>
      <c r="J2358" s="214" t="s">
        <v>2872</v>
      </c>
      <c r="K2358" s="216">
        <v>12.2</v>
      </c>
    </row>
    <row r="2359" spans="1:11" ht="21.95" customHeight="1">
      <c r="A2359" s="247" t="s">
        <v>869</v>
      </c>
      <c r="B2359" s="247"/>
      <c r="C2359" s="214" t="s">
        <v>2873</v>
      </c>
      <c r="D2359" s="247" t="s">
        <v>14</v>
      </c>
      <c r="E2359" s="247" t="s">
        <v>2874</v>
      </c>
      <c r="F2359" s="598" t="s">
        <v>872</v>
      </c>
      <c r="G2359" s="598"/>
      <c r="H2359" s="215" t="s">
        <v>914</v>
      </c>
      <c r="I2359" s="214" t="s">
        <v>2229</v>
      </c>
      <c r="J2359" s="214" t="s">
        <v>2875</v>
      </c>
      <c r="K2359" s="216">
        <v>0.77</v>
      </c>
    </row>
    <row r="2360" spans="1:11" ht="21.95" customHeight="1">
      <c r="A2360" s="247" t="s">
        <v>869</v>
      </c>
      <c r="B2360" s="247"/>
      <c r="C2360" s="214" t="s">
        <v>1996</v>
      </c>
      <c r="D2360" s="247" t="s">
        <v>14</v>
      </c>
      <c r="E2360" s="247" t="s">
        <v>1997</v>
      </c>
      <c r="F2360" s="598" t="s">
        <v>872</v>
      </c>
      <c r="G2360" s="598"/>
      <c r="H2360" s="215" t="s">
        <v>914</v>
      </c>
      <c r="I2360" s="214" t="s">
        <v>1854</v>
      </c>
      <c r="J2360" s="214" t="s">
        <v>1722</v>
      </c>
      <c r="K2360" s="216">
        <v>0.02</v>
      </c>
    </row>
    <row r="2361" spans="1:11" ht="21.95" customHeight="1">
      <c r="A2361" s="247" t="s">
        <v>869</v>
      </c>
      <c r="B2361" s="247"/>
      <c r="C2361" s="214" t="s">
        <v>2045</v>
      </c>
      <c r="D2361" s="247" t="s">
        <v>14</v>
      </c>
      <c r="E2361" s="247" t="s">
        <v>2046</v>
      </c>
      <c r="F2361" s="598" t="s">
        <v>872</v>
      </c>
      <c r="G2361" s="598"/>
      <c r="H2361" s="215" t="s">
        <v>914</v>
      </c>
      <c r="I2361" s="214" t="s">
        <v>2032</v>
      </c>
      <c r="J2361" s="214" t="s">
        <v>2047</v>
      </c>
      <c r="K2361" s="216">
        <v>0.5</v>
      </c>
    </row>
    <row r="2362" spans="1:11">
      <c r="A2362" s="245"/>
      <c r="B2362" s="245"/>
      <c r="C2362" s="245"/>
      <c r="D2362" s="245"/>
      <c r="E2362" s="245"/>
      <c r="F2362" s="245" t="s">
        <v>886</v>
      </c>
      <c r="G2362" s="245" t="s">
        <v>2767</v>
      </c>
      <c r="H2362" s="245" t="s">
        <v>888</v>
      </c>
      <c r="I2362" s="245" t="s">
        <v>1456</v>
      </c>
      <c r="J2362" s="245" t="s">
        <v>890</v>
      </c>
      <c r="K2362" s="245" t="s">
        <v>1703</v>
      </c>
    </row>
    <row r="2363" spans="1:11" ht="15" thickBot="1">
      <c r="A2363" s="245"/>
      <c r="B2363" s="245"/>
      <c r="C2363" s="245"/>
      <c r="D2363" s="245"/>
      <c r="E2363" s="245"/>
      <c r="F2363" s="245" t="s">
        <v>891</v>
      </c>
      <c r="G2363" s="245" t="s">
        <v>2876</v>
      </c>
      <c r="H2363" s="599" t="s">
        <v>892</v>
      </c>
      <c r="I2363" s="599"/>
      <c r="J2363" s="599" t="s">
        <v>1317</v>
      </c>
      <c r="K2363" s="599"/>
    </row>
    <row r="2364" spans="1:11" ht="0.95" customHeight="1" thickTop="1">
      <c r="A2364" s="217"/>
      <c r="B2364" s="217"/>
      <c r="C2364" s="217"/>
      <c r="D2364" s="217"/>
      <c r="E2364" s="217"/>
      <c r="F2364" s="217"/>
      <c r="G2364" s="217"/>
      <c r="H2364" s="217"/>
      <c r="I2364" s="217"/>
      <c r="J2364" s="217"/>
      <c r="K2364" s="217"/>
    </row>
    <row r="2365" spans="1:11" ht="18" customHeight="1">
      <c r="A2365" s="243"/>
      <c r="B2365" s="243" t="s">
        <v>840</v>
      </c>
      <c r="C2365" s="207" t="s">
        <v>841</v>
      </c>
      <c r="D2365" s="243" t="s">
        <v>842</v>
      </c>
      <c r="E2365" s="243" t="s">
        <v>843</v>
      </c>
      <c r="F2365" s="600" t="s">
        <v>844</v>
      </c>
      <c r="G2365" s="600"/>
      <c r="H2365" s="208" t="s">
        <v>845</v>
      </c>
      <c r="I2365" s="207" t="s">
        <v>846</v>
      </c>
      <c r="J2365" s="207" t="s">
        <v>847</v>
      </c>
      <c r="K2365" s="207" t="s">
        <v>742</v>
      </c>
    </row>
    <row r="2366" spans="1:11" ht="44.1" customHeight="1">
      <c r="A2366" s="317" t="s">
        <v>848</v>
      </c>
      <c r="B2366" s="317"/>
      <c r="C2366" s="318" t="s">
        <v>2877</v>
      </c>
      <c r="D2366" s="317" t="s">
        <v>14</v>
      </c>
      <c r="E2366" s="317" t="s">
        <v>2878</v>
      </c>
      <c r="F2366" s="592" t="s">
        <v>917</v>
      </c>
      <c r="G2366" s="592"/>
      <c r="H2366" s="319" t="s">
        <v>914</v>
      </c>
      <c r="I2366" s="318">
        <v>1</v>
      </c>
      <c r="J2366" s="327" t="s">
        <v>2361</v>
      </c>
      <c r="K2366" s="320" t="s">
        <v>2361</v>
      </c>
    </row>
    <row r="2367" spans="1:11" ht="21.95" customHeight="1">
      <c r="A2367" s="244" t="s">
        <v>853</v>
      </c>
      <c r="B2367" s="244"/>
      <c r="C2367" s="211" t="s">
        <v>1947</v>
      </c>
      <c r="D2367" s="244" t="s">
        <v>14</v>
      </c>
      <c r="E2367" s="244" t="s">
        <v>1948</v>
      </c>
      <c r="F2367" s="597" t="s">
        <v>861</v>
      </c>
      <c r="G2367" s="597"/>
      <c r="H2367" s="212" t="s">
        <v>862</v>
      </c>
      <c r="I2367" s="211" t="s">
        <v>1239</v>
      </c>
      <c r="J2367" s="211" t="s">
        <v>1950</v>
      </c>
      <c r="K2367" s="213">
        <v>1.53</v>
      </c>
    </row>
    <row r="2368" spans="1:11" ht="21.95" customHeight="1">
      <c r="A2368" s="244" t="s">
        <v>853</v>
      </c>
      <c r="B2368" s="244"/>
      <c r="C2368" s="211" t="s">
        <v>1229</v>
      </c>
      <c r="D2368" s="244" t="s">
        <v>14</v>
      </c>
      <c r="E2368" s="244" t="s">
        <v>1230</v>
      </c>
      <c r="F2368" s="597" t="s">
        <v>861</v>
      </c>
      <c r="G2368" s="597"/>
      <c r="H2368" s="212" t="s">
        <v>862</v>
      </c>
      <c r="I2368" s="211" t="s">
        <v>1239</v>
      </c>
      <c r="J2368" s="211" t="s">
        <v>1231</v>
      </c>
      <c r="K2368" s="213">
        <v>1.95</v>
      </c>
    </row>
    <row r="2369" spans="1:11" ht="21.95" customHeight="1">
      <c r="A2369" s="247" t="s">
        <v>869</v>
      </c>
      <c r="B2369" s="247"/>
      <c r="C2369" s="214" t="s">
        <v>2879</v>
      </c>
      <c r="D2369" s="247" t="s">
        <v>14</v>
      </c>
      <c r="E2369" s="247" t="s">
        <v>2880</v>
      </c>
      <c r="F2369" s="598" t="s">
        <v>872</v>
      </c>
      <c r="G2369" s="598"/>
      <c r="H2369" s="215" t="s">
        <v>914</v>
      </c>
      <c r="I2369" s="214" t="s">
        <v>867</v>
      </c>
      <c r="J2369" s="214" t="s">
        <v>2881</v>
      </c>
      <c r="K2369" s="216">
        <v>0.77</v>
      </c>
    </row>
    <row r="2370" spans="1:11" ht="21.95" customHeight="1">
      <c r="A2370" s="247" t="s">
        <v>869</v>
      </c>
      <c r="B2370" s="247"/>
      <c r="C2370" s="214" t="s">
        <v>2039</v>
      </c>
      <c r="D2370" s="247" t="s">
        <v>14</v>
      </c>
      <c r="E2370" s="247" t="s">
        <v>2040</v>
      </c>
      <c r="F2370" s="598" t="s">
        <v>872</v>
      </c>
      <c r="G2370" s="598"/>
      <c r="H2370" s="215" t="s">
        <v>914</v>
      </c>
      <c r="I2370" s="214" t="s">
        <v>1533</v>
      </c>
      <c r="J2370" s="214" t="s">
        <v>2041</v>
      </c>
      <c r="K2370" s="216">
        <v>0.37</v>
      </c>
    </row>
    <row r="2371" spans="1:11" ht="21.95" customHeight="1">
      <c r="A2371" s="247" t="s">
        <v>869</v>
      </c>
      <c r="B2371" s="247"/>
      <c r="C2371" s="214" t="s">
        <v>1996</v>
      </c>
      <c r="D2371" s="247" t="s">
        <v>14</v>
      </c>
      <c r="E2371" s="247" t="s">
        <v>1997</v>
      </c>
      <c r="F2371" s="598" t="s">
        <v>872</v>
      </c>
      <c r="G2371" s="598"/>
      <c r="H2371" s="215" t="s">
        <v>914</v>
      </c>
      <c r="I2371" s="214" t="s">
        <v>1236</v>
      </c>
      <c r="J2371" s="214" t="s">
        <v>1722</v>
      </c>
      <c r="K2371" s="216">
        <v>7.0000000000000007E-2</v>
      </c>
    </row>
    <row r="2372" spans="1:11" ht="21.95" customHeight="1">
      <c r="A2372" s="247" t="s">
        <v>869</v>
      </c>
      <c r="B2372" s="247"/>
      <c r="C2372" s="214" t="s">
        <v>2045</v>
      </c>
      <c r="D2372" s="247" t="s">
        <v>14</v>
      </c>
      <c r="E2372" s="247" t="s">
        <v>2046</v>
      </c>
      <c r="F2372" s="598" t="s">
        <v>872</v>
      </c>
      <c r="G2372" s="598"/>
      <c r="H2372" s="215" t="s">
        <v>914</v>
      </c>
      <c r="I2372" s="214" t="s">
        <v>1638</v>
      </c>
      <c r="J2372" s="214" t="s">
        <v>2047</v>
      </c>
      <c r="K2372" s="216">
        <v>0.37</v>
      </c>
    </row>
    <row r="2373" spans="1:11">
      <c r="A2373" s="245"/>
      <c r="B2373" s="245"/>
      <c r="C2373" s="245"/>
      <c r="D2373" s="245"/>
      <c r="E2373" s="245"/>
      <c r="F2373" s="245" t="s">
        <v>886</v>
      </c>
      <c r="G2373" s="245" t="s">
        <v>3061</v>
      </c>
      <c r="H2373" s="245" t="s">
        <v>888</v>
      </c>
      <c r="I2373" s="245" t="s">
        <v>2001</v>
      </c>
      <c r="J2373" s="245" t="s">
        <v>890</v>
      </c>
      <c r="K2373" s="245" t="s">
        <v>2201</v>
      </c>
    </row>
    <row r="2374" spans="1:11" ht="15" thickBot="1">
      <c r="A2374" s="245"/>
      <c r="B2374" s="245"/>
      <c r="C2374" s="245"/>
      <c r="D2374" s="245"/>
      <c r="E2374" s="245"/>
      <c r="F2374" s="245" t="s">
        <v>891</v>
      </c>
      <c r="G2374" s="245" t="s">
        <v>2882</v>
      </c>
      <c r="H2374" s="599" t="s">
        <v>892</v>
      </c>
      <c r="I2374" s="599"/>
      <c r="J2374" s="599" t="s">
        <v>2883</v>
      </c>
      <c r="K2374" s="599"/>
    </row>
    <row r="2375" spans="1:11" ht="0.95" customHeight="1" thickTop="1">
      <c r="A2375" s="217"/>
      <c r="B2375" s="217"/>
      <c r="C2375" s="217"/>
      <c r="D2375" s="217"/>
      <c r="E2375" s="217"/>
      <c r="F2375" s="217"/>
      <c r="G2375" s="217"/>
      <c r="H2375" s="217"/>
      <c r="I2375" s="217"/>
      <c r="J2375" s="217"/>
      <c r="K2375" s="217"/>
    </row>
    <row r="2376" spans="1:11" ht="18" customHeight="1">
      <c r="A2376" s="243"/>
      <c r="B2376" s="243" t="s">
        <v>840</v>
      </c>
      <c r="C2376" s="207" t="s">
        <v>841</v>
      </c>
      <c r="D2376" s="243" t="s">
        <v>842</v>
      </c>
      <c r="E2376" s="243" t="s">
        <v>843</v>
      </c>
      <c r="F2376" s="600" t="s">
        <v>844</v>
      </c>
      <c r="G2376" s="600"/>
      <c r="H2376" s="208" t="s">
        <v>845</v>
      </c>
      <c r="I2376" s="207" t="s">
        <v>846</v>
      </c>
      <c r="J2376" s="207" t="s">
        <v>847</v>
      </c>
      <c r="K2376" s="207" t="s">
        <v>742</v>
      </c>
    </row>
    <row r="2377" spans="1:11" ht="33" customHeight="1">
      <c r="A2377" s="317" t="s">
        <v>848</v>
      </c>
      <c r="B2377" s="317"/>
      <c r="C2377" s="318" t="s">
        <v>1556</v>
      </c>
      <c r="D2377" s="317" t="s">
        <v>14</v>
      </c>
      <c r="E2377" s="317" t="s">
        <v>1557</v>
      </c>
      <c r="F2377" s="592" t="s">
        <v>910</v>
      </c>
      <c r="G2377" s="592"/>
      <c r="H2377" s="319" t="s">
        <v>914</v>
      </c>
      <c r="I2377" s="318">
        <v>1</v>
      </c>
      <c r="J2377" s="327" t="s">
        <v>1558</v>
      </c>
      <c r="K2377" s="320" t="s">
        <v>1558</v>
      </c>
    </row>
    <row r="2378" spans="1:11" ht="21.95" customHeight="1">
      <c r="A2378" s="244" t="s">
        <v>853</v>
      </c>
      <c r="B2378" s="244"/>
      <c r="C2378" s="211" t="s">
        <v>859</v>
      </c>
      <c r="D2378" s="244" t="s">
        <v>14</v>
      </c>
      <c r="E2378" s="244" t="s">
        <v>860</v>
      </c>
      <c r="F2378" s="597" t="s">
        <v>861</v>
      </c>
      <c r="G2378" s="597"/>
      <c r="H2378" s="212" t="s">
        <v>862</v>
      </c>
      <c r="I2378" s="211" t="s">
        <v>2884</v>
      </c>
      <c r="J2378" s="211" t="s">
        <v>864</v>
      </c>
      <c r="K2378" s="213">
        <v>14.33</v>
      </c>
    </row>
    <row r="2379" spans="1:11" ht="21.95" customHeight="1">
      <c r="A2379" s="244" t="s">
        <v>853</v>
      </c>
      <c r="B2379" s="244"/>
      <c r="C2379" s="211" t="s">
        <v>1303</v>
      </c>
      <c r="D2379" s="244" t="s">
        <v>14</v>
      </c>
      <c r="E2379" s="244" t="s">
        <v>1304</v>
      </c>
      <c r="F2379" s="597" t="s">
        <v>861</v>
      </c>
      <c r="G2379" s="597"/>
      <c r="H2379" s="212" t="s">
        <v>862</v>
      </c>
      <c r="I2379" s="211" t="s">
        <v>2885</v>
      </c>
      <c r="J2379" s="211" t="s">
        <v>1305</v>
      </c>
      <c r="K2379" s="213">
        <v>29.12</v>
      </c>
    </row>
    <row r="2380" spans="1:11" ht="21.95" customHeight="1">
      <c r="A2380" s="244" t="s">
        <v>853</v>
      </c>
      <c r="B2380" s="244"/>
      <c r="C2380" s="211" t="s">
        <v>1621</v>
      </c>
      <c r="D2380" s="244" t="s">
        <v>14</v>
      </c>
      <c r="E2380" s="244" t="s">
        <v>1622</v>
      </c>
      <c r="F2380" s="597" t="s">
        <v>861</v>
      </c>
      <c r="G2380" s="597"/>
      <c r="H2380" s="212" t="s">
        <v>40</v>
      </c>
      <c r="I2380" s="211" t="s">
        <v>2886</v>
      </c>
      <c r="J2380" s="211" t="s">
        <v>1624</v>
      </c>
      <c r="K2380" s="213">
        <v>9.6999999999999993</v>
      </c>
    </row>
    <row r="2381" spans="1:11" ht="21.95" customHeight="1">
      <c r="A2381" s="244" t="s">
        <v>853</v>
      </c>
      <c r="B2381" s="244"/>
      <c r="C2381" s="211" t="s">
        <v>1578</v>
      </c>
      <c r="D2381" s="244" t="s">
        <v>14</v>
      </c>
      <c r="E2381" s="244" t="s">
        <v>1579</v>
      </c>
      <c r="F2381" s="597" t="s">
        <v>861</v>
      </c>
      <c r="G2381" s="597"/>
      <c r="H2381" s="212" t="s">
        <v>862</v>
      </c>
      <c r="I2381" s="211" t="s">
        <v>2887</v>
      </c>
      <c r="J2381" s="211" t="s">
        <v>1173</v>
      </c>
      <c r="K2381" s="213">
        <v>11.74</v>
      </c>
    </row>
    <row r="2382" spans="1:11" ht="21.95" customHeight="1">
      <c r="A2382" s="247" t="s">
        <v>869</v>
      </c>
      <c r="B2382" s="247"/>
      <c r="C2382" s="214" t="s">
        <v>1111</v>
      </c>
      <c r="D2382" s="247" t="s">
        <v>14</v>
      </c>
      <c r="E2382" s="247" t="s">
        <v>1112</v>
      </c>
      <c r="F2382" s="598" t="s">
        <v>872</v>
      </c>
      <c r="G2382" s="598"/>
      <c r="H2382" s="215" t="s">
        <v>880</v>
      </c>
      <c r="I2382" s="214" t="s">
        <v>1808</v>
      </c>
      <c r="J2382" s="214" t="s">
        <v>1113</v>
      </c>
      <c r="K2382" s="216">
        <v>1.86</v>
      </c>
    </row>
    <row r="2383" spans="1:11" ht="21.95" customHeight="1">
      <c r="A2383" s="247" t="s">
        <v>869</v>
      </c>
      <c r="B2383" s="247"/>
      <c r="C2383" s="214" t="s">
        <v>1708</v>
      </c>
      <c r="D2383" s="247" t="s">
        <v>14</v>
      </c>
      <c r="E2383" s="247" t="s">
        <v>1709</v>
      </c>
      <c r="F2383" s="598" t="s">
        <v>872</v>
      </c>
      <c r="G2383" s="598"/>
      <c r="H2383" s="215" t="s">
        <v>794</v>
      </c>
      <c r="I2383" s="214" t="s">
        <v>2888</v>
      </c>
      <c r="J2383" s="214" t="s">
        <v>1710</v>
      </c>
      <c r="K2383" s="216">
        <v>1.25</v>
      </c>
    </row>
    <row r="2384" spans="1:11">
      <c r="A2384" s="245"/>
      <c r="B2384" s="245"/>
      <c r="C2384" s="245"/>
      <c r="D2384" s="245"/>
      <c r="E2384" s="245"/>
      <c r="F2384" s="245" t="s">
        <v>886</v>
      </c>
      <c r="G2384" s="245" t="s">
        <v>4238</v>
      </c>
      <c r="H2384" s="245" t="s">
        <v>888</v>
      </c>
      <c r="I2384" s="245" t="s">
        <v>4239</v>
      </c>
      <c r="J2384" s="245" t="s">
        <v>890</v>
      </c>
      <c r="K2384" s="245" t="s">
        <v>2889</v>
      </c>
    </row>
    <row r="2385" spans="1:11" ht="15" thickBot="1">
      <c r="A2385" s="245"/>
      <c r="B2385" s="245"/>
      <c r="C2385" s="245"/>
      <c r="D2385" s="245"/>
      <c r="E2385" s="245"/>
      <c r="F2385" s="245" t="s">
        <v>891</v>
      </c>
      <c r="G2385" s="245" t="s">
        <v>2890</v>
      </c>
      <c r="H2385" s="599" t="s">
        <v>892</v>
      </c>
      <c r="I2385" s="599"/>
      <c r="J2385" s="599" t="s">
        <v>2891</v>
      </c>
      <c r="K2385" s="599"/>
    </row>
    <row r="2386" spans="1:11" ht="0.95" customHeight="1" thickTop="1">
      <c r="A2386" s="217"/>
      <c r="B2386" s="217"/>
      <c r="C2386" s="217"/>
      <c r="D2386" s="217"/>
      <c r="E2386" s="217"/>
      <c r="F2386" s="217"/>
      <c r="G2386" s="217"/>
      <c r="H2386" s="217"/>
      <c r="I2386" s="217"/>
      <c r="J2386" s="217"/>
      <c r="K2386" s="217"/>
    </row>
    <row r="2387" spans="1:11" ht="18" customHeight="1">
      <c r="A2387" s="243"/>
      <c r="B2387" s="243" t="s">
        <v>840</v>
      </c>
      <c r="C2387" s="207" t="s">
        <v>841</v>
      </c>
      <c r="D2387" s="243" t="s">
        <v>842</v>
      </c>
      <c r="E2387" s="243" t="s">
        <v>843</v>
      </c>
      <c r="F2387" s="600" t="s">
        <v>844</v>
      </c>
      <c r="G2387" s="600"/>
      <c r="H2387" s="208" t="s">
        <v>845</v>
      </c>
      <c r="I2387" s="207" t="s">
        <v>846</v>
      </c>
      <c r="J2387" s="207" t="s">
        <v>847</v>
      </c>
      <c r="K2387" s="207" t="s">
        <v>742</v>
      </c>
    </row>
    <row r="2388" spans="1:11" ht="21.95" customHeight="1">
      <c r="A2388" s="317" t="s">
        <v>848</v>
      </c>
      <c r="B2388" s="317"/>
      <c r="C2388" s="318" t="s">
        <v>1553</v>
      </c>
      <c r="D2388" s="317" t="s">
        <v>14</v>
      </c>
      <c r="E2388" s="317" t="s">
        <v>1554</v>
      </c>
      <c r="F2388" s="592" t="s">
        <v>910</v>
      </c>
      <c r="G2388" s="592"/>
      <c r="H2388" s="319" t="s">
        <v>914</v>
      </c>
      <c r="I2388" s="318">
        <v>1</v>
      </c>
      <c r="J2388" s="327" t="s">
        <v>1555</v>
      </c>
      <c r="K2388" s="320" t="s">
        <v>1555</v>
      </c>
    </row>
    <row r="2389" spans="1:11" ht="21.95" customHeight="1">
      <c r="A2389" s="244" t="s">
        <v>853</v>
      </c>
      <c r="B2389" s="244"/>
      <c r="C2389" s="211" t="s">
        <v>859</v>
      </c>
      <c r="D2389" s="244" t="s">
        <v>14</v>
      </c>
      <c r="E2389" s="244" t="s">
        <v>860</v>
      </c>
      <c r="F2389" s="597" t="s">
        <v>861</v>
      </c>
      <c r="G2389" s="597"/>
      <c r="H2389" s="212" t="s">
        <v>862</v>
      </c>
      <c r="I2389" s="211" t="s">
        <v>2892</v>
      </c>
      <c r="J2389" s="211" t="s">
        <v>864</v>
      </c>
      <c r="K2389" s="213">
        <v>20.329999999999998</v>
      </c>
    </row>
    <row r="2390" spans="1:11" ht="21.95" customHeight="1">
      <c r="A2390" s="244" t="s">
        <v>853</v>
      </c>
      <c r="B2390" s="244"/>
      <c r="C2390" s="211" t="s">
        <v>1578</v>
      </c>
      <c r="D2390" s="244" t="s">
        <v>14</v>
      </c>
      <c r="E2390" s="244" t="s">
        <v>1579</v>
      </c>
      <c r="F2390" s="597" t="s">
        <v>861</v>
      </c>
      <c r="G2390" s="597"/>
      <c r="H2390" s="212" t="s">
        <v>862</v>
      </c>
      <c r="I2390" s="211" t="s">
        <v>2893</v>
      </c>
      <c r="J2390" s="211" t="s">
        <v>1173</v>
      </c>
      <c r="K2390" s="213">
        <v>57.81</v>
      </c>
    </row>
    <row r="2391" spans="1:11" ht="54.95" customHeight="1">
      <c r="A2391" s="247" t="s">
        <v>869</v>
      </c>
      <c r="B2391" s="247"/>
      <c r="C2391" s="214" t="s">
        <v>2894</v>
      </c>
      <c r="D2391" s="247" t="s">
        <v>14</v>
      </c>
      <c r="E2391" s="247" t="s">
        <v>2895</v>
      </c>
      <c r="F2391" s="598" t="s">
        <v>872</v>
      </c>
      <c r="G2391" s="598"/>
      <c r="H2391" s="215" t="s">
        <v>2896</v>
      </c>
      <c r="I2391" s="214" t="s">
        <v>867</v>
      </c>
      <c r="J2391" s="214" t="s">
        <v>2897</v>
      </c>
      <c r="K2391" s="216">
        <v>84.49</v>
      </c>
    </row>
    <row r="2392" spans="1:11" ht="21.95" customHeight="1">
      <c r="A2392" s="247" t="s">
        <v>869</v>
      </c>
      <c r="B2392" s="247"/>
      <c r="C2392" s="214" t="s">
        <v>2898</v>
      </c>
      <c r="D2392" s="247" t="s">
        <v>14</v>
      </c>
      <c r="E2392" s="247" t="s">
        <v>2899</v>
      </c>
      <c r="F2392" s="598" t="s">
        <v>872</v>
      </c>
      <c r="G2392" s="598"/>
      <c r="H2392" s="215" t="s">
        <v>880</v>
      </c>
      <c r="I2392" s="214" t="s">
        <v>2183</v>
      </c>
      <c r="J2392" s="214" t="s">
        <v>2900</v>
      </c>
      <c r="K2392" s="216">
        <v>0.13</v>
      </c>
    </row>
    <row r="2393" spans="1:11" ht="21.95" customHeight="1">
      <c r="A2393" s="247" t="s">
        <v>869</v>
      </c>
      <c r="B2393" s="247"/>
      <c r="C2393" s="214" t="s">
        <v>878</v>
      </c>
      <c r="D2393" s="247" t="s">
        <v>14</v>
      </c>
      <c r="E2393" s="247" t="s">
        <v>879</v>
      </c>
      <c r="F2393" s="598" t="s">
        <v>872</v>
      </c>
      <c r="G2393" s="598"/>
      <c r="H2393" s="215" t="s">
        <v>880</v>
      </c>
      <c r="I2393" s="214" t="s">
        <v>2901</v>
      </c>
      <c r="J2393" s="214" t="s">
        <v>882</v>
      </c>
      <c r="K2393" s="216">
        <v>0.22</v>
      </c>
    </row>
    <row r="2394" spans="1:11">
      <c r="A2394" s="245"/>
      <c r="B2394" s="245"/>
      <c r="C2394" s="245"/>
      <c r="D2394" s="245"/>
      <c r="E2394" s="245"/>
      <c r="F2394" s="245" t="s">
        <v>886</v>
      </c>
      <c r="G2394" s="245" t="s">
        <v>4240</v>
      </c>
      <c r="H2394" s="245" t="s">
        <v>888</v>
      </c>
      <c r="I2394" s="245" t="s">
        <v>4241</v>
      </c>
      <c r="J2394" s="245" t="s">
        <v>890</v>
      </c>
      <c r="K2394" s="245" t="s">
        <v>2902</v>
      </c>
    </row>
    <row r="2395" spans="1:11" ht="15" thickBot="1">
      <c r="A2395" s="245"/>
      <c r="B2395" s="245"/>
      <c r="C2395" s="245"/>
      <c r="D2395" s="245"/>
      <c r="E2395" s="245"/>
      <c r="F2395" s="245" t="s">
        <v>891</v>
      </c>
      <c r="G2395" s="245" t="s">
        <v>2903</v>
      </c>
      <c r="H2395" s="599" t="s">
        <v>892</v>
      </c>
      <c r="I2395" s="599"/>
      <c r="J2395" s="599" t="s">
        <v>2904</v>
      </c>
      <c r="K2395" s="599"/>
    </row>
    <row r="2396" spans="1:11" ht="0.95" customHeight="1" thickTop="1">
      <c r="A2396" s="217"/>
      <c r="B2396" s="217"/>
      <c r="C2396" s="217"/>
      <c r="D2396" s="217"/>
      <c r="E2396" s="217"/>
      <c r="F2396" s="217"/>
      <c r="G2396" s="217"/>
      <c r="H2396" s="217"/>
      <c r="I2396" s="217"/>
      <c r="J2396" s="217"/>
      <c r="K2396" s="217"/>
    </row>
    <row r="2397" spans="1:11" ht="18" customHeight="1">
      <c r="A2397" s="243"/>
      <c r="B2397" s="243" t="s">
        <v>840</v>
      </c>
      <c r="C2397" s="207" t="s">
        <v>841</v>
      </c>
      <c r="D2397" s="243" t="s">
        <v>842</v>
      </c>
      <c r="E2397" s="243" t="s">
        <v>843</v>
      </c>
      <c r="F2397" s="600" t="s">
        <v>844</v>
      </c>
      <c r="G2397" s="600"/>
      <c r="H2397" s="208" t="s">
        <v>845</v>
      </c>
      <c r="I2397" s="207" t="s">
        <v>846</v>
      </c>
      <c r="J2397" s="207" t="s">
        <v>847</v>
      </c>
      <c r="K2397" s="207" t="s">
        <v>742</v>
      </c>
    </row>
    <row r="2398" spans="1:11" ht="33" customHeight="1">
      <c r="A2398" s="317" t="s">
        <v>848</v>
      </c>
      <c r="B2398" s="317"/>
      <c r="C2398" s="318" t="s">
        <v>1566</v>
      </c>
      <c r="D2398" s="317" t="s">
        <v>14</v>
      </c>
      <c r="E2398" s="317" t="s">
        <v>1567</v>
      </c>
      <c r="F2398" s="592" t="s">
        <v>910</v>
      </c>
      <c r="G2398" s="592"/>
      <c r="H2398" s="319" t="s">
        <v>914</v>
      </c>
      <c r="I2398" s="318">
        <v>1</v>
      </c>
      <c r="J2398" s="318" t="s">
        <v>1568</v>
      </c>
      <c r="K2398" s="318" t="s">
        <v>1568</v>
      </c>
    </row>
    <row r="2399" spans="1:11" ht="21.95" customHeight="1">
      <c r="A2399" s="244" t="s">
        <v>853</v>
      </c>
      <c r="B2399" s="244"/>
      <c r="C2399" s="211" t="s">
        <v>859</v>
      </c>
      <c r="D2399" s="244" t="s">
        <v>14</v>
      </c>
      <c r="E2399" s="244" t="s">
        <v>860</v>
      </c>
      <c r="F2399" s="597" t="s">
        <v>861</v>
      </c>
      <c r="G2399" s="597"/>
      <c r="H2399" s="212" t="s">
        <v>862</v>
      </c>
      <c r="I2399" s="211" t="s">
        <v>2892</v>
      </c>
      <c r="J2399" s="211" t="s">
        <v>864</v>
      </c>
      <c r="K2399" s="213">
        <v>20.329999999999998</v>
      </c>
    </row>
    <row r="2400" spans="1:11" ht="21.95" customHeight="1">
      <c r="A2400" s="244" t="s">
        <v>853</v>
      </c>
      <c r="B2400" s="244"/>
      <c r="C2400" s="211" t="s">
        <v>1578</v>
      </c>
      <c r="D2400" s="244" t="s">
        <v>14</v>
      </c>
      <c r="E2400" s="244" t="s">
        <v>1579</v>
      </c>
      <c r="F2400" s="597" t="s">
        <v>861</v>
      </c>
      <c r="G2400" s="597"/>
      <c r="H2400" s="212" t="s">
        <v>862</v>
      </c>
      <c r="I2400" s="211" t="s">
        <v>2893</v>
      </c>
      <c r="J2400" s="211" t="s">
        <v>1173</v>
      </c>
      <c r="K2400" s="213">
        <v>57.81</v>
      </c>
    </row>
    <row r="2401" spans="1:11" ht="44.1" customHeight="1">
      <c r="A2401" s="247" t="s">
        <v>869</v>
      </c>
      <c r="B2401" s="247"/>
      <c r="C2401" s="214" t="s">
        <v>2905</v>
      </c>
      <c r="D2401" s="247" t="s">
        <v>14</v>
      </c>
      <c r="E2401" s="247" t="s">
        <v>2906</v>
      </c>
      <c r="F2401" s="598" t="s">
        <v>872</v>
      </c>
      <c r="G2401" s="598"/>
      <c r="H2401" s="215" t="s">
        <v>2896</v>
      </c>
      <c r="I2401" s="214" t="s">
        <v>867</v>
      </c>
      <c r="J2401" s="214" t="s">
        <v>2907</v>
      </c>
      <c r="K2401" s="216">
        <v>55.84</v>
      </c>
    </row>
    <row r="2402" spans="1:11" ht="21.95" customHeight="1">
      <c r="A2402" s="247" t="s">
        <v>869</v>
      </c>
      <c r="B2402" s="247"/>
      <c r="C2402" s="214" t="s">
        <v>2898</v>
      </c>
      <c r="D2402" s="247" t="s">
        <v>14</v>
      </c>
      <c r="E2402" s="247" t="s">
        <v>2899</v>
      </c>
      <c r="F2402" s="598" t="s">
        <v>872</v>
      </c>
      <c r="G2402" s="598"/>
      <c r="H2402" s="215" t="s">
        <v>880</v>
      </c>
      <c r="I2402" s="214" t="s">
        <v>2183</v>
      </c>
      <c r="J2402" s="214" t="s">
        <v>2900</v>
      </c>
      <c r="K2402" s="216">
        <v>0.13</v>
      </c>
    </row>
    <row r="2403" spans="1:11" ht="21.95" customHeight="1">
      <c r="A2403" s="247" t="s">
        <v>869</v>
      </c>
      <c r="B2403" s="247"/>
      <c r="C2403" s="214" t="s">
        <v>878</v>
      </c>
      <c r="D2403" s="247" t="s">
        <v>14</v>
      </c>
      <c r="E2403" s="247" t="s">
        <v>879</v>
      </c>
      <c r="F2403" s="598" t="s">
        <v>872</v>
      </c>
      <c r="G2403" s="598"/>
      <c r="H2403" s="215" t="s">
        <v>880</v>
      </c>
      <c r="I2403" s="214" t="s">
        <v>2901</v>
      </c>
      <c r="J2403" s="214" t="s">
        <v>882</v>
      </c>
      <c r="K2403" s="216">
        <v>0.22</v>
      </c>
    </row>
    <row r="2404" spans="1:11">
      <c r="A2404" s="245"/>
      <c r="B2404" s="245"/>
      <c r="C2404" s="245"/>
      <c r="D2404" s="245"/>
      <c r="E2404" s="245"/>
      <c r="F2404" s="245" t="s">
        <v>886</v>
      </c>
      <c r="G2404" s="245" t="s">
        <v>4240</v>
      </c>
      <c r="H2404" s="245" t="s">
        <v>888</v>
      </c>
      <c r="I2404" s="245" t="s">
        <v>4241</v>
      </c>
      <c r="J2404" s="245" t="s">
        <v>890</v>
      </c>
      <c r="K2404" s="245" t="s">
        <v>2902</v>
      </c>
    </row>
    <row r="2405" spans="1:11" ht="15" thickBot="1">
      <c r="A2405" s="245"/>
      <c r="B2405" s="245"/>
      <c r="C2405" s="245"/>
      <c r="D2405" s="245"/>
      <c r="E2405" s="245"/>
      <c r="F2405" s="245" t="s">
        <v>891</v>
      </c>
      <c r="G2405" s="245" t="s">
        <v>2908</v>
      </c>
      <c r="H2405" s="599" t="s">
        <v>892</v>
      </c>
      <c r="I2405" s="599"/>
      <c r="J2405" s="599" t="s">
        <v>2909</v>
      </c>
      <c r="K2405" s="599"/>
    </row>
    <row r="2406" spans="1:11" ht="0.95" customHeight="1" thickTop="1">
      <c r="A2406" s="217"/>
      <c r="B2406" s="217"/>
      <c r="C2406" s="217"/>
      <c r="D2406" s="217"/>
      <c r="E2406" s="217"/>
      <c r="F2406" s="217"/>
      <c r="G2406" s="217"/>
      <c r="H2406" s="217"/>
      <c r="I2406" s="217"/>
      <c r="J2406" s="217"/>
      <c r="K2406" s="217"/>
    </row>
    <row r="2407" spans="1:11" ht="18" customHeight="1">
      <c r="A2407" s="243"/>
      <c r="B2407" s="243" t="s">
        <v>840</v>
      </c>
      <c r="C2407" s="207" t="s">
        <v>841</v>
      </c>
      <c r="D2407" s="243" t="s">
        <v>842</v>
      </c>
      <c r="E2407" s="243" t="s">
        <v>843</v>
      </c>
      <c r="F2407" s="600" t="s">
        <v>844</v>
      </c>
      <c r="G2407" s="600"/>
      <c r="H2407" s="208" t="s">
        <v>845</v>
      </c>
      <c r="I2407" s="207" t="s">
        <v>846</v>
      </c>
      <c r="J2407" s="207" t="s">
        <v>847</v>
      </c>
      <c r="K2407" s="207" t="s">
        <v>742</v>
      </c>
    </row>
    <row r="2408" spans="1:11" ht="21.95" customHeight="1">
      <c r="A2408" s="317" t="s">
        <v>848</v>
      </c>
      <c r="B2408" s="317"/>
      <c r="C2408" s="318" t="s">
        <v>1352</v>
      </c>
      <c r="D2408" s="317" t="s">
        <v>14</v>
      </c>
      <c r="E2408" s="317" t="s">
        <v>1353</v>
      </c>
      <c r="F2408" s="592" t="s">
        <v>861</v>
      </c>
      <c r="G2408" s="592"/>
      <c r="H2408" s="319" t="s">
        <v>862</v>
      </c>
      <c r="I2408" s="318">
        <v>1</v>
      </c>
      <c r="J2408" s="318" t="s">
        <v>1354</v>
      </c>
      <c r="K2408" s="318" t="s">
        <v>1354</v>
      </c>
    </row>
    <row r="2409" spans="1:11" ht="21.95" customHeight="1">
      <c r="A2409" s="244" t="s">
        <v>853</v>
      </c>
      <c r="B2409" s="244"/>
      <c r="C2409" s="211" t="s">
        <v>2910</v>
      </c>
      <c r="D2409" s="244" t="s">
        <v>14</v>
      </c>
      <c r="E2409" s="244" t="s">
        <v>2911</v>
      </c>
      <c r="F2409" s="597" t="s">
        <v>861</v>
      </c>
      <c r="G2409" s="597"/>
      <c r="H2409" s="212" t="s">
        <v>862</v>
      </c>
      <c r="I2409" s="211" t="s">
        <v>867</v>
      </c>
      <c r="J2409" s="211" t="s">
        <v>2182</v>
      </c>
      <c r="K2409" s="213">
        <v>0.38</v>
      </c>
    </row>
    <row r="2410" spans="1:11" ht="21.95" customHeight="1">
      <c r="A2410" s="244" t="s">
        <v>853</v>
      </c>
      <c r="B2410" s="244"/>
      <c r="C2410" s="211" t="s">
        <v>2912</v>
      </c>
      <c r="D2410" s="244" t="s">
        <v>14</v>
      </c>
      <c r="E2410" s="244" t="s">
        <v>2913</v>
      </c>
      <c r="F2410" s="597" t="s">
        <v>861</v>
      </c>
      <c r="G2410" s="597"/>
      <c r="H2410" s="212" t="s">
        <v>862</v>
      </c>
      <c r="I2410" s="211" t="s">
        <v>867</v>
      </c>
      <c r="J2410" s="211" t="s">
        <v>2914</v>
      </c>
      <c r="K2410" s="213">
        <v>0.8</v>
      </c>
    </row>
    <row r="2411" spans="1:11" ht="21.95" customHeight="1">
      <c r="A2411" s="244" t="s">
        <v>853</v>
      </c>
      <c r="B2411" s="244"/>
      <c r="C2411" s="211" t="s">
        <v>2915</v>
      </c>
      <c r="D2411" s="244" t="s">
        <v>14</v>
      </c>
      <c r="E2411" s="244" t="s">
        <v>2916</v>
      </c>
      <c r="F2411" s="597" t="s">
        <v>861</v>
      </c>
      <c r="G2411" s="597"/>
      <c r="H2411" s="212" t="s">
        <v>862</v>
      </c>
      <c r="I2411" s="211" t="s">
        <v>867</v>
      </c>
      <c r="J2411" s="211" t="s">
        <v>2917</v>
      </c>
      <c r="K2411" s="213">
        <v>0.09</v>
      </c>
    </row>
    <row r="2412" spans="1:11" ht="21.95" customHeight="1">
      <c r="A2412" s="247" t="s">
        <v>869</v>
      </c>
      <c r="B2412" s="247"/>
      <c r="C2412" s="214" t="s">
        <v>2918</v>
      </c>
      <c r="D2412" s="247" t="s">
        <v>14</v>
      </c>
      <c r="E2412" s="247" t="s">
        <v>2919</v>
      </c>
      <c r="F2412" s="598" t="s">
        <v>2920</v>
      </c>
      <c r="G2412" s="598"/>
      <c r="H2412" s="215" t="s">
        <v>862</v>
      </c>
      <c r="I2412" s="214" t="s">
        <v>867</v>
      </c>
      <c r="J2412" s="214" t="s">
        <v>2921</v>
      </c>
      <c r="K2412" s="216">
        <v>9.8000000000000007</v>
      </c>
    </row>
    <row r="2413" spans="1:11" ht="21.95" customHeight="1">
      <c r="A2413" s="247" t="s">
        <v>869</v>
      </c>
      <c r="B2413" s="247"/>
      <c r="C2413" s="214" t="s">
        <v>2922</v>
      </c>
      <c r="D2413" s="247" t="s">
        <v>14</v>
      </c>
      <c r="E2413" s="247" t="s">
        <v>2923</v>
      </c>
      <c r="F2413" s="598" t="s">
        <v>2924</v>
      </c>
      <c r="G2413" s="598"/>
      <c r="H2413" s="215" t="s">
        <v>862</v>
      </c>
      <c r="I2413" s="214" t="s">
        <v>867</v>
      </c>
      <c r="J2413" s="214" t="s">
        <v>2925</v>
      </c>
      <c r="K2413" s="216">
        <v>3.09</v>
      </c>
    </row>
    <row r="2414" spans="1:11" ht="21.95" customHeight="1">
      <c r="A2414" s="247" t="s">
        <v>869</v>
      </c>
      <c r="B2414" s="247"/>
      <c r="C2414" s="214" t="s">
        <v>2926</v>
      </c>
      <c r="D2414" s="247" t="s">
        <v>14</v>
      </c>
      <c r="E2414" s="247" t="s">
        <v>2927</v>
      </c>
      <c r="F2414" s="598" t="s">
        <v>2924</v>
      </c>
      <c r="G2414" s="598"/>
      <c r="H2414" s="215" t="s">
        <v>862</v>
      </c>
      <c r="I2414" s="214" t="s">
        <v>867</v>
      </c>
      <c r="J2414" s="214" t="s">
        <v>1764</v>
      </c>
      <c r="K2414" s="216">
        <v>0.37</v>
      </c>
    </row>
    <row r="2415" spans="1:11" ht="21.95" customHeight="1">
      <c r="A2415" s="247" t="s">
        <v>869</v>
      </c>
      <c r="B2415" s="247"/>
      <c r="C2415" s="214" t="s">
        <v>2928</v>
      </c>
      <c r="D2415" s="247" t="s">
        <v>14</v>
      </c>
      <c r="E2415" s="247" t="s">
        <v>2929</v>
      </c>
      <c r="F2415" s="598" t="s">
        <v>2930</v>
      </c>
      <c r="G2415" s="598"/>
      <c r="H2415" s="215" t="s">
        <v>862</v>
      </c>
      <c r="I2415" s="214" t="s">
        <v>867</v>
      </c>
      <c r="J2415" s="214" t="s">
        <v>1108</v>
      </c>
      <c r="K2415" s="216">
        <v>0.02</v>
      </c>
    </row>
    <row r="2416" spans="1:11" ht="21.95" customHeight="1">
      <c r="A2416" s="247" t="s">
        <v>869</v>
      </c>
      <c r="B2416" s="247"/>
      <c r="C2416" s="214" t="s">
        <v>2931</v>
      </c>
      <c r="D2416" s="247" t="s">
        <v>14</v>
      </c>
      <c r="E2416" s="247" t="s">
        <v>2932</v>
      </c>
      <c r="F2416" s="598" t="s">
        <v>2933</v>
      </c>
      <c r="G2416" s="598"/>
      <c r="H2416" s="215" t="s">
        <v>862</v>
      </c>
      <c r="I2416" s="214" t="s">
        <v>867</v>
      </c>
      <c r="J2416" s="214" t="s">
        <v>2056</v>
      </c>
      <c r="K2416" s="216">
        <v>0.6</v>
      </c>
    </row>
    <row r="2417" spans="1:11">
      <c r="A2417" s="245"/>
      <c r="B2417" s="245"/>
      <c r="C2417" s="245"/>
      <c r="D2417" s="245"/>
      <c r="E2417" s="245"/>
      <c r="F2417" s="245" t="s">
        <v>886</v>
      </c>
      <c r="G2417" s="245" t="s">
        <v>4242</v>
      </c>
      <c r="H2417" s="245" t="s">
        <v>888</v>
      </c>
      <c r="I2417" s="245" t="s">
        <v>1309</v>
      </c>
      <c r="J2417" s="245" t="s">
        <v>890</v>
      </c>
      <c r="K2417" s="245" t="s">
        <v>2934</v>
      </c>
    </row>
    <row r="2418" spans="1:11" ht="15" thickBot="1">
      <c r="A2418" s="245"/>
      <c r="B2418" s="245"/>
      <c r="C2418" s="245"/>
      <c r="D2418" s="245"/>
      <c r="E2418" s="245"/>
      <c r="F2418" s="245" t="s">
        <v>891</v>
      </c>
      <c r="G2418" s="245" t="s">
        <v>2935</v>
      </c>
      <c r="H2418" s="599" t="s">
        <v>892</v>
      </c>
      <c r="I2418" s="599"/>
      <c r="J2418" s="599" t="s">
        <v>2936</v>
      </c>
      <c r="K2418" s="599"/>
    </row>
    <row r="2419" spans="1:11" ht="0.95" customHeight="1" thickTop="1">
      <c r="A2419" s="217"/>
      <c r="B2419" s="217"/>
      <c r="C2419" s="217"/>
      <c r="D2419" s="217"/>
      <c r="E2419" s="217"/>
      <c r="F2419" s="217"/>
      <c r="G2419" s="217"/>
      <c r="H2419" s="217"/>
      <c r="I2419" s="217"/>
      <c r="J2419" s="217"/>
      <c r="K2419" s="217"/>
    </row>
    <row r="2420" spans="1:11" ht="18" customHeight="1">
      <c r="A2420" s="243"/>
      <c r="B2420" s="243" t="s">
        <v>840</v>
      </c>
      <c r="C2420" s="207" t="s">
        <v>841</v>
      </c>
      <c r="D2420" s="243" t="s">
        <v>842</v>
      </c>
      <c r="E2420" s="243" t="s">
        <v>843</v>
      </c>
      <c r="F2420" s="600" t="s">
        <v>844</v>
      </c>
      <c r="G2420" s="600"/>
      <c r="H2420" s="208" t="s">
        <v>845</v>
      </c>
      <c r="I2420" s="207" t="s">
        <v>846</v>
      </c>
      <c r="J2420" s="207" t="s">
        <v>847</v>
      </c>
      <c r="K2420" s="207" t="s">
        <v>742</v>
      </c>
    </row>
    <row r="2421" spans="1:11" ht="21.95" customHeight="1">
      <c r="A2421" s="317" t="s">
        <v>848</v>
      </c>
      <c r="B2421" s="317"/>
      <c r="C2421" s="318" t="s">
        <v>1171</v>
      </c>
      <c r="D2421" s="317" t="s">
        <v>14</v>
      </c>
      <c r="E2421" s="317" t="s">
        <v>1172</v>
      </c>
      <c r="F2421" s="592" t="s">
        <v>861</v>
      </c>
      <c r="G2421" s="592"/>
      <c r="H2421" s="319" t="s">
        <v>862</v>
      </c>
      <c r="I2421" s="318">
        <v>1</v>
      </c>
      <c r="J2421" s="318" t="s">
        <v>1173</v>
      </c>
      <c r="K2421" s="318" t="s">
        <v>1173</v>
      </c>
    </row>
    <row r="2422" spans="1:11" ht="21.95" customHeight="1">
      <c r="A2422" s="244" t="s">
        <v>853</v>
      </c>
      <c r="B2422" s="244"/>
      <c r="C2422" s="211" t="s">
        <v>2910</v>
      </c>
      <c r="D2422" s="244" t="s">
        <v>14</v>
      </c>
      <c r="E2422" s="244" t="s">
        <v>2911</v>
      </c>
      <c r="F2422" s="597" t="s">
        <v>861</v>
      </c>
      <c r="G2422" s="597"/>
      <c r="H2422" s="212" t="s">
        <v>862</v>
      </c>
      <c r="I2422" s="211" t="s">
        <v>867</v>
      </c>
      <c r="J2422" s="211" t="s">
        <v>2182</v>
      </c>
      <c r="K2422" s="213">
        <v>0.38</v>
      </c>
    </row>
    <row r="2423" spans="1:11" ht="21.95" customHeight="1">
      <c r="A2423" s="244" t="s">
        <v>853</v>
      </c>
      <c r="B2423" s="244"/>
      <c r="C2423" s="211" t="s">
        <v>2912</v>
      </c>
      <c r="D2423" s="244" t="s">
        <v>14</v>
      </c>
      <c r="E2423" s="244" t="s">
        <v>2913</v>
      </c>
      <c r="F2423" s="597" t="s">
        <v>861</v>
      </c>
      <c r="G2423" s="597"/>
      <c r="H2423" s="212" t="s">
        <v>862</v>
      </c>
      <c r="I2423" s="211" t="s">
        <v>867</v>
      </c>
      <c r="J2423" s="211" t="s">
        <v>2914</v>
      </c>
      <c r="K2423" s="213">
        <v>0.8</v>
      </c>
    </row>
    <row r="2424" spans="1:11" ht="21.95" customHeight="1">
      <c r="A2424" s="244" t="s">
        <v>853</v>
      </c>
      <c r="B2424" s="244"/>
      <c r="C2424" s="211" t="s">
        <v>2937</v>
      </c>
      <c r="D2424" s="244" t="s">
        <v>14</v>
      </c>
      <c r="E2424" s="244" t="s">
        <v>2938</v>
      </c>
      <c r="F2424" s="597" t="s">
        <v>861</v>
      </c>
      <c r="G2424" s="597"/>
      <c r="H2424" s="212" t="s">
        <v>862</v>
      </c>
      <c r="I2424" s="211" t="s">
        <v>867</v>
      </c>
      <c r="J2424" s="211" t="s">
        <v>1476</v>
      </c>
      <c r="K2424" s="213">
        <v>0.16</v>
      </c>
    </row>
    <row r="2425" spans="1:11" ht="21.95" customHeight="1">
      <c r="A2425" s="247" t="s">
        <v>869</v>
      </c>
      <c r="B2425" s="247"/>
      <c r="C2425" s="214" t="s">
        <v>2922</v>
      </c>
      <c r="D2425" s="247" t="s">
        <v>14</v>
      </c>
      <c r="E2425" s="247" t="s">
        <v>2923</v>
      </c>
      <c r="F2425" s="598" t="s">
        <v>2924</v>
      </c>
      <c r="G2425" s="598"/>
      <c r="H2425" s="215" t="s">
        <v>862</v>
      </c>
      <c r="I2425" s="214" t="s">
        <v>867</v>
      </c>
      <c r="J2425" s="214" t="s">
        <v>2925</v>
      </c>
      <c r="K2425" s="216">
        <v>3.09</v>
      </c>
    </row>
    <row r="2426" spans="1:11" ht="21.95" customHeight="1">
      <c r="A2426" s="247" t="s">
        <v>869</v>
      </c>
      <c r="B2426" s="247"/>
      <c r="C2426" s="214" t="s">
        <v>2939</v>
      </c>
      <c r="D2426" s="247" t="s">
        <v>14</v>
      </c>
      <c r="E2426" s="247" t="s">
        <v>2940</v>
      </c>
      <c r="F2426" s="598" t="s">
        <v>2920</v>
      </c>
      <c r="G2426" s="598"/>
      <c r="H2426" s="215" t="s">
        <v>862</v>
      </c>
      <c r="I2426" s="214" t="s">
        <v>867</v>
      </c>
      <c r="J2426" s="214" t="s">
        <v>2941</v>
      </c>
      <c r="K2426" s="216">
        <v>14.06</v>
      </c>
    </row>
    <row r="2427" spans="1:11" ht="21.95" customHeight="1">
      <c r="A2427" s="247" t="s">
        <v>869</v>
      </c>
      <c r="B2427" s="247"/>
      <c r="C2427" s="214" t="s">
        <v>2926</v>
      </c>
      <c r="D2427" s="247" t="s">
        <v>14</v>
      </c>
      <c r="E2427" s="247" t="s">
        <v>2927</v>
      </c>
      <c r="F2427" s="598" t="s">
        <v>2924</v>
      </c>
      <c r="G2427" s="598"/>
      <c r="H2427" s="215" t="s">
        <v>862</v>
      </c>
      <c r="I2427" s="214" t="s">
        <v>867</v>
      </c>
      <c r="J2427" s="214" t="s">
        <v>1764</v>
      </c>
      <c r="K2427" s="216">
        <v>0.37</v>
      </c>
    </row>
    <row r="2428" spans="1:11" ht="21.95" customHeight="1">
      <c r="A2428" s="247" t="s">
        <v>869</v>
      </c>
      <c r="B2428" s="247"/>
      <c r="C2428" s="214" t="s">
        <v>2928</v>
      </c>
      <c r="D2428" s="247" t="s">
        <v>14</v>
      </c>
      <c r="E2428" s="247" t="s">
        <v>2929</v>
      </c>
      <c r="F2428" s="598" t="s">
        <v>2930</v>
      </c>
      <c r="G2428" s="598"/>
      <c r="H2428" s="215" t="s">
        <v>862</v>
      </c>
      <c r="I2428" s="214" t="s">
        <v>867</v>
      </c>
      <c r="J2428" s="214" t="s">
        <v>1108</v>
      </c>
      <c r="K2428" s="216">
        <v>0.02</v>
      </c>
    </row>
    <row r="2429" spans="1:11" ht="21.95" customHeight="1">
      <c r="A2429" s="247" t="s">
        <v>869</v>
      </c>
      <c r="B2429" s="247"/>
      <c r="C2429" s="214" t="s">
        <v>2931</v>
      </c>
      <c r="D2429" s="247" t="s">
        <v>14</v>
      </c>
      <c r="E2429" s="247" t="s">
        <v>2932</v>
      </c>
      <c r="F2429" s="598" t="s">
        <v>2933</v>
      </c>
      <c r="G2429" s="598"/>
      <c r="H2429" s="215" t="s">
        <v>862</v>
      </c>
      <c r="I2429" s="214" t="s">
        <v>867</v>
      </c>
      <c r="J2429" s="214" t="s">
        <v>2056</v>
      </c>
      <c r="K2429" s="216">
        <v>0.6</v>
      </c>
    </row>
    <row r="2430" spans="1:11">
      <c r="A2430" s="245"/>
      <c r="B2430" s="245"/>
      <c r="C2430" s="245"/>
      <c r="D2430" s="245"/>
      <c r="E2430" s="245"/>
      <c r="F2430" s="245" t="s">
        <v>886</v>
      </c>
      <c r="G2430" s="245" t="s">
        <v>4243</v>
      </c>
      <c r="H2430" s="245" t="s">
        <v>888</v>
      </c>
      <c r="I2430" s="245" t="s">
        <v>4244</v>
      </c>
      <c r="J2430" s="245" t="s">
        <v>890</v>
      </c>
      <c r="K2430" s="245" t="s">
        <v>2942</v>
      </c>
    </row>
    <row r="2431" spans="1:11" ht="15" thickBot="1">
      <c r="A2431" s="245"/>
      <c r="B2431" s="245"/>
      <c r="C2431" s="245"/>
      <c r="D2431" s="245"/>
      <c r="E2431" s="245"/>
      <c r="F2431" s="245" t="s">
        <v>891</v>
      </c>
      <c r="G2431" s="245" t="s">
        <v>2943</v>
      </c>
      <c r="H2431" s="599" t="s">
        <v>892</v>
      </c>
      <c r="I2431" s="599"/>
      <c r="J2431" s="599" t="s">
        <v>2944</v>
      </c>
      <c r="K2431" s="599"/>
    </row>
    <row r="2432" spans="1:11" ht="0.95" customHeight="1" thickTop="1">
      <c r="A2432" s="217"/>
      <c r="B2432" s="217"/>
      <c r="C2432" s="217"/>
      <c r="D2432" s="217"/>
      <c r="E2432" s="217"/>
      <c r="F2432" s="217"/>
      <c r="G2432" s="217"/>
      <c r="H2432" s="217"/>
      <c r="I2432" s="217"/>
      <c r="J2432" s="217"/>
      <c r="K2432" s="217"/>
    </row>
    <row r="2433" spans="1:11" ht="18" customHeight="1">
      <c r="A2433" s="243"/>
      <c r="B2433" s="243" t="s">
        <v>840</v>
      </c>
      <c r="C2433" s="207" t="s">
        <v>841</v>
      </c>
      <c r="D2433" s="243" t="s">
        <v>842</v>
      </c>
      <c r="E2433" s="243" t="s">
        <v>843</v>
      </c>
      <c r="F2433" s="600" t="s">
        <v>844</v>
      </c>
      <c r="G2433" s="600"/>
      <c r="H2433" s="208" t="s">
        <v>845</v>
      </c>
      <c r="I2433" s="207" t="s">
        <v>846</v>
      </c>
      <c r="J2433" s="207" t="s">
        <v>847</v>
      </c>
      <c r="K2433" s="207" t="s">
        <v>742</v>
      </c>
    </row>
    <row r="2434" spans="1:11" ht="21.95" customHeight="1">
      <c r="A2434" s="317" t="s">
        <v>848</v>
      </c>
      <c r="B2434" s="317"/>
      <c r="C2434" s="318" t="s">
        <v>2286</v>
      </c>
      <c r="D2434" s="317" t="s">
        <v>14</v>
      </c>
      <c r="E2434" s="317" t="s">
        <v>2287</v>
      </c>
      <c r="F2434" s="592" t="s">
        <v>861</v>
      </c>
      <c r="G2434" s="592"/>
      <c r="H2434" s="319" t="s">
        <v>862</v>
      </c>
      <c r="I2434" s="318">
        <v>1</v>
      </c>
      <c r="J2434" s="318" t="s">
        <v>2288</v>
      </c>
      <c r="K2434" s="318" t="s">
        <v>2288</v>
      </c>
    </row>
    <row r="2435" spans="1:11" ht="21.95" customHeight="1">
      <c r="A2435" s="244" t="s">
        <v>853</v>
      </c>
      <c r="B2435" s="244"/>
      <c r="C2435" s="211" t="s">
        <v>2910</v>
      </c>
      <c r="D2435" s="244" t="s">
        <v>14</v>
      </c>
      <c r="E2435" s="244" t="s">
        <v>2911</v>
      </c>
      <c r="F2435" s="597" t="s">
        <v>861</v>
      </c>
      <c r="G2435" s="597"/>
      <c r="H2435" s="212" t="s">
        <v>862</v>
      </c>
      <c r="I2435" s="211" t="s">
        <v>867</v>
      </c>
      <c r="J2435" s="211" t="s">
        <v>2182</v>
      </c>
      <c r="K2435" s="213">
        <v>0.38</v>
      </c>
    </row>
    <row r="2436" spans="1:11" ht="21.95" customHeight="1">
      <c r="A2436" s="244" t="s">
        <v>853</v>
      </c>
      <c r="B2436" s="244"/>
      <c r="C2436" s="211" t="s">
        <v>2912</v>
      </c>
      <c r="D2436" s="244" t="s">
        <v>14</v>
      </c>
      <c r="E2436" s="244" t="s">
        <v>2913</v>
      </c>
      <c r="F2436" s="597" t="s">
        <v>861</v>
      </c>
      <c r="G2436" s="597"/>
      <c r="H2436" s="212" t="s">
        <v>862</v>
      </c>
      <c r="I2436" s="211" t="s">
        <v>867</v>
      </c>
      <c r="J2436" s="211" t="s">
        <v>2914</v>
      </c>
      <c r="K2436" s="213">
        <v>0.8</v>
      </c>
    </row>
    <row r="2437" spans="1:11" ht="21.95" customHeight="1">
      <c r="A2437" s="244" t="s">
        <v>853</v>
      </c>
      <c r="B2437" s="244"/>
      <c r="C2437" s="211" t="s">
        <v>2945</v>
      </c>
      <c r="D2437" s="244" t="s">
        <v>14</v>
      </c>
      <c r="E2437" s="244" t="s">
        <v>2946</v>
      </c>
      <c r="F2437" s="597" t="s">
        <v>861</v>
      </c>
      <c r="G2437" s="597"/>
      <c r="H2437" s="212" t="s">
        <v>862</v>
      </c>
      <c r="I2437" s="211" t="s">
        <v>867</v>
      </c>
      <c r="J2437" s="211" t="s">
        <v>2947</v>
      </c>
      <c r="K2437" s="213">
        <v>0.1</v>
      </c>
    </row>
    <row r="2438" spans="1:11" ht="21.95" customHeight="1">
      <c r="A2438" s="247" t="s">
        <v>869</v>
      </c>
      <c r="B2438" s="247"/>
      <c r="C2438" s="214" t="s">
        <v>2948</v>
      </c>
      <c r="D2438" s="247" t="s">
        <v>14</v>
      </c>
      <c r="E2438" s="247" t="s">
        <v>2949</v>
      </c>
      <c r="F2438" s="598" t="s">
        <v>2920</v>
      </c>
      <c r="G2438" s="598"/>
      <c r="H2438" s="215" t="s">
        <v>862</v>
      </c>
      <c r="I2438" s="214" t="s">
        <v>867</v>
      </c>
      <c r="J2438" s="214" t="s">
        <v>2950</v>
      </c>
      <c r="K2438" s="216">
        <v>8.75</v>
      </c>
    </row>
    <row r="2439" spans="1:11" ht="21.95" customHeight="1">
      <c r="A2439" s="247" t="s">
        <v>869</v>
      </c>
      <c r="B2439" s="247"/>
      <c r="C2439" s="214" t="s">
        <v>2922</v>
      </c>
      <c r="D2439" s="247" t="s">
        <v>14</v>
      </c>
      <c r="E2439" s="247" t="s">
        <v>2923</v>
      </c>
      <c r="F2439" s="598" t="s">
        <v>2924</v>
      </c>
      <c r="G2439" s="598"/>
      <c r="H2439" s="215" t="s">
        <v>862</v>
      </c>
      <c r="I2439" s="214" t="s">
        <v>867</v>
      </c>
      <c r="J2439" s="214" t="s">
        <v>2925</v>
      </c>
      <c r="K2439" s="216">
        <v>3.09</v>
      </c>
    </row>
    <row r="2440" spans="1:11" ht="21.95" customHeight="1">
      <c r="A2440" s="247" t="s">
        <v>869</v>
      </c>
      <c r="B2440" s="247"/>
      <c r="C2440" s="214" t="s">
        <v>2926</v>
      </c>
      <c r="D2440" s="247" t="s">
        <v>14</v>
      </c>
      <c r="E2440" s="247" t="s">
        <v>2927</v>
      </c>
      <c r="F2440" s="598" t="s">
        <v>2924</v>
      </c>
      <c r="G2440" s="598"/>
      <c r="H2440" s="215" t="s">
        <v>862</v>
      </c>
      <c r="I2440" s="214" t="s">
        <v>867</v>
      </c>
      <c r="J2440" s="214" t="s">
        <v>1764</v>
      </c>
      <c r="K2440" s="216">
        <v>0.37</v>
      </c>
    </row>
    <row r="2441" spans="1:11" ht="21.95" customHeight="1">
      <c r="A2441" s="247" t="s">
        <v>869</v>
      </c>
      <c r="B2441" s="247"/>
      <c r="C2441" s="214" t="s">
        <v>2928</v>
      </c>
      <c r="D2441" s="247" t="s">
        <v>14</v>
      </c>
      <c r="E2441" s="247" t="s">
        <v>2929</v>
      </c>
      <c r="F2441" s="598" t="s">
        <v>2930</v>
      </c>
      <c r="G2441" s="598"/>
      <c r="H2441" s="215" t="s">
        <v>862</v>
      </c>
      <c r="I2441" s="214" t="s">
        <v>867</v>
      </c>
      <c r="J2441" s="214" t="s">
        <v>1108</v>
      </c>
      <c r="K2441" s="216">
        <v>0.02</v>
      </c>
    </row>
    <row r="2442" spans="1:11" ht="21.95" customHeight="1">
      <c r="A2442" s="247" t="s">
        <v>869</v>
      </c>
      <c r="B2442" s="247"/>
      <c r="C2442" s="214" t="s">
        <v>2931</v>
      </c>
      <c r="D2442" s="247" t="s">
        <v>14</v>
      </c>
      <c r="E2442" s="247" t="s">
        <v>2932</v>
      </c>
      <c r="F2442" s="598" t="s">
        <v>2933</v>
      </c>
      <c r="G2442" s="598"/>
      <c r="H2442" s="215" t="s">
        <v>862</v>
      </c>
      <c r="I2442" s="214" t="s">
        <v>867</v>
      </c>
      <c r="J2442" s="214" t="s">
        <v>2056</v>
      </c>
      <c r="K2442" s="216">
        <v>0.6</v>
      </c>
    </row>
    <row r="2443" spans="1:11">
      <c r="A2443" s="245"/>
      <c r="B2443" s="245"/>
      <c r="C2443" s="245"/>
      <c r="D2443" s="245"/>
      <c r="E2443" s="245"/>
      <c r="F2443" s="245" t="s">
        <v>886</v>
      </c>
      <c r="G2443" s="245" t="s">
        <v>4245</v>
      </c>
      <c r="H2443" s="245" t="s">
        <v>888</v>
      </c>
      <c r="I2443" s="245" t="s">
        <v>4246</v>
      </c>
      <c r="J2443" s="245" t="s">
        <v>890</v>
      </c>
      <c r="K2443" s="245" t="s">
        <v>2951</v>
      </c>
    </row>
    <row r="2444" spans="1:11" ht="15" thickBot="1">
      <c r="A2444" s="245"/>
      <c r="B2444" s="245"/>
      <c r="C2444" s="245"/>
      <c r="D2444" s="245"/>
      <c r="E2444" s="245"/>
      <c r="F2444" s="245" t="s">
        <v>891</v>
      </c>
      <c r="G2444" s="245" t="s">
        <v>2952</v>
      </c>
      <c r="H2444" s="599" t="s">
        <v>892</v>
      </c>
      <c r="I2444" s="599"/>
      <c r="J2444" s="599" t="s">
        <v>2953</v>
      </c>
      <c r="K2444" s="599"/>
    </row>
    <row r="2445" spans="1:11" ht="0.95" customHeight="1" thickTop="1">
      <c r="A2445" s="217"/>
      <c r="B2445" s="217"/>
      <c r="C2445" s="217"/>
      <c r="D2445" s="217"/>
      <c r="E2445" s="217"/>
      <c r="F2445" s="217"/>
      <c r="G2445" s="217"/>
      <c r="H2445" s="217"/>
      <c r="I2445" s="217"/>
      <c r="J2445" s="217"/>
      <c r="K2445" s="217"/>
    </row>
    <row r="2446" spans="1:11" ht="18" customHeight="1">
      <c r="A2446" s="243"/>
      <c r="B2446" s="243" t="s">
        <v>840</v>
      </c>
      <c r="C2446" s="207" t="s">
        <v>841</v>
      </c>
      <c r="D2446" s="243" t="s">
        <v>842</v>
      </c>
      <c r="E2446" s="243" t="s">
        <v>843</v>
      </c>
      <c r="F2446" s="600" t="s">
        <v>844</v>
      </c>
      <c r="G2446" s="600"/>
      <c r="H2446" s="208" t="s">
        <v>845</v>
      </c>
      <c r="I2446" s="207" t="s">
        <v>846</v>
      </c>
      <c r="J2446" s="207" t="s">
        <v>847</v>
      </c>
      <c r="K2446" s="207" t="s">
        <v>742</v>
      </c>
    </row>
    <row r="2447" spans="1:11" ht="21.95" customHeight="1">
      <c r="A2447" s="317" t="s">
        <v>848</v>
      </c>
      <c r="B2447" s="317"/>
      <c r="C2447" s="318" t="s">
        <v>1860</v>
      </c>
      <c r="D2447" s="317" t="s">
        <v>14</v>
      </c>
      <c r="E2447" s="317" t="s">
        <v>1861</v>
      </c>
      <c r="F2447" s="592" t="s">
        <v>861</v>
      </c>
      <c r="G2447" s="592"/>
      <c r="H2447" s="319" t="s">
        <v>862</v>
      </c>
      <c r="I2447" s="318">
        <v>1</v>
      </c>
      <c r="J2447" s="318" t="s">
        <v>1863</v>
      </c>
      <c r="K2447" s="318" t="s">
        <v>1863</v>
      </c>
    </row>
    <row r="2448" spans="1:11" ht="21.95" customHeight="1">
      <c r="A2448" s="244" t="s">
        <v>853</v>
      </c>
      <c r="B2448" s="244"/>
      <c r="C2448" s="211" t="s">
        <v>2910</v>
      </c>
      <c r="D2448" s="244" t="s">
        <v>14</v>
      </c>
      <c r="E2448" s="244" t="s">
        <v>2911</v>
      </c>
      <c r="F2448" s="597" t="s">
        <v>861</v>
      </c>
      <c r="G2448" s="597"/>
      <c r="H2448" s="212" t="s">
        <v>862</v>
      </c>
      <c r="I2448" s="211" t="s">
        <v>867</v>
      </c>
      <c r="J2448" s="211" t="s">
        <v>2182</v>
      </c>
      <c r="K2448" s="213">
        <v>0.38</v>
      </c>
    </row>
    <row r="2449" spans="1:11" ht="21.95" customHeight="1">
      <c r="A2449" s="244" t="s">
        <v>853</v>
      </c>
      <c r="B2449" s="244"/>
      <c r="C2449" s="211" t="s">
        <v>2912</v>
      </c>
      <c r="D2449" s="244" t="s">
        <v>14</v>
      </c>
      <c r="E2449" s="244" t="s">
        <v>2913</v>
      </c>
      <c r="F2449" s="597" t="s">
        <v>861</v>
      </c>
      <c r="G2449" s="597"/>
      <c r="H2449" s="212" t="s">
        <v>862</v>
      </c>
      <c r="I2449" s="211" t="s">
        <v>867</v>
      </c>
      <c r="J2449" s="211" t="s">
        <v>2914</v>
      </c>
      <c r="K2449" s="213">
        <v>0.8</v>
      </c>
    </row>
    <row r="2450" spans="1:11" ht="21.95" customHeight="1">
      <c r="A2450" s="244" t="s">
        <v>853</v>
      </c>
      <c r="B2450" s="244"/>
      <c r="C2450" s="211" t="s">
        <v>2954</v>
      </c>
      <c r="D2450" s="244" t="s">
        <v>14</v>
      </c>
      <c r="E2450" s="244" t="s">
        <v>2955</v>
      </c>
      <c r="F2450" s="597" t="s">
        <v>861</v>
      </c>
      <c r="G2450" s="597"/>
      <c r="H2450" s="212" t="s">
        <v>862</v>
      </c>
      <c r="I2450" s="211" t="s">
        <v>867</v>
      </c>
      <c r="J2450" s="211" t="s">
        <v>1476</v>
      </c>
      <c r="K2450" s="213">
        <v>0.16</v>
      </c>
    </row>
    <row r="2451" spans="1:11" ht="21.95" customHeight="1">
      <c r="A2451" s="247" t="s">
        <v>869</v>
      </c>
      <c r="B2451" s="247"/>
      <c r="C2451" s="214" t="s">
        <v>2956</v>
      </c>
      <c r="D2451" s="247" t="s">
        <v>14</v>
      </c>
      <c r="E2451" s="247" t="s">
        <v>2957</v>
      </c>
      <c r="F2451" s="598" t="s">
        <v>2920</v>
      </c>
      <c r="G2451" s="598"/>
      <c r="H2451" s="215" t="s">
        <v>862</v>
      </c>
      <c r="I2451" s="214" t="s">
        <v>867</v>
      </c>
      <c r="J2451" s="214" t="s">
        <v>1348</v>
      </c>
      <c r="K2451" s="216">
        <v>18.239999999999998</v>
      </c>
    </row>
    <row r="2452" spans="1:11" ht="21.95" customHeight="1">
      <c r="A2452" s="247" t="s">
        <v>869</v>
      </c>
      <c r="B2452" s="247"/>
      <c r="C2452" s="214" t="s">
        <v>2922</v>
      </c>
      <c r="D2452" s="247" t="s">
        <v>14</v>
      </c>
      <c r="E2452" s="247" t="s">
        <v>2923</v>
      </c>
      <c r="F2452" s="598" t="s">
        <v>2924</v>
      </c>
      <c r="G2452" s="598"/>
      <c r="H2452" s="215" t="s">
        <v>862</v>
      </c>
      <c r="I2452" s="214" t="s">
        <v>867</v>
      </c>
      <c r="J2452" s="214" t="s">
        <v>2925</v>
      </c>
      <c r="K2452" s="216">
        <v>3.09</v>
      </c>
    </row>
    <row r="2453" spans="1:11" ht="21.95" customHeight="1">
      <c r="A2453" s="247" t="s">
        <v>869</v>
      </c>
      <c r="B2453" s="247"/>
      <c r="C2453" s="214" t="s">
        <v>2926</v>
      </c>
      <c r="D2453" s="247" t="s">
        <v>14</v>
      </c>
      <c r="E2453" s="247" t="s">
        <v>2927</v>
      </c>
      <c r="F2453" s="598" t="s">
        <v>2924</v>
      </c>
      <c r="G2453" s="598"/>
      <c r="H2453" s="215" t="s">
        <v>862</v>
      </c>
      <c r="I2453" s="214" t="s">
        <v>867</v>
      </c>
      <c r="J2453" s="214" t="s">
        <v>1764</v>
      </c>
      <c r="K2453" s="216">
        <v>0.37</v>
      </c>
    </row>
    <row r="2454" spans="1:11" ht="21.95" customHeight="1">
      <c r="A2454" s="247" t="s">
        <v>869</v>
      </c>
      <c r="B2454" s="247"/>
      <c r="C2454" s="214" t="s">
        <v>2928</v>
      </c>
      <c r="D2454" s="247" t="s">
        <v>14</v>
      </c>
      <c r="E2454" s="247" t="s">
        <v>2929</v>
      </c>
      <c r="F2454" s="598" t="s">
        <v>2930</v>
      </c>
      <c r="G2454" s="598"/>
      <c r="H2454" s="215" t="s">
        <v>862</v>
      </c>
      <c r="I2454" s="214" t="s">
        <v>867</v>
      </c>
      <c r="J2454" s="214" t="s">
        <v>1108</v>
      </c>
      <c r="K2454" s="216">
        <v>0.02</v>
      </c>
    </row>
    <row r="2455" spans="1:11" ht="21.95" customHeight="1">
      <c r="A2455" s="247" t="s">
        <v>869</v>
      </c>
      <c r="B2455" s="247"/>
      <c r="C2455" s="214" t="s">
        <v>2931</v>
      </c>
      <c r="D2455" s="247" t="s">
        <v>14</v>
      </c>
      <c r="E2455" s="247" t="s">
        <v>2932</v>
      </c>
      <c r="F2455" s="598" t="s">
        <v>2933</v>
      </c>
      <c r="G2455" s="598"/>
      <c r="H2455" s="215" t="s">
        <v>862</v>
      </c>
      <c r="I2455" s="214" t="s">
        <v>867</v>
      </c>
      <c r="J2455" s="214" t="s">
        <v>2056</v>
      </c>
      <c r="K2455" s="216">
        <v>0.6</v>
      </c>
    </row>
    <row r="2456" spans="1:11">
      <c r="A2456" s="245"/>
      <c r="B2456" s="245"/>
      <c r="C2456" s="245"/>
      <c r="D2456" s="245"/>
      <c r="E2456" s="245"/>
      <c r="F2456" s="245" t="s">
        <v>886</v>
      </c>
      <c r="G2456" s="245" t="s">
        <v>4247</v>
      </c>
      <c r="H2456" s="245" t="s">
        <v>888</v>
      </c>
      <c r="I2456" s="245" t="s">
        <v>1867</v>
      </c>
      <c r="J2456" s="245" t="s">
        <v>890</v>
      </c>
      <c r="K2456" s="245" t="s">
        <v>2958</v>
      </c>
    </row>
    <row r="2457" spans="1:11" ht="15" thickBot="1">
      <c r="A2457" s="245"/>
      <c r="B2457" s="245"/>
      <c r="C2457" s="245"/>
      <c r="D2457" s="245"/>
      <c r="E2457" s="245"/>
      <c r="F2457" s="245" t="s">
        <v>891</v>
      </c>
      <c r="G2457" s="245" t="s">
        <v>2959</v>
      </c>
      <c r="H2457" s="599" t="s">
        <v>892</v>
      </c>
      <c r="I2457" s="599"/>
      <c r="J2457" s="599" t="s">
        <v>1588</v>
      </c>
      <c r="K2457" s="599"/>
    </row>
    <row r="2458" spans="1:11" ht="0.95" customHeight="1" thickTop="1">
      <c r="A2458" s="217"/>
      <c r="B2458" s="217"/>
      <c r="C2458" s="217"/>
      <c r="D2458" s="217"/>
      <c r="E2458" s="217"/>
      <c r="F2458" s="217"/>
      <c r="G2458" s="217"/>
      <c r="H2458" s="217"/>
      <c r="I2458" s="217"/>
      <c r="J2458" s="217"/>
      <c r="K2458" s="217"/>
    </row>
    <row r="2459" spans="1:11" ht="18" customHeight="1">
      <c r="A2459" s="243"/>
      <c r="B2459" s="243" t="s">
        <v>840</v>
      </c>
      <c r="C2459" s="207" t="s">
        <v>841</v>
      </c>
      <c r="D2459" s="243" t="s">
        <v>842</v>
      </c>
      <c r="E2459" s="243" t="s">
        <v>843</v>
      </c>
      <c r="F2459" s="600" t="s">
        <v>844</v>
      </c>
      <c r="G2459" s="600"/>
      <c r="H2459" s="208" t="s">
        <v>845</v>
      </c>
      <c r="I2459" s="207" t="s">
        <v>846</v>
      </c>
      <c r="J2459" s="207" t="s">
        <v>847</v>
      </c>
      <c r="K2459" s="207" t="s">
        <v>742</v>
      </c>
    </row>
    <row r="2460" spans="1:11" ht="33" customHeight="1">
      <c r="A2460" s="317" t="s">
        <v>848</v>
      </c>
      <c r="B2460" s="317"/>
      <c r="C2460" s="318" t="s">
        <v>1559</v>
      </c>
      <c r="D2460" s="317" t="s">
        <v>14</v>
      </c>
      <c r="E2460" s="317" t="s">
        <v>1560</v>
      </c>
      <c r="F2460" s="592" t="s">
        <v>910</v>
      </c>
      <c r="G2460" s="592"/>
      <c r="H2460" s="319" t="s">
        <v>914</v>
      </c>
      <c r="I2460" s="318">
        <v>1</v>
      </c>
      <c r="J2460" s="318" t="s">
        <v>1561</v>
      </c>
      <c r="K2460" s="318" t="s">
        <v>1561</v>
      </c>
    </row>
    <row r="2461" spans="1:11" ht="21.95" customHeight="1">
      <c r="A2461" s="244" t="s">
        <v>853</v>
      </c>
      <c r="B2461" s="244"/>
      <c r="C2461" s="211" t="s">
        <v>859</v>
      </c>
      <c r="D2461" s="244" t="s">
        <v>14</v>
      </c>
      <c r="E2461" s="244" t="s">
        <v>860</v>
      </c>
      <c r="F2461" s="597" t="s">
        <v>861</v>
      </c>
      <c r="G2461" s="597"/>
      <c r="H2461" s="212" t="s">
        <v>862</v>
      </c>
      <c r="I2461" s="211" t="s">
        <v>2960</v>
      </c>
      <c r="J2461" s="211" t="s">
        <v>864</v>
      </c>
      <c r="K2461" s="213">
        <v>2.5299999999999998</v>
      </c>
    </row>
    <row r="2462" spans="1:11" ht="21.95" customHeight="1">
      <c r="A2462" s="244" t="s">
        <v>853</v>
      </c>
      <c r="B2462" s="244"/>
      <c r="C2462" s="211" t="s">
        <v>1578</v>
      </c>
      <c r="D2462" s="244" t="s">
        <v>14</v>
      </c>
      <c r="E2462" s="244" t="s">
        <v>1579</v>
      </c>
      <c r="F2462" s="597" t="s">
        <v>861</v>
      </c>
      <c r="G2462" s="597"/>
      <c r="H2462" s="212" t="s">
        <v>862</v>
      </c>
      <c r="I2462" s="211" t="s">
        <v>1764</v>
      </c>
      <c r="J2462" s="211" t="s">
        <v>1173</v>
      </c>
      <c r="K2462" s="213">
        <v>7.2</v>
      </c>
    </row>
    <row r="2463" spans="1:11" ht="44.1" customHeight="1">
      <c r="A2463" s="247" t="s">
        <v>869</v>
      </c>
      <c r="B2463" s="247"/>
      <c r="C2463" s="214" t="s">
        <v>2961</v>
      </c>
      <c r="D2463" s="247" t="s">
        <v>14</v>
      </c>
      <c r="E2463" s="247" t="s">
        <v>2962</v>
      </c>
      <c r="F2463" s="598" t="s">
        <v>872</v>
      </c>
      <c r="G2463" s="598"/>
      <c r="H2463" s="215" t="s">
        <v>873</v>
      </c>
      <c r="I2463" s="214" t="s">
        <v>2963</v>
      </c>
      <c r="J2463" s="214" t="s">
        <v>2427</v>
      </c>
      <c r="K2463" s="216">
        <v>14.79</v>
      </c>
    </row>
    <row r="2464" spans="1:11" ht="21.95" customHeight="1">
      <c r="A2464" s="247" t="s">
        <v>869</v>
      </c>
      <c r="B2464" s="247"/>
      <c r="C2464" s="214" t="s">
        <v>2964</v>
      </c>
      <c r="D2464" s="247" t="s">
        <v>14</v>
      </c>
      <c r="E2464" s="247" t="s">
        <v>2965</v>
      </c>
      <c r="F2464" s="598" t="s">
        <v>872</v>
      </c>
      <c r="G2464" s="598"/>
      <c r="H2464" s="215" t="s">
        <v>880</v>
      </c>
      <c r="I2464" s="214" t="s">
        <v>2023</v>
      </c>
      <c r="J2464" s="214" t="s">
        <v>2966</v>
      </c>
      <c r="K2464" s="216">
        <v>0.3</v>
      </c>
    </row>
    <row r="2465" spans="1:11">
      <c r="A2465" s="245"/>
      <c r="B2465" s="245"/>
      <c r="C2465" s="245"/>
      <c r="D2465" s="245"/>
      <c r="E2465" s="245"/>
      <c r="F2465" s="245" t="s">
        <v>886</v>
      </c>
      <c r="G2465" s="245" t="s">
        <v>4248</v>
      </c>
      <c r="H2465" s="245" t="s">
        <v>888</v>
      </c>
      <c r="I2465" s="245" t="s">
        <v>3219</v>
      </c>
      <c r="J2465" s="245" t="s">
        <v>890</v>
      </c>
      <c r="K2465" s="245" t="s">
        <v>2967</v>
      </c>
    </row>
    <row r="2466" spans="1:11" ht="15" thickBot="1">
      <c r="A2466" s="245"/>
      <c r="B2466" s="245"/>
      <c r="C2466" s="245"/>
      <c r="D2466" s="245"/>
      <c r="E2466" s="245"/>
      <c r="F2466" s="245" t="s">
        <v>891</v>
      </c>
      <c r="G2466" s="245" t="s">
        <v>2968</v>
      </c>
      <c r="H2466" s="599" t="s">
        <v>892</v>
      </c>
      <c r="I2466" s="599"/>
      <c r="J2466" s="599" t="s">
        <v>2969</v>
      </c>
      <c r="K2466" s="599"/>
    </row>
    <row r="2467" spans="1:11" ht="0.95" customHeight="1" thickTop="1">
      <c r="A2467" s="217"/>
      <c r="B2467" s="217"/>
      <c r="C2467" s="217"/>
      <c r="D2467" s="217"/>
      <c r="E2467" s="217"/>
      <c r="F2467" s="217"/>
      <c r="G2467" s="217"/>
      <c r="H2467" s="217"/>
      <c r="I2467" s="217"/>
      <c r="J2467" s="217"/>
      <c r="K2467" s="217"/>
    </row>
    <row r="2468" spans="1:11" ht="18" customHeight="1">
      <c r="A2468" s="243"/>
      <c r="B2468" s="243" t="s">
        <v>840</v>
      </c>
      <c r="C2468" s="207" t="s">
        <v>841</v>
      </c>
      <c r="D2468" s="243" t="s">
        <v>842</v>
      </c>
      <c r="E2468" s="243" t="s">
        <v>843</v>
      </c>
      <c r="F2468" s="600" t="s">
        <v>844</v>
      </c>
      <c r="G2468" s="600"/>
      <c r="H2468" s="208" t="s">
        <v>845</v>
      </c>
      <c r="I2468" s="207" t="s">
        <v>846</v>
      </c>
      <c r="J2468" s="207" t="s">
        <v>847</v>
      </c>
      <c r="K2468" s="207" t="s">
        <v>742</v>
      </c>
    </row>
    <row r="2469" spans="1:11" ht="33" customHeight="1">
      <c r="A2469" s="317" t="s">
        <v>848</v>
      </c>
      <c r="B2469" s="317"/>
      <c r="C2469" s="318" t="s">
        <v>1571</v>
      </c>
      <c r="D2469" s="317" t="s">
        <v>14</v>
      </c>
      <c r="E2469" s="317" t="s">
        <v>1572</v>
      </c>
      <c r="F2469" s="592" t="s">
        <v>910</v>
      </c>
      <c r="G2469" s="592"/>
      <c r="H2469" s="319" t="s">
        <v>914</v>
      </c>
      <c r="I2469" s="318">
        <v>1</v>
      </c>
      <c r="J2469" s="318" t="s">
        <v>1573</v>
      </c>
      <c r="K2469" s="318" t="s">
        <v>1573</v>
      </c>
    </row>
    <row r="2470" spans="1:11" ht="21.95" customHeight="1">
      <c r="A2470" s="244" t="s">
        <v>853</v>
      </c>
      <c r="B2470" s="244"/>
      <c r="C2470" s="211" t="s">
        <v>859</v>
      </c>
      <c r="D2470" s="244" t="s">
        <v>14</v>
      </c>
      <c r="E2470" s="244" t="s">
        <v>860</v>
      </c>
      <c r="F2470" s="597" t="s">
        <v>861</v>
      </c>
      <c r="G2470" s="597"/>
      <c r="H2470" s="212" t="s">
        <v>862</v>
      </c>
      <c r="I2470" s="211" t="s">
        <v>2960</v>
      </c>
      <c r="J2470" s="211" t="s">
        <v>864</v>
      </c>
      <c r="K2470" s="213">
        <v>2.5299999999999998</v>
      </c>
    </row>
    <row r="2471" spans="1:11" ht="21.95" customHeight="1">
      <c r="A2471" s="244" t="s">
        <v>853</v>
      </c>
      <c r="B2471" s="244"/>
      <c r="C2471" s="211" t="s">
        <v>1578</v>
      </c>
      <c r="D2471" s="244" t="s">
        <v>14</v>
      </c>
      <c r="E2471" s="244" t="s">
        <v>1579</v>
      </c>
      <c r="F2471" s="597" t="s">
        <v>861</v>
      </c>
      <c r="G2471" s="597"/>
      <c r="H2471" s="212" t="s">
        <v>862</v>
      </c>
      <c r="I2471" s="211" t="s">
        <v>1764</v>
      </c>
      <c r="J2471" s="211" t="s">
        <v>1173</v>
      </c>
      <c r="K2471" s="213">
        <v>7.2</v>
      </c>
    </row>
    <row r="2472" spans="1:11" ht="33" customHeight="1">
      <c r="A2472" s="247" t="s">
        <v>869</v>
      </c>
      <c r="B2472" s="247"/>
      <c r="C2472" s="214" t="s">
        <v>2970</v>
      </c>
      <c r="D2472" s="247" t="s">
        <v>14</v>
      </c>
      <c r="E2472" s="247" t="s">
        <v>2971</v>
      </c>
      <c r="F2472" s="598" t="s">
        <v>872</v>
      </c>
      <c r="G2472" s="598"/>
      <c r="H2472" s="215" t="s">
        <v>873</v>
      </c>
      <c r="I2472" s="214" t="s">
        <v>2963</v>
      </c>
      <c r="J2472" s="214" t="s">
        <v>2972</v>
      </c>
      <c r="K2472" s="216">
        <v>11.36</v>
      </c>
    </row>
    <row r="2473" spans="1:11" ht="21.95" customHeight="1">
      <c r="A2473" s="247" t="s">
        <v>869</v>
      </c>
      <c r="B2473" s="247"/>
      <c r="C2473" s="214" t="s">
        <v>2964</v>
      </c>
      <c r="D2473" s="247" t="s">
        <v>14</v>
      </c>
      <c r="E2473" s="247" t="s">
        <v>2965</v>
      </c>
      <c r="F2473" s="598" t="s">
        <v>872</v>
      </c>
      <c r="G2473" s="598"/>
      <c r="H2473" s="215" t="s">
        <v>880</v>
      </c>
      <c r="I2473" s="214" t="s">
        <v>2023</v>
      </c>
      <c r="J2473" s="214" t="s">
        <v>2966</v>
      </c>
      <c r="K2473" s="216">
        <v>0.3</v>
      </c>
    </row>
    <row r="2474" spans="1:11">
      <c r="A2474" s="245"/>
      <c r="B2474" s="245"/>
      <c r="C2474" s="245"/>
      <c r="D2474" s="245"/>
      <c r="E2474" s="245"/>
      <c r="F2474" s="245" t="s">
        <v>886</v>
      </c>
      <c r="G2474" s="245" t="s">
        <v>4248</v>
      </c>
      <c r="H2474" s="245" t="s">
        <v>888</v>
      </c>
      <c r="I2474" s="245" t="s">
        <v>3219</v>
      </c>
      <c r="J2474" s="245" t="s">
        <v>890</v>
      </c>
      <c r="K2474" s="245" t="s">
        <v>2967</v>
      </c>
    </row>
    <row r="2475" spans="1:11" ht="15" thickBot="1">
      <c r="A2475" s="245"/>
      <c r="B2475" s="245"/>
      <c r="C2475" s="245"/>
      <c r="D2475" s="245"/>
      <c r="E2475" s="245"/>
      <c r="F2475" s="245" t="s">
        <v>891</v>
      </c>
      <c r="G2475" s="245" t="s">
        <v>2560</v>
      </c>
      <c r="H2475" s="599" t="s">
        <v>892</v>
      </c>
      <c r="I2475" s="599"/>
      <c r="J2475" s="599" t="s">
        <v>2973</v>
      </c>
      <c r="K2475" s="599"/>
    </row>
    <row r="2476" spans="1:11" ht="0.95" customHeight="1" thickTop="1">
      <c r="A2476" s="217"/>
      <c r="B2476" s="217"/>
      <c r="C2476" s="217"/>
      <c r="D2476" s="217"/>
      <c r="E2476" s="217"/>
      <c r="F2476" s="217"/>
      <c r="G2476" s="217"/>
      <c r="H2476" s="217"/>
      <c r="I2476" s="217"/>
      <c r="J2476" s="217"/>
      <c r="K2476" s="217"/>
    </row>
    <row r="2477" spans="1:11" ht="18" customHeight="1">
      <c r="A2477" s="243"/>
      <c r="B2477" s="243" t="s">
        <v>840</v>
      </c>
      <c r="C2477" s="207" t="s">
        <v>841</v>
      </c>
      <c r="D2477" s="243" t="s">
        <v>842</v>
      </c>
      <c r="E2477" s="243" t="s">
        <v>843</v>
      </c>
      <c r="F2477" s="600" t="s">
        <v>844</v>
      </c>
      <c r="G2477" s="600"/>
      <c r="H2477" s="208" t="s">
        <v>845</v>
      </c>
      <c r="I2477" s="207" t="s">
        <v>846</v>
      </c>
      <c r="J2477" s="207" t="s">
        <v>847</v>
      </c>
      <c r="K2477" s="207" t="s">
        <v>742</v>
      </c>
    </row>
    <row r="2478" spans="1:11" ht="54.95" customHeight="1">
      <c r="A2478" s="317" t="s">
        <v>848</v>
      </c>
      <c r="B2478" s="317"/>
      <c r="C2478" s="318" t="s">
        <v>2842</v>
      </c>
      <c r="D2478" s="317" t="s">
        <v>14</v>
      </c>
      <c r="E2478" s="317" t="s">
        <v>2843</v>
      </c>
      <c r="F2478" s="592" t="s">
        <v>956</v>
      </c>
      <c r="G2478" s="592"/>
      <c r="H2478" s="319" t="s">
        <v>16</v>
      </c>
      <c r="I2478" s="318">
        <v>1</v>
      </c>
      <c r="J2478" s="318" t="s">
        <v>2845</v>
      </c>
      <c r="K2478" s="318" t="s">
        <v>2845</v>
      </c>
    </row>
    <row r="2479" spans="1:11" ht="21.95" customHeight="1">
      <c r="A2479" s="244" t="s">
        <v>853</v>
      </c>
      <c r="B2479" s="244"/>
      <c r="C2479" s="211" t="s">
        <v>859</v>
      </c>
      <c r="D2479" s="244" t="s">
        <v>14</v>
      </c>
      <c r="E2479" s="244" t="s">
        <v>860</v>
      </c>
      <c r="F2479" s="597" t="s">
        <v>861</v>
      </c>
      <c r="G2479" s="597"/>
      <c r="H2479" s="212" t="s">
        <v>862</v>
      </c>
      <c r="I2479" s="211" t="s">
        <v>2974</v>
      </c>
      <c r="J2479" s="211" t="s">
        <v>864</v>
      </c>
      <c r="K2479" s="213">
        <v>10.61</v>
      </c>
    </row>
    <row r="2480" spans="1:11" ht="21.95" customHeight="1">
      <c r="A2480" s="244" t="s">
        <v>853</v>
      </c>
      <c r="B2480" s="244"/>
      <c r="C2480" s="211" t="s">
        <v>1303</v>
      </c>
      <c r="D2480" s="244" t="s">
        <v>14</v>
      </c>
      <c r="E2480" s="244" t="s">
        <v>1304</v>
      </c>
      <c r="F2480" s="597" t="s">
        <v>861</v>
      </c>
      <c r="G2480" s="597"/>
      <c r="H2480" s="212" t="s">
        <v>862</v>
      </c>
      <c r="I2480" s="211" t="s">
        <v>1456</v>
      </c>
      <c r="J2480" s="211" t="s">
        <v>1305</v>
      </c>
      <c r="K2480" s="213">
        <v>30.31</v>
      </c>
    </row>
    <row r="2481" spans="1:11" ht="44.1" customHeight="1">
      <c r="A2481" s="244" t="s">
        <v>853</v>
      </c>
      <c r="B2481" s="244"/>
      <c r="C2481" s="211" t="s">
        <v>1492</v>
      </c>
      <c r="D2481" s="244" t="s">
        <v>14</v>
      </c>
      <c r="E2481" s="244" t="s">
        <v>1493</v>
      </c>
      <c r="F2481" s="597" t="s">
        <v>861</v>
      </c>
      <c r="G2481" s="597"/>
      <c r="H2481" s="212" t="s">
        <v>40</v>
      </c>
      <c r="I2481" s="211" t="s">
        <v>2975</v>
      </c>
      <c r="J2481" s="211" t="s">
        <v>1495</v>
      </c>
      <c r="K2481" s="213">
        <v>4.6100000000000003</v>
      </c>
    </row>
    <row r="2482" spans="1:11" ht="21.95" customHeight="1">
      <c r="A2482" s="247" t="s">
        <v>869</v>
      </c>
      <c r="B2482" s="247"/>
      <c r="C2482" s="214" t="s">
        <v>2976</v>
      </c>
      <c r="D2482" s="247" t="s">
        <v>14</v>
      </c>
      <c r="E2482" s="247" t="s">
        <v>2977</v>
      </c>
      <c r="F2482" s="598" t="s">
        <v>872</v>
      </c>
      <c r="G2482" s="598"/>
      <c r="H2482" s="215" t="s">
        <v>2978</v>
      </c>
      <c r="I2482" s="214" t="s">
        <v>2979</v>
      </c>
      <c r="J2482" s="214" t="s">
        <v>2980</v>
      </c>
      <c r="K2482" s="216">
        <v>13.05</v>
      </c>
    </row>
    <row r="2483" spans="1:11" ht="21.95" customHeight="1">
      <c r="A2483" s="247" t="s">
        <v>869</v>
      </c>
      <c r="B2483" s="247"/>
      <c r="C2483" s="214" t="s">
        <v>1500</v>
      </c>
      <c r="D2483" s="247" t="s">
        <v>14</v>
      </c>
      <c r="E2483" s="247" t="s">
        <v>1501</v>
      </c>
      <c r="F2483" s="598" t="s">
        <v>872</v>
      </c>
      <c r="G2483" s="598"/>
      <c r="H2483" s="215" t="s">
        <v>1502</v>
      </c>
      <c r="I2483" s="214" t="s">
        <v>1503</v>
      </c>
      <c r="J2483" s="214" t="s">
        <v>1504</v>
      </c>
      <c r="K2483" s="216">
        <v>0.23</v>
      </c>
    </row>
    <row r="2484" spans="1:11" ht="33" customHeight="1">
      <c r="A2484" s="247" t="s">
        <v>869</v>
      </c>
      <c r="B2484" s="247"/>
      <c r="C2484" s="214" t="s">
        <v>1505</v>
      </c>
      <c r="D2484" s="247" t="s">
        <v>14</v>
      </c>
      <c r="E2484" s="247" t="s">
        <v>1506</v>
      </c>
      <c r="F2484" s="598" t="s">
        <v>872</v>
      </c>
      <c r="G2484" s="598"/>
      <c r="H2484" s="215" t="s">
        <v>873</v>
      </c>
      <c r="I2484" s="214" t="s">
        <v>1507</v>
      </c>
      <c r="J2484" s="214" t="s">
        <v>1508</v>
      </c>
      <c r="K2484" s="216">
        <v>0.56000000000000005</v>
      </c>
    </row>
    <row r="2485" spans="1:11">
      <c r="A2485" s="245"/>
      <c r="B2485" s="245"/>
      <c r="C2485" s="245"/>
      <c r="D2485" s="245"/>
      <c r="E2485" s="245"/>
      <c r="F2485" s="245" t="s">
        <v>886</v>
      </c>
      <c r="G2485" s="245" t="s">
        <v>4249</v>
      </c>
      <c r="H2485" s="245" t="s">
        <v>888</v>
      </c>
      <c r="I2485" s="245" t="s">
        <v>4250</v>
      </c>
      <c r="J2485" s="245" t="s">
        <v>890</v>
      </c>
      <c r="K2485" s="245" t="s">
        <v>2981</v>
      </c>
    </row>
    <row r="2486" spans="1:11" ht="15" thickBot="1">
      <c r="A2486" s="245"/>
      <c r="B2486" s="245"/>
      <c r="C2486" s="245"/>
      <c r="D2486" s="245"/>
      <c r="E2486" s="245"/>
      <c r="F2486" s="245" t="s">
        <v>891</v>
      </c>
      <c r="G2486" s="245" t="s">
        <v>2982</v>
      </c>
      <c r="H2486" s="599" t="s">
        <v>892</v>
      </c>
      <c r="I2486" s="599"/>
      <c r="J2486" s="599" t="s">
        <v>2983</v>
      </c>
      <c r="K2486" s="599"/>
    </row>
    <row r="2487" spans="1:11" ht="0.95" customHeight="1" thickTop="1">
      <c r="A2487" s="217"/>
      <c r="B2487" s="217"/>
      <c r="C2487" s="217"/>
      <c r="D2487" s="217"/>
      <c r="E2487" s="217"/>
      <c r="F2487" s="217"/>
      <c r="G2487" s="217"/>
      <c r="H2487" s="217"/>
      <c r="I2487" s="217"/>
      <c r="J2487" s="217"/>
      <c r="K2487" s="217"/>
    </row>
    <row r="2488" spans="1:11" ht="18" customHeight="1">
      <c r="A2488" s="243"/>
      <c r="B2488" s="243" t="s">
        <v>840</v>
      </c>
      <c r="C2488" s="207" t="s">
        <v>841</v>
      </c>
      <c r="D2488" s="243" t="s">
        <v>842</v>
      </c>
      <c r="E2488" s="243" t="s">
        <v>843</v>
      </c>
      <c r="F2488" s="600" t="s">
        <v>844</v>
      </c>
      <c r="G2488" s="600"/>
      <c r="H2488" s="208" t="s">
        <v>845</v>
      </c>
      <c r="I2488" s="207" t="s">
        <v>846</v>
      </c>
      <c r="J2488" s="207" t="s">
        <v>847</v>
      </c>
      <c r="K2488" s="207" t="s">
        <v>742</v>
      </c>
    </row>
    <row r="2489" spans="1:11" ht="54.95" customHeight="1">
      <c r="A2489" s="317" t="s">
        <v>848</v>
      </c>
      <c r="B2489" s="317"/>
      <c r="C2489" s="318" t="s">
        <v>2835</v>
      </c>
      <c r="D2489" s="317" t="s">
        <v>14</v>
      </c>
      <c r="E2489" s="317" t="s">
        <v>2836</v>
      </c>
      <c r="F2489" s="592" t="s">
        <v>956</v>
      </c>
      <c r="G2489" s="592"/>
      <c r="H2489" s="319" t="s">
        <v>16</v>
      </c>
      <c r="I2489" s="318">
        <v>1</v>
      </c>
      <c r="J2489" s="318" t="s">
        <v>2838</v>
      </c>
      <c r="K2489" s="318" t="s">
        <v>2838</v>
      </c>
    </row>
    <row r="2490" spans="1:11" ht="21.95" customHeight="1">
      <c r="A2490" s="244" t="s">
        <v>853</v>
      </c>
      <c r="B2490" s="244"/>
      <c r="C2490" s="211" t="s">
        <v>859</v>
      </c>
      <c r="D2490" s="244" t="s">
        <v>14</v>
      </c>
      <c r="E2490" s="244" t="s">
        <v>860</v>
      </c>
      <c r="F2490" s="597" t="s">
        <v>861</v>
      </c>
      <c r="G2490" s="597"/>
      <c r="H2490" s="212" t="s">
        <v>862</v>
      </c>
      <c r="I2490" s="211" t="s">
        <v>2984</v>
      </c>
      <c r="J2490" s="211" t="s">
        <v>864</v>
      </c>
      <c r="K2490" s="213">
        <v>9.3800000000000008</v>
      </c>
    </row>
    <row r="2491" spans="1:11" ht="21.95" customHeight="1">
      <c r="A2491" s="244" t="s">
        <v>853</v>
      </c>
      <c r="B2491" s="244"/>
      <c r="C2491" s="211" t="s">
        <v>1303</v>
      </c>
      <c r="D2491" s="244" t="s">
        <v>14</v>
      </c>
      <c r="E2491" s="244" t="s">
        <v>1304</v>
      </c>
      <c r="F2491" s="597" t="s">
        <v>861</v>
      </c>
      <c r="G2491" s="597"/>
      <c r="H2491" s="212" t="s">
        <v>862</v>
      </c>
      <c r="I2491" s="211" t="s">
        <v>2202</v>
      </c>
      <c r="J2491" s="211" t="s">
        <v>1305</v>
      </c>
      <c r="K2491" s="213">
        <v>26.79</v>
      </c>
    </row>
    <row r="2492" spans="1:11" ht="44.1" customHeight="1">
      <c r="A2492" s="244" t="s">
        <v>853</v>
      </c>
      <c r="B2492" s="244"/>
      <c r="C2492" s="211" t="s">
        <v>1492</v>
      </c>
      <c r="D2492" s="244" t="s">
        <v>14</v>
      </c>
      <c r="E2492" s="244" t="s">
        <v>1493</v>
      </c>
      <c r="F2492" s="597" t="s">
        <v>861</v>
      </c>
      <c r="G2492" s="597"/>
      <c r="H2492" s="212" t="s">
        <v>40</v>
      </c>
      <c r="I2492" s="211" t="s">
        <v>2975</v>
      </c>
      <c r="J2492" s="211" t="s">
        <v>1495</v>
      </c>
      <c r="K2492" s="213">
        <v>4.6100000000000003</v>
      </c>
    </row>
    <row r="2493" spans="1:11" ht="21.95" customHeight="1">
      <c r="A2493" s="247" t="s">
        <v>869</v>
      </c>
      <c r="B2493" s="247"/>
      <c r="C2493" s="214" t="s">
        <v>2976</v>
      </c>
      <c r="D2493" s="247" t="s">
        <v>14</v>
      </c>
      <c r="E2493" s="247" t="s">
        <v>2977</v>
      </c>
      <c r="F2493" s="598" t="s">
        <v>872</v>
      </c>
      <c r="G2493" s="598"/>
      <c r="H2493" s="215" t="s">
        <v>2978</v>
      </c>
      <c r="I2493" s="214" t="s">
        <v>2985</v>
      </c>
      <c r="J2493" s="214" t="s">
        <v>2980</v>
      </c>
      <c r="K2493" s="216">
        <v>12.87</v>
      </c>
    </row>
    <row r="2494" spans="1:11" ht="21.95" customHeight="1">
      <c r="A2494" s="247" t="s">
        <v>869</v>
      </c>
      <c r="B2494" s="247"/>
      <c r="C2494" s="214" t="s">
        <v>1500</v>
      </c>
      <c r="D2494" s="247" t="s">
        <v>14</v>
      </c>
      <c r="E2494" s="247" t="s">
        <v>1501</v>
      </c>
      <c r="F2494" s="598" t="s">
        <v>872</v>
      </c>
      <c r="G2494" s="598"/>
      <c r="H2494" s="215" t="s">
        <v>1502</v>
      </c>
      <c r="I2494" s="214" t="s">
        <v>1503</v>
      </c>
      <c r="J2494" s="214" t="s">
        <v>1504</v>
      </c>
      <c r="K2494" s="216">
        <v>0.23</v>
      </c>
    </row>
    <row r="2495" spans="1:11" ht="33" customHeight="1">
      <c r="A2495" s="247" t="s">
        <v>869</v>
      </c>
      <c r="B2495" s="247"/>
      <c r="C2495" s="214" t="s">
        <v>1505</v>
      </c>
      <c r="D2495" s="247" t="s">
        <v>14</v>
      </c>
      <c r="E2495" s="247" t="s">
        <v>1506</v>
      </c>
      <c r="F2495" s="598" t="s">
        <v>872</v>
      </c>
      <c r="G2495" s="598"/>
      <c r="H2495" s="215" t="s">
        <v>873</v>
      </c>
      <c r="I2495" s="214" t="s">
        <v>1507</v>
      </c>
      <c r="J2495" s="214" t="s">
        <v>1508</v>
      </c>
      <c r="K2495" s="216">
        <v>0.56000000000000005</v>
      </c>
    </row>
    <row r="2496" spans="1:11">
      <c r="A2496" s="245"/>
      <c r="B2496" s="245"/>
      <c r="C2496" s="245"/>
      <c r="D2496" s="245"/>
      <c r="E2496" s="245"/>
      <c r="F2496" s="245" t="s">
        <v>886</v>
      </c>
      <c r="G2496" s="245" t="s">
        <v>3834</v>
      </c>
      <c r="H2496" s="245" t="s">
        <v>888</v>
      </c>
      <c r="I2496" s="245" t="s">
        <v>2872</v>
      </c>
      <c r="J2496" s="245" t="s">
        <v>890</v>
      </c>
      <c r="K2496" s="245" t="s">
        <v>2986</v>
      </c>
    </row>
    <row r="2497" spans="1:11" ht="15" thickBot="1">
      <c r="A2497" s="245"/>
      <c r="B2497" s="245"/>
      <c r="C2497" s="245"/>
      <c r="D2497" s="245"/>
      <c r="E2497" s="245"/>
      <c r="F2497" s="245" t="s">
        <v>891</v>
      </c>
      <c r="G2497" s="245" t="s">
        <v>2987</v>
      </c>
      <c r="H2497" s="599" t="s">
        <v>892</v>
      </c>
      <c r="I2497" s="599"/>
      <c r="J2497" s="599" t="s">
        <v>2988</v>
      </c>
      <c r="K2497" s="599"/>
    </row>
    <row r="2498" spans="1:11" ht="0.95" customHeight="1" thickTop="1">
      <c r="A2498" s="217"/>
      <c r="B2498" s="217"/>
      <c r="C2498" s="217"/>
      <c r="D2498" s="217"/>
      <c r="E2498" s="217"/>
      <c r="F2498" s="217"/>
      <c r="G2498" s="217"/>
      <c r="H2498" s="217"/>
      <c r="I2498" s="217"/>
      <c r="J2498" s="217"/>
      <c r="K2498" s="217"/>
    </row>
    <row r="2499" spans="1:11" ht="18" customHeight="1">
      <c r="A2499" s="243"/>
      <c r="B2499" s="243" t="s">
        <v>840</v>
      </c>
      <c r="C2499" s="207" t="s">
        <v>841</v>
      </c>
      <c r="D2499" s="243" t="s">
        <v>842</v>
      </c>
      <c r="E2499" s="243" t="s">
        <v>843</v>
      </c>
      <c r="F2499" s="600" t="s">
        <v>844</v>
      </c>
      <c r="G2499" s="600"/>
      <c r="H2499" s="208" t="s">
        <v>845</v>
      </c>
      <c r="I2499" s="207" t="s">
        <v>846</v>
      </c>
      <c r="J2499" s="207" t="s">
        <v>847</v>
      </c>
      <c r="K2499" s="207" t="s">
        <v>742</v>
      </c>
    </row>
    <row r="2500" spans="1:11" ht="54.95" customHeight="1">
      <c r="A2500" s="317" t="s">
        <v>848</v>
      </c>
      <c r="B2500" s="317"/>
      <c r="C2500" s="318" t="s">
        <v>2839</v>
      </c>
      <c r="D2500" s="317" t="s">
        <v>14</v>
      </c>
      <c r="E2500" s="317" t="s">
        <v>2840</v>
      </c>
      <c r="F2500" s="592" t="s">
        <v>956</v>
      </c>
      <c r="G2500" s="592"/>
      <c r="H2500" s="319" t="s">
        <v>16</v>
      </c>
      <c r="I2500" s="318">
        <v>1</v>
      </c>
      <c r="J2500" s="318" t="s">
        <v>2841</v>
      </c>
      <c r="K2500" s="318" t="s">
        <v>2841</v>
      </c>
    </row>
    <row r="2501" spans="1:11" ht="21.95" customHeight="1">
      <c r="A2501" s="244" t="s">
        <v>853</v>
      </c>
      <c r="B2501" s="244"/>
      <c r="C2501" s="211" t="s">
        <v>859</v>
      </c>
      <c r="D2501" s="244" t="s">
        <v>14</v>
      </c>
      <c r="E2501" s="244" t="s">
        <v>860</v>
      </c>
      <c r="F2501" s="597" t="s">
        <v>861</v>
      </c>
      <c r="G2501" s="597"/>
      <c r="H2501" s="212" t="s">
        <v>862</v>
      </c>
      <c r="I2501" s="211" t="s">
        <v>2989</v>
      </c>
      <c r="J2501" s="211" t="s">
        <v>864</v>
      </c>
      <c r="K2501" s="213">
        <v>13.56</v>
      </c>
    </row>
    <row r="2502" spans="1:11" ht="21.95" customHeight="1">
      <c r="A2502" s="244" t="s">
        <v>853</v>
      </c>
      <c r="B2502" s="244"/>
      <c r="C2502" s="211" t="s">
        <v>1303</v>
      </c>
      <c r="D2502" s="244" t="s">
        <v>14</v>
      </c>
      <c r="E2502" s="244" t="s">
        <v>1304</v>
      </c>
      <c r="F2502" s="597" t="s">
        <v>861</v>
      </c>
      <c r="G2502" s="597"/>
      <c r="H2502" s="212" t="s">
        <v>862</v>
      </c>
      <c r="I2502" s="211" t="s">
        <v>1379</v>
      </c>
      <c r="J2502" s="211" t="s">
        <v>1305</v>
      </c>
      <c r="K2502" s="213">
        <v>38.72</v>
      </c>
    </row>
    <row r="2503" spans="1:11" ht="44.1" customHeight="1">
      <c r="A2503" s="244" t="s">
        <v>853</v>
      </c>
      <c r="B2503" s="244"/>
      <c r="C2503" s="211" t="s">
        <v>1492</v>
      </c>
      <c r="D2503" s="244" t="s">
        <v>14</v>
      </c>
      <c r="E2503" s="244" t="s">
        <v>1493</v>
      </c>
      <c r="F2503" s="597" t="s">
        <v>861</v>
      </c>
      <c r="G2503" s="597"/>
      <c r="H2503" s="212" t="s">
        <v>40</v>
      </c>
      <c r="I2503" s="211" t="s">
        <v>2975</v>
      </c>
      <c r="J2503" s="211" t="s">
        <v>1495</v>
      </c>
      <c r="K2503" s="213">
        <v>4.6100000000000003</v>
      </c>
    </row>
    <row r="2504" spans="1:11" ht="21.95" customHeight="1">
      <c r="A2504" s="247" t="s">
        <v>869</v>
      </c>
      <c r="B2504" s="247"/>
      <c r="C2504" s="214" t="s">
        <v>2976</v>
      </c>
      <c r="D2504" s="247" t="s">
        <v>14</v>
      </c>
      <c r="E2504" s="247" t="s">
        <v>2977</v>
      </c>
      <c r="F2504" s="598" t="s">
        <v>872</v>
      </c>
      <c r="G2504" s="598"/>
      <c r="H2504" s="215" t="s">
        <v>2978</v>
      </c>
      <c r="I2504" s="214" t="s">
        <v>2979</v>
      </c>
      <c r="J2504" s="214" t="s">
        <v>2980</v>
      </c>
      <c r="K2504" s="216">
        <v>13.05</v>
      </c>
    </row>
    <row r="2505" spans="1:11" ht="21.95" customHeight="1">
      <c r="A2505" s="247" t="s">
        <v>869</v>
      </c>
      <c r="B2505" s="247"/>
      <c r="C2505" s="214" t="s">
        <v>1500</v>
      </c>
      <c r="D2505" s="247" t="s">
        <v>14</v>
      </c>
      <c r="E2505" s="247" t="s">
        <v>1501</v>
      </c>
      <c r="F2505" s="598" t="s">
        <v>872</v>
      </c>
      <c r="G2505" s="598"/>
      <c r="H2505" s="215" t="s">
        <v>1502</v>
      </c>
      <c r="I2505" s="214" t="s">
        <v>2990</v>
      </c>
      <c r="J2505" s="214" t="s">
        <v>1504</v>
      </c>
      <c r="K2505" s="216">
        <v>0.44</v>
      </c>
    </row>
    <row r="2506" spans="1:11" ht="33" customHeight="1">
      <c r="A2506" s="247" t="s">
        <v>869</v>
      </c>
      <c r="B2506" s="247"/>
      <c r="C2506" s="214" t="s">
        <v>1505</v>
      </c>
      <c r="D2506" s="247" t="s">
        <v>14</v>
      </c>
      <c r="E2506" s="247" t="s">
        <v>1506</v>
      </c>
      <c r="F2506" s="598" t="s">
        <v>872</v>
      </c>
      <c r="G2506" s="598"/>
      <c r="H2506" s="215" t="s">
        <v>873</v>
      </c>
      <c r="I2506" s="214" t="s">
        <v>2991</v>
      </c>
      <c r="J2506" s="214" t="s">
        <v>1508</v>
      </c>
      <c r="K2506" s="216">
        <v>1.05</v>
      </c>
    </row>
    <row r="2507" spans="1:11">
      <c r="A2507" s="245"/>
      <c r="B2507" s="245"/>
      <c r="C2507" s="245"/>
      <c r="D2507" s="245"/>
      <c r="E2507" s="245"/>
      <c r="F2507" s="245" t="s">
        <v>886</v>
      </c>
      <c r="G2507" s="245" t="s">
        <v>4251</v>
      </c>
      <c r="H2507" s="245" t="s">
        <v>888</v>
      </c>
      <c r="I2507" s="245" t="s">
        <v>4252</v>
      </c>
      <c r="J2507" s="245" t="s">
        <v>890</v>
      </c>
      <c r="K2507" s="245" t="s">
        <v>2992</v>
      </c>
    </row>
    <row r="2508" spans="1:11" ht="15" thickBot="1">
      <c r="A2508" s="245"/>
      <c r="B2508" s="245"/>
      <c r="C2508" s="245"/>
      <c r="D2508" s="245"/>
      <c r="E2508" s="245"/>
      <c r="F2508" s="245" t="s">
        <v>891</v>
      </c>
      <c r="G2508" s="245" t="s">
        <v>2993</v>
      </c>
      <c r="H2508" s="599" t="s">
        <v>892</v>
      </c>
      <c r="I2508" s="599"/>
      <c r="J2508" s="599" t="s">
        <v>2994</v>
      </c>
      <c r="K2508" s="599"/>
    </row>
    <row r="2509" spans="1:11" ht="0.95" customHeight="1" thickTop="1">
      <c r="A2509" s="217"/>
      <c r="B2509" s="217"/>
      <c r="C2509" s="217"/>
      <c r="D2509" s="217"/>
      <c r="E2509" s="217"/>
      <c r="F2509" s="217"/>
      <c r="G2509" s="217"/>
      <c r="H2509" s="217"/>
      <c r="I2509" s="217"/>
      <c r="J2509" s="217"/>
      <c r="K2509" s="217"/>
    </row>
    <row r="2510" spans="1:11" ht="18" customHeight="1">
      <c r="A2510" s="243"/>
      <c r="B2510" s="243" t="s">
        <v>840</v>
      </c>
      <c r="C2510" s="207" t="s">
        <v>841</v>
      </c>
      <c r="D2510" s="243" t="s">
        <v>842</v>
      </c>
      <c r="E2510" s="243" t="s">
        <v>843</v>
      </c>
      <c r="F2510" s="600" t="s">
        <v>844</v>
      </c>
      <c r="G2510" s="600"/>
      <c r="H2510" s="208" t="s">
        <v>845</v>
      </c>
      <c r="I2510" s="207" t="s">
        <v>846</v>
      </c>
      <c r="J2510" s="207" t="s">
        <v>847</v>
      </c>
      <c r="K2510" s="207" t="s">
        <v>742</v>
      </c>
    </row>
    <row r="2511" spans="1:11" ht="54.95" customHeight="1">
      <c r="A2511" s="317" t="s">
        <v>848</v>
      </c>
      <c r="B2511" s="317"/>
      <c r="C2511" s="318" t="s">
        <v>2831</v>
      </c>
      <c r="D2511" s="317" t="s">
        <v>14</v>
      </c>
      <c r="E2511" s="317" t="s">
        <v>2832</v>
      </c>
      <c r="F2511" s="592" t="s">
        <v>956</v>
      </c>
      <c r="G2511" s="592"/>
      <c r="H2511" s="319" t="s">
        <v>16</v>
      </c>
      <c r="I2511" s="318">
        <v>1</v>
      </c>
      <c r="J2511" s="318" t="s">
        <v>2834</v>
      </c>
      <c r="K2511" s="318" t="s">
        <v>2834</v>
      </c>
    </row>
    <row r="2512" spans="1:11" ht="21.95" customHeight="1">
      <c r="A2512" s="244" t="s">
        <v>853</v>
      </c>
      <c r="B2512" s="244"/>
      <c r="C2512" s="211" t="s">
        <v>859</v>
      </c>
      <c r="D2512" s="244" t="s">
        <v>14</v>
      </c>
      <c r="E2512" s="244" t="s">
        <v>860</v>
      </c>
      <c r="F2512" s="597" t="s">
        <v>861</v>
      </c>
      <c r="G2512" s="597"/>
      <c r="H2512" s="212" t="s">
        <v>862</v>
      </c>
      <c r="I2512" s="211" t="s">
        <v>2995</v>
      </c>
      <c r="J2512" s="211" t="s">
        <v>864</v>
      </c>
      <c r="K2512" s="213">
        <v>11.57</v>
      </c>
    </row>
    <row r="2513" spans="1:11" ht="21.95" customHeight="1">
      <c r="A2513" s="244" t="s">
        <v>853</v>
      </c>
      <c r="B2513" s="244"/>
      <c r="C2513" s="211" t="s">
        <v>1303</v>
      </c>
      <c r="D2513" s="244" t="s">
        <v>14</v>
      </c>
      <c r="E2513" s="244" t="s">
        <v>1304</v>
      </c>
      <c r="F2513" s="597" t="s">
        <v>861</v>
      </c>
      <c r="G2513" s="597"/>
      <c r="H2513" s="212" t="s">
        <v>862</v>
      </c>
      <c r="I2513" s="211" t="s">
        <v>1917</v>
      </c>
      <c r="J2513" s="211" t="s">
        <v>1305</v>
      </c>
      <c r="K2513" s="213">
        <v>33.049999999999997</v>
      </c>
    </row>
    <row r="2514" spans="1:11" ht="44.1" customHeight="1">
      <c r="A2514" s="244" t="s">
        <v>853</v>
      </c>
      <c r="B2514" s="244"/>
      <c r="C2514" s="211" t="s">
        <v>1492</v>
      </c>
      <c r="D2514" s="244" t="s">
        <v>14</v>
      </c>
      <c r="E2514" s="244" t="s">
        <v>1493</v>
      </c>
      <c r="F2514" s="597" t="s">
        <v>861</v>
      </c>
      <c r="G2514" s="597"/>
      <c r="H2514" s="212" t="s">
        <v>40</v>
      </c>
      <c r="I2514" s="211" t="s">
        <v>2975</v>
      </c>
      <c r="J2514" s="211" t="s">
        <v>1495</v>
      </c>
      <c r="K2514" s="213">
        <v>4.6100000000000003</v>
      </c>
    </row>
    <row r="2515" spans="1:11" ht="21.95" customHeight="1">
      <c r="A2515" s="247" t="s">
        <v>869</v>
      </c>
      <c r="B2515" s="247"/>
      <c r="C2515" s="214" t="s">
        <v>2976</v>
      </c>
      <c r="D2515" s="247" t="s">
        <v>14</v>
      </c>
      <c r="E2515" s="247" t="s">
        <v>2977</v>
      </c>
      <c r="F2515" s="598" t="s">
        <v>872</v>
      </c>
      <c r="G2515" s="598"/>
      <c r="H2515" s="215" t="s">
        <v>2978</v>
      </c>
      <c r="I2515" s="214" t="s">
        <v>2985</v>
      </c>
      <c r="J2515" s="214" t="s">
        <v>2980</v>
      </c>
      <c r="K2515" s="216">
        <v>12.87</v>
      </c>
    </row>
    <row r="2516" spans="1:11" ht="21.95" customHeight="1">
      <c r="A2516" s="247" t="s">
        <v>869</v>
      </c>
      <c r="B2516" s="247"/>
      <c r="C2516" s="214" t="s">
        <v>1500</v>
      </c>
      <c r="D2516" s="247" t="s">
        <v>14</v>
      </c>
      <c r="E2516" s="247" t="s">
        <v>1501</v>
      </c>
      <c r="F2516" s="598" t="s">
        <v>872</v>
      </c>
      <c r="G2516" s="598"/>
      <c r="H2516" s="215" t="s">
        <v>1502</v>
      </c>
      <c r="I2516" s="214" t="s">
        <v>2990</v>
      </c>
      <c r="J2516" s="214" t="s">
        <v>1504</v>
      </c>
      <c r="K2516" s="216">
        <v>0.44</v>
      </c>
    </row>
    <row r="2517" spans="1:11" ht="33" customHeight="1">
      <c r="A2517" s="247" t="s">
        <v>869</v>
      </c>
      <c r="B2517" s="247"/>
      <c r="C2517" s="214" t="s">
        <v>1505</v>
      </c>
      <c r="D2517" s="247" t="s">
        <v>14</v>
      </c>
      <c r="E2517" s="247" t="s">
        <v>1506</v>
      </c>
      <c r="F2517" s="598" t="s">
        <v>872</v>
      </c>
      <c r="G2517" s="598"/>
      <c r="H2517" s="215" t="s">
        <v>873</v>
      </c>
      <c r="I2517" s="214" t="s">
        <v>2991</v>
      </c>
      <c r="J2517" s="214" t="s">
        <v>1508</v>
      </c>
      <c r="K2517" s="216">
        <v>1.05</v>
      </c>
    </row>
    <row r="2518" spans="1:11">
      <c r="A2518" s="245"/>
      <c r="B2518" s="245"/>
      <c r="C2518" s="245"/>
      <c r="D2518" s="245"/>
      <c r="E2518" s="245"/>
      <c r="F2518" s="245" t="s">
        <v>886</v>
      </c>
      <c r="G2518" s="245" t="s">
        <v>4253</v>
      </c>
      <c r="H2518" s="245" t="s">
        <v>888</v>
      </c>
      <c r="I2518" s="245" t="s">
        <v>4254</v>
      </c>
      <c r="J2518" s="245" t="s">
        <v>890</v>
      </c>
      <c r="K2518" s="245" t="s">
        <v>2996</v>
      </c>
    </row>
    <row r="2519" spans="1:11" ht="15" thickBot="1">
      <c r="A2519" s="245"/>
      <c r="B2519" s="245"/>
      <c r="C2519" s="245"/>
      <c r="D2519" s="245"/>
      <c r="E2519" s="245"/>
      <c r="F2519" s="245" t="s">
        <v>891</v>
      </c>
      <c r="G2519" s="245" t="s">
        <v>2997</v>
      </c>
      <c r="H2519" s="599" t="s">
        <v>892</v>
      </c>
      <c r="I2519" s="599"/>
      <c r="J2519" s="599" t="s">
        <v>2998</v>
      </c>
      <c r="K2519" s="599"/>
    </row>
    <row r="2520" spans="1:11" ht="0.95" customHeight="1" thickTop="1">
      <c r="A2520" s="217"/>
      <c r="B2520" s="217"/>
      <c r="C2520" s="217"/>
      <c r="D2520" s="217"/>
      <c r="E2520" s="217"/>
      <c r="F2520" s="217"/>
      <c r="G2520" s="217"/>
      <c r="H2520" s="217"/>
      <c r="I2520" s="217"/>
      <c r="J2520" s="217"/>
      <c r="K2520" s="217"/>
    </row>
    <row r="2521" spans="1:11" ht="18" customHeight="1">
      <c r="A2521" s="243"/>
      <c r="B2521" s="243" t="s">
        <v>840</v>
      </c>
      <c r="C2521" s="207" t="s">
        <v>841</v>
      </c>
      <c r="D2521" s="243" t="s">
        <v>842</v>
      </c>
      <c r="E2521" s="243" t="s">
        <v>843</v>
      </c>
      <c r="F2521" s="600" t="s">
        <v>844</v>
      </c>
      <c r="G2521" s="600"/>
      <c r="H2521" s="208" t="s">
        <v>845</v>
      </c>
      <c r="I2521" s="207" t="s">
        <v>846</v>
      </c>
      <c r="J2521" s="207" t="s">
        <v>847</v>
      </c>
      <c r="K2521" s="207" t="s">
        <v>742</v>
      </c>
    </row>
    <row r="2522" spans="1:11" ht="21.95" customHeight="1">
      <c r="A2522" s="317" t="s">
        <v>848</v>
      </c>
      <c r="B2522" s="317"/>
      <c r="C2522" s="318" t="s">
        <v>928</v>
      </c>
      <c r="D2522" s="317" t="s">
        <v>14</v>
      </c>
      <c r="E2522" s="317" t="s">
        <v>929</v>
      </c>
      <c r="F2522" s="592" t="s">
        <v>856</v>
      </c>
      <c r="G2522" s="592"/>
      <c r="H2522" s="319" t="s">
        <v>40</v>
      </c>
      <c r="I2522" s="318">
        <v>1</v>
      </c>
      <c r="J2522" s="318" t="s">
        <v>930</v>
      </c>
      <c r="K2522" s="318" t="s">
        <v>930</v>
      </c>
    </row>
    <row r="2523" spans="1:11" ht="21.95" customHeight="1">
      <c r="A2523" s="244" t="s">
        <v>853</v>
      </c>
      <c r="B2523" s="244"/>
      <c r="C2523" s="211" t="s">
        <v>859</v>
      </c>
      <c r="D2523" s="244" t="s">
        <v>14</v>
      </c>
      <c r="E2523" s="244" t="s">
        <v>860</v>
      </c>
      <c r="F2523" s="597" t="s">
        <v>861</v>
      </c>
      <c r="G2523" s="597"/>
      <c r="H2523" s="212" t="s">
        <v>862</v>
      </c>
      <c r="I2523" s="211" t="s">
        <v>2999</v>
      </c>
      <c r="J2523" s="211" t="s">
        <v>864</v>
      </c>
      <c r="K2523" s="213">
        <v>50.69</v>
      </c>
    </row>
    <row r="2524" spans="1:11" ht="21.95" customHeight="1">
      <c r="A2524" s="244" t="s">
        <v>853</v>
      </c>
      <c r="B2524" s="244"/>
      <c r="C2524" s="211" t="s">
        <v>1303</v>
      </c>
      <c r="D2524" s="244" t="s">
        <v>14</v>
      </c>
      <c r="E2524" s="244" t="s">
        <v>1304</v>
      </c>
      <c r="F2524" s="597" t="s">
        <v>861</v>
      </c>
      <c r="G2524" s="597"/>
      <c r="H2524" s="212" t="s">
        <v>862</v>
      </c>
      <c r="I2524" s="211" t="s">
        <v>2999</v>
      </c>
      <c r="J2524" s="211" t="s">
        <v>1305</v>
      </c>
      <c r="K2524" s="213">
        <v>72.37</v>
      </c>
    </row>
    <row r="2525" spans="1:11" ht="21.95" customHeight="1">
      <c r="A2525" s="244" t="s">
        <v>853</v>
      </c>
      <c r="B2525" s="244"/>
      <c r="C2525" s="211" t="s">
        <v>1537</v>
      </c>
      <c r="D2525" s="244" t="s">
        <v>14</v>
      </c>
      <c r="E2525" s="244" t="s">
        <v>1538</v>
      </c>
      <c r="F2525" s="597" t="s">
        <v>861</v>
      </c>
      <c r="G2525" s="597"/>
      <c r="H2525" s="212" t="s">
        <v>40</v>
      </c>
      <c r="I2525" s="211" t="s">
        <v>1717</v>
      </c>
      <c r="J2525" s="211" t="s">
        <v>1540</v>
      </c>
      <c r="K2525" s="213">
        <v>27.25</v>
      </c>
    </row>
    <row r="2526" spans="1:11" ht="21.95" customHeight="1">
      <c r="A2526" s="247" t="s">
        <v>869</v>
      </c>
      <c r="B2526" s="247"/>
      <c r="C2526" s="214" t="s">
        <v>3000</v>
      </c>
      <c r="D2526" s="247" t="s">
        <v>14</v>
      </c>
      <c r="E2526" s="247" t="s">
        <v>3001</v>
      </c>
      <c r="F2526" s="598" t="s">
        <v>872</v>
      </c>
      <c r="G2526" s="598"/>
      <c r="H2526" s="215" t="s">
        <v>914</v>
      </c>
      <c r="I2526" s="214" t="s">
        <v>1243</v>
      </c>
      <c r="J2526" s="214" t="s">
        <v>2200</v>
      </c>
      <c r="K2526" s="216">
        <v>123.12</v>
      </c>
    </row>
    <row r="2527" spans="1:11">
      <c r="A2527" s="245"/>
      <c r="B2527" s="245"/>
      <c r="C2527" s="245"/>
      <c r="D2527" s="245"/>
      <c r="E2527" s="245"/>
      <c r="F2527" s="245" t="s">
        <v>886</v>
      </c>
      <c r="G2527" s="245" t="s">
        <v>4255</v>
      </c>
      <c r="H2527" s="245" t="s">
        <v>888</v>
      </c>
      <c r="I2527" s="245" t="s">
        <v>4256</v>
      </c>
      <c r="J2527" s="245" t="s">
        <v>890</v>
      </c>
      <c r="K2527" s="245" t="s">
        <v>3002</v>
      </c>
    </row>
    <row r="2528" spans="1:11" ht="15" thickBot="1">
      <c r="A2528" s="245"/>
      <c r="B2528" s="245"/>
      <c r="C2528" s="245"/>
      <c r="D2528" s="245"/>
      <c r="E2528" s="245"/>
      <c r="F2528" s="245" t="s">
        <v>891</v>
      </c>
      <c r="G2528" s="245" t="s">
        <v>3003</v>
      </c>
      <c r="H2528" s="599" t="s">
        <v>892</v>
      </c>
      <c r="I2528" s="599"/>
      <c r="J2528" s="599" t="s">
        <v>3004</v>
      </c>
      <c r="K2528" s="599"/>
    </row>
    <row r="2529" spans="1:11" ht="0.95" customHeight="1" thickTop="1">
      <c r="A2529" s="217"/>
      <c r="B2529" s="217"/>
      <c r="C2529" s="217"/>
      <c r="D2529" s="217"/>
      <c r="E2529" s="217"/>
      <c r="F2529" s="217"/>
      <c r="G2529" s="217"/>
      <c r="H2529" s="217"/>
      <c r="I2529" s="217"/>
      <c r="J2529" s="217"/>
      <c r="K2529" s="217"/>
    </row>
    <row r="2530" spans="1:11" ht="18" customHeight="1">
      <c r="A2530" s="243"/>
      <c r="B2530" s="243" t="s">
        <v>840</v>
      </c>
      <c r="C2530" s="207" t="s">
        <v>841</v>
      </c>
      <c r="D2530" s="243" t="s">
        <v>842</v>
      </c>
      <c r="E2530" s="243" t="s">
        <v>843</v>
      </c>
      <c r="F2530" s="600" t="s">
        <v>844</v>
      </c>
      <c r="G2530" s="600"/>
      <c r="H2530" s="208" t="s">
        <v>845</v>
      </c>
      <c r="I2530" s="207" t="s">
        <v>846</v>
      </c>
      <c r="J2530" s="207" t="s">
        <v>847</v>
      </c>
      <c r="K2530" s="207" t="s">
        <v>742</v>
      </c>
    </row>
    <row r="2531" spans="1:11" ht="33" customHeight="1">
      <c r="A2531" s="317" t="s">
        <v>848</v>
      </c>
      <c r="B2531" s="317"/>
      <c r="C2531" s="318" t="s">
        <v>2581</v>
      </c>
      <c r="D2531" s="317" t="s">
        <v>14</v>
      </c>
      <c r="E2531" s="317" t="s">
        <v>2582</v>
      </c>
      <c r="F2531" s="592" t="s">
        <v>1183</v>
      </c>
      <c r="G2531" s="592"/>
      <c r="H2531" s="319" t="s">
        <v>1184</v>
      </c>
      <c r="I2531" s="318">
        <v>1</v>
      </c>
      <c r="J2531" s="318" t="s">
        <v>1780</v>
      </c>
      <c r="K2531" s="318" t="s">
        <v>1780</v>
      </c>
    </row>
    <row r="2532" spans="1:11" ht="33" customHeight="1">
      <c r="A2532" s="244" t="s">
        <v>853</v>
      </c>
      <c r="B2532" s="244"/>
      <c r="C2532" s="211" t="s">
        <v>3005</v>
      </c>
      <c r="D2532" s="244" t="s">
        <v>14</v>
      </c>
      <c r="E2532" s="244" t="s">
        <v>3006</v>
      </c>
      <c r="F2532" s="597" t="s">
        <v>1183</v>
      </c>
      <c r="G2532" s="597"/>
      <c r="H2532" s="212" t="s">
        <v>862</v>
      </c>
      <c r="I2532" s="211" t="s">
        <v>867</v>
      </c>
      <c r="J2532" s="211" t="s">
        <v>1803</v>
      </c>
      <c r="K2532" s="213">
        <v>0.19</v>
      </c>
    </row>
    <row r="2533" spans="1:11" ht="33" customHeight="1">
      <c r="A2533" s="244" t="s">
        <v>853</v>
      </c>
      <c r="B2533" s="244"/>
      <c r="C2533" s="211" t="s">
        <v>3007</v>
      </c>
      <c r="D2533" s="244" t="s">
        <v>14</v>
      </c>
      <c r="E2533" s="244" t="s">
        <v>3008</v>
      </c>
      <c r="F2533" s="597" t="s">
        <v>1183</v>
      </c>
      <c r="G2533" s="597"/>
      <c r="H2533" s="212" t="s">
        <v>862</v>
      </c>
      <c r="I2533" s="211" t="s">
        <v>867</v>
      </c>
      <c r="J2533" s="211" t="s">
        <v>1928</v>
      </c>
      <c r="K2533" s="213">
        <v>0.04</v>
      </c>
    </row>
    <row r="2534" spans="1:11" ht="33" customHeight="1">
      <c r="A2534" s="244" t="s">
        <v>853</v>
      </c>
      <c r="B2534" s="244"/>
      <c r="C2534" s="211" t="s">
        <v>3009</v>
      </c>
      <c r="D2534" s="244" t="s">
        <v>14</v>
      </c>
      <c r="E2534" s="244" t="s">
        <v>3010</v>
      </c>
      <c r="F2534" s="597" t="s">
        <v>1183</v>
      </c>
      <c r="G2534" s="597"/>
      <c r="H2534" s="212" t="s">
        <v>862</v>
      </c>
      <c r="I2534" s="211" t="s">
        <v>867</v>
      </c>
      <c r="J2534" s="211" t="s">
        <v>1843</v>
      </c>
      <c r="K2534" s="213">
        <v>0.24</v>
      </c>
    </row>
    <row r="2535" spans="1:11" ht="33" customHeight="1">
      <c r="A2535" s="244" t="s">
        <v>853</v>
      </c>
      <c r="B2535" s="244"/>
      <c r="C2535" s="211" t="s">
        <v>3011</v>
      </c>
      <c r="D2535" s="244" t="s">
        <v>14</v>
      </c>
      <c r="E2535" s="244" t="s">
        <v>3012</v>
      </c>
      <c r="F2535" s="597" t="s">
        <v>1183</v>
      </c>
      <c r="G2535" s="597"/>
      <c r="H2535" s="212" t="s">
        <v>862</v>
      </c>
      <c r="I2535" s="211" t="s">
        <v>867</v>
      </c>
      <c r="J2535" s="211" t="s">
        <v>3013</v>
      </c>
      <c r="K2535" s="213">
        <v>16.45</v>
      </c>
    </row>
    <row r="2536" spans="1:11">
      <c r="A2536" s="245"/>
      <c r="B2536" s="245"/>
      <c r="C2536" s="245"/>
      <c r="D2536" s="245"/>
      <c r="E2536" s="245"/>
      <c r="F2536" s="245" t="s">
        <v>886</v>
      </c>
      <c r="G2536" s="245" t="s">
        <v>889</v>
      </c>
      <c r="H2536" s="245" t="s">
        <v>888</v>
      </c>
      <c r="I2536" s="245" t="s">
        <v>889</v>
      </c>
      <c r="J2536" s="245" t="s">
        <v>890</v>
      </c>
      <c r="K2536" s="245" t="s">
        <v>889</v>
      </c>
    </row>
    <row r="2537" spans="1:11" ht="15" thickBot="1">
      <c r="A2537" s="245"/>
      <c r="B2537" s="245"/>
      <c r="C2537" s="245"/>
      <c r="D2537" s="245"/>
      <c r="E2537" s="245"/>
      <c r="F2537" s="245" t="s">
        <v>891</v>
      </c>
      <c r="G2537" s="245" t="s">
        <v>3014</v>
      </c>
      <c r="H2537" s="599" t="s">
        <v>892</v>
      </c>
      <c r="I2537" s="599"/>
      <c r="J2537" s="599" t="s">
        <v>3015</v>
      </c>
      <c r="K2537" s="599"/>
    </row>
    <row r="2538" spans="1:11" ht="0.95" customHeight="1" thickTop="1">
      <c r="A2538" s="217"/>
      <c r="B2538" s="217"/>
      <c r="C2538" s="217"/>
      <c r="D2538" s="217"/>
      <c r="E2538" s="217"/>
      <c r="F2538" s="217"/>
      <c r="G2538" s="217"/>
      <c r="H2538" s="217"/>
      <c r="I2538" s="217"/>
      <c r="J2538" s="217"/>
      <c r="K2538" s="217"/>
    </row>
    <row r="2539" spans="1:11" ht="18" customHeight="1">
      <c r="A2539" s="243"/>
      <c r="B2539" s="243" t="s">
        <v>840</v>
      </c>
      <c r="C2539" s="207" t="s">
        <v>841</v>
      </c>
      <c r="D2539" s="243" t="s">
        <v>842</v>
      </c>
      <c r="E2539" s="243" t="s">
        <v>843</v>
      </c>
      <c r="F2539" s="600" t="s">
        <v>844</v>
      </c>
      <c r="G2539" s="600"/>
      <c r="H2539" s="208" t="s">
        <v>845</v>
      </c>
      <c r="I2539" s="207" t="s">
        <v>846</v>
      </c>
      <c r="J2539" s="207" t="s">
        <v>847</v>
      </c>
      <c r="K2539" s="207" t="s">
        <v>742</v>
      </c>
    </row>
    <row r="2540" spans="1:11" ht="33" customHeight="1">
      <c r="A2540" s="317" t="s">
        <v>848</v>
      </c>
      <c r="B2540" s="317"/>
      <c r="C2540" s="318" t="s">
        <v>3005</v>
      </c>
      <c r="D2540" s="317" t="s">
        <v>14</v>
      </c>
      <c r="E2540" s="317" t="s">
        <v>3006</v>
      </c>
      <c r="F2540" s="592" t="s">
        <v>1183</v>
      </c>
      <c r="G2540" s="592"/>
      <c r="H2540" s="319" t="s">
        <v>862</v>
      </c>
      <c r="I2540" s="318">
        <v>1</v>
      </c>
      <c r="J2540" s="318" t="s">
        <v>1803</v>
      </c>
      <c r="K2540" s="318" t="s">
        <v>1803</v>
      </c>
    </row>
    <row r="2541" spans="1:11" ht="33" customHeight="1">
      <c r="A2541" s="247" t="s">
        <v>869</v>
      </c>
      <c r="B2541" s="247"/>
      <c r="C2541" s="214" t="s">
        <v>3016</v>
      </c>
      <c r="D2541" s="247" t="s">
        <v>14</v>
      </c>
      <c r="E2541" s="247" t="s">
        <v>3017</v>
      </c>
      <c r="F2541" s="598" t="s">
        <v>872</v>
      </c>
      <c r="G2541" s="598"/>
      <c r="H2541" s="215" t="s">
        <v>914</v>
      </c>
      <c r="I2541" s="214" t="s">
        <v>3018</v>
      </c>
      <c r="J2541" s="214" t="s">
        <v>3019</v>
      </c>
      <c r="K2541" s="216">
        <v>0.19</v>
      </c>
    </row>
    <row r="2542" spans="1:11">
      <c r="A2542" s="245"/>
      <c r="B2542" s="245"/>
      <c r="C2542" s="245"/>
      <c r="D2542" s="245"/>
      <c r="E2542" s="245"/>
      <c r="F2542" s="245" t="s">
        <v>886</v>
      </c>
      <c r="G2542" s="245" t="s">
        <v>889</v>
      </c>
      <c r="H2542" s="245" t="s">
        <v>888</v>
      </c>
      <c r="I2542" s="245" t="s">
        <v>889</v>
      </c>
      <c r="J2542" s="245" t="s">
        <v>890</v>
      </c>
      <c r="K2542" s="245" t="s">
        <v>889</v>
      </c>
    </row>
    <row r="2543" spans="1:11" ht="15" thickBot="1">
      <c r="A2543" s="245"/>
      <c r="B2543" s="245"/>
      <c r="C2543" s="245"/>
      <c r="D2543" s="245"/>
      <c r="E2543" s="245"/>
      <c r="F2543" s="245" t="s">
        <v>891</v>
      </c>
      <c r="G2543" s="245" t="s">
        <v>1267</v>
      </c>
      <c r="H2543" s="599" t="s">
        <v>892</v>
      </c>
      <c r="I2543" s="599"/>
      <c r="J2543" s="599" t="s">
        <v>1755</v>
      </c>
      <c r="K2543" s="599"/>
    </row>
    <row r="2544" spans="1:11" ht="0.95" customHeight="1" thickTop="1">
      <c r="A2544" s="217"/>
      <c r="B2544" s="217"/>
      <c r="C2544" s="217"/>
      <c r="D2544" s="217"/>
      <c r="E2544" s="217"/>
      <c r="F2544" s="217"/>
      <c r="G2544" s="217"/>
      <c r="H2544" s="217"/>
      <c r="I2544" s="217"/>
      <c r="J2544" s="217"/>
      <c r="K2544" s="217"/>
    </row>
    <row r="2545" spans="1:11" ht="18" customHeight="1">
      <c r="A2545" s="243"/>
      <c r="B2545" s="243" t="s">
        <v>840</v>
      </c>
      <c r="C2545" s="207" t="s">
        <v>841</v>
      </c>
      <c r="D2545" s="243" t="s">
        <v>842</v>
      </c>
      <c r="E2545" s="243" t="s">
        <v>843</v>
      </c>
      <c r="F2545" s="600" t="s">
        <v>844</v>
      </c>
      <c r="G2545" s="600"/>
      <c r="H2545" s="208" t="s">
        <v>845</v>
      </c>
      <c r="I2545" s="207" t="s">
        <v>846</v>
      </c>
      <c r="J2545" s="207" t="s">
        <v>847</v>
      </c>
      <c r="K2545" s="207" t="s">
        <v>742</v>
      </c>
    </row>
    <row r="2546" spans="1:11" ht="33" customHeight="1">
      <c r="A2546" s="317" t="s">
        <v>848</v>
      </c>
      <c r="B2546" s="317"/>
      <c r="C2546" s="318" t="s">
        <v>3007</v>
      </c>
      <c r="D2546" s="317" t="s">
        <v>14</v>
      </c>
      <c r="E2546" s="317" t="s">
        <v>3008</v>
      </c>
      <c r="F2546" s="592" t="s">
        <v>1183</v>
      </c>
      <c r="G2546" s="592"/>
      <c r="H2546" s="319" t="s">
        <v>862</v>
      </c>
      <c r="I2546" s="318">
        <v>1</v>
      </c>
      <c r="J2546" s="318" t="s">
        <v>1928</v>
      </c>
      <c r="K2546" s="318" t="s">
        <v>1928</v>
      </c>
    </row>
    <row r="2547" spans="1:11" ht="33" customHeight="1">
      <c r="A2547" s="247" t="s">
        <v>869</v>
      </c>
      <c r="B2547" s="247"/>
      <c r="C2547" s="214" t="s">
        <v>3016</v>
      </c>
      <c r="D2547" s="247" t="s">
        <v>14</v>
      </c>
      <c r="E2547" s="247" t="s">
        <v>3017</v>
      </c>
      <c r="F2547" s="598" t="s">
        <v>872</v>
      </c>
      <c r="G2547" s="598"/>
      <c r="H2547" s="215" t="s">
        <v>914</v>
      </c>
      <c r="I2547" s="214" t="s">
        <v>3020</v>
      </c>
      <c r="J2547" s="214" t="s">
        <v>3019</v>
      </c>
      <c r="K2547" s="216">
        <v>0.04</v>
      </c>
    </row>
    <row r="2548" spans="1:11">
      <c r="A2548" s="245"/>
      <c r="B2548" s="245"/>
      <c r="C2548" s="245"/>
      <c r="D2548" s="245"/>
      <c r="E2548" s="245"/>
      <c r="F2548" s="245" t="s">
        <v>886</v>
      </c>
      <c r="G2548" s="245" t="s">
        <v>889</v>
      </c>
      <c r="H2548" s="245" t="s">
        <v>888</v>
      </c>
      <c r="I2548" s="245" t="s">
        <v>889</v>
      </c>
      <c r="J2548" s="245" t="s">
        <v>890</v>
      </c>
      <c r="K2548" s="245" t="s">
        <v>889</v>
      </c>
    </row>
    <row r="2549" spans="1:11" ht="15" thickBot="1">
      <c r="A2549" s="245"/>
      <c r="B2549" s="245"/>
      <c r="C2549" s="245"/>
      <c r="D2549" s="245"/>
      <c r="E2549" s="245"/>
      <c r="F2549" s="245" t="s">
        <v>891</v>
      </c>
      <c r="G2549" s="245" t="s">
        <v>889</v>
      </c>
      <c r="H2549" s="599" t="s">
        <v>892</v>
      </c>
      <c r="I2549" s="599"/>
      <c r="J2549" s="599" t="s">
        <v>1928</v>
      </c>
      <c r="K2549" s="599"/>
    </row>
    <row r="2550" spans="1:11" ht="0.95" customHeight="1" thickTop="1">
      <c r="A2550" s="217"/>
      <c r="B2550" s="217"/>
      <c r="C2550" s="217"/>
      <c r="D2550" s="217"/>
      <c r="E2550" s="217"/>
      <c r="F2550" s="217"/>
      <c r="G2550" s="217"/>
      <c r="H2550" s="217"/>
      <c r="I2550" s="217"/>
      <c r="J2550" s="217"/>
      <c r="K2550" s="217"/>
    </row>
    <row r="2551" spans="1:11" ht="18" customHeight="1">
      <c r="A2551" s="243"/>
      <c r="B2551" s="243" t="s">
        <v>840</v>
      </c>
      <c r="C2551" s="207" t="s">
        <v>841</v>
      </c>
      <c r="D2551" s="243" t="s">
        <v>842</v>
      </c>
      <c r="E2551" s="243" t="s">
        <v>843</v>
      </c>
      <c r="F2551" s="600" t="s">
        <v>844</v>
      </c>
      <c r="G2551" s="600"/>
      <c r="H2551" s="208" t="s">
        <v>845</v>
      </c>
      <c r="I2551" s="207" t="s">
        <v>846</v>
      </c>
      <c r="J2551" s="207" t="s">
        <v>847</v>
      </c>
      <c r="K2551" s="207" t="s">
        <v>742</v>
      </c>
    </row>
    <row r="2552" spans="1:11" ht="33" customHeight="1">
      <c r="A2552" s="317" t="s">
        <v>848</v>
      </c>
      <c r="B2552" s="317"/>
      <c r="C2552" s="318" t="s">
        <v>3009</v>
      </c>
      <c r="D2552" s="317" t="s">
        <v>14</v>
      </c>
      <c r="E2552" s="317" t="s">
        <v>3010</v>
      </c>
      <c r="F2552" s="592" t="s">
        <v>1183</v>
      </c>
      <c r="G2552" s="592"/>
      <c r="H2552" s="319" t="s">
        <v>862</v>
      </c>
      <c r="I2552" s="318">
        <v>1</v>
      </c>
      <c r="J2552" s="318" t="s">
        <v>1843</v>
      </c>
      <c r="K2552" s="318" t="s">
        <v>1843</v>
      </c>
    </row>
    <row r="2553" spans="1:11" ht="33" customHeight="1">
      <c r="A2553" s="247" t="s">
        <v>869</v>
      </c>
      <c r="B2553" s="247"/>
      <c r="C2553" s="214" t="s">
        <v>3016</v>
      </c>
      <c r="D2553" s="247" t="s">
        <v>14</v>
      </c>
      <c r="E2553" s="247" t="s">
        <v>3017</v>
      </c>
      <c r="F2553" s="598" t="s">
        <v>872</v>
      </c>
      <c r="G2553" s="598"/>
      <c r="H2553" s="215" t="s">
        <v>914</v>
      </c>
      <c r="I2553" s="214" t="s">
        <v>3021</v>
      </c>
      <c r="J2553" s="214" t="s">
        <v>3019</v>
      </c>
      <c r="K2553" s="216">
        <v>0.24</v>
      </c>
    </row>
    <row r="2554" spans="1:11">
      <c r="A2554" s="245"/>
      <c r="B2554" s="245"/>
      <c r="C2554" s="245"/>
      <c r="D2554" s="245"/>
      <c r="E2554" s="245"/>
      <c r="F2554" s="245" t="s">
        <v>886</v>
      </c>
      <c r="G2554" s="245" t="s">
        <v>889</v>
      </c>
      <c r="H2554" s="245" t="s">
        <v>888</v>
      </c>
      <c r="I2554" s="245" t="s">
        <v>889</v>
      </c>
      <c r="J2554" s="245" t="s">
        <v>890</v>
      </c>
      <c r="K2554" s="245" t="s">
        <v>889</v>
      </c>
    </row>
    <row r="2555" spans="1:11" ht="15" thickBot="1">
      <c r="A2555" s="245"/>
      <c r="B2555" s="245"/>
      <c r="C2555" s="245"/>
      <c r="D2555" s="245"/>
      <c r="E2555" s="245"/>
      <c r="F2555" s="245" t="s">
        <v>891</v>
      </c>
      <c r="G2555" s="245" t="s">
        <v>1928</v>
      </c>
      <c r="H2555" s="599" t="s">
        <v>892</v>
      </c>
      <c r="I2555" s="599"/>
      <c r="J2555" s="599" t="s">
        <v>2466</v>
      </c>
      <c r="K2555" s="599"/>
    </row>
    <row r="2556" spans="1:11" ht="0.95" customHeight="1" thickTop="1">
      <c r="A2556" s="217"/>
      <c r="B2556" s="217"/>
      <c r="C2556" s="217"/>
      <c r="D2556" s="217"/>
      <c r="E2556" s="217"/>
      <c r="F2556" s="217"/>
      <c r="G2556" s="217"/>
      <c r="H2556" s="217"/>
      <c r="I2556" s="217"/>
      <c r="J2556" s="217"/>
      <c r="K2556" s="217"/>
    </row>
    <row r="2557" spans="1:11" ht="18" customHeight="1">
      <c r="A2557" s="243"/>
      <c r="B2557" s="243" t="s">
        <v>840</v>
      </c>
      <c r="C2557" s="207" t="s">
        <v>841</v>
      </c>
      <c r="D2557" s="243" t="s">
        <v>842</v>
      </c>
      <c r="E2557" s="243" t="s">
        <v>843</v>
      </c>
      <c r="F2557" s="600" t="s">
        <v>844</v>
      </c>
      <c r="G2557" s="600"/>
      <c r="H2557" s="208" t="s">
        <v>845</v>
      </c>
      <c r="I2557" s="207" t="s">
        <v>846</v>
      </c>
      <c r="J2557" s="207" t="s">
        <v>847</v>
      </c>
      <c r="K2557" s="207" t="s">
        <v>742</v>
      </c>
    </row>
    <row r="2558" spans="1:11" ht="33" customHeight="1">
      <c r="A2558" s="317" t="s">
        <v>848</v>
      </c>
      <c r="B2558" s="317"/>
      <c r="C2558" s="318" t="s">
        <v>3011</v>
      </c>
      <c r="D2558" s="317" t="s">
        <v>14</v>
      </c>
      <c r="E2558" s="317" t="s">
        <v>3012</v>
      </c>
      <c r="F2558" s="592" t="s">
        <v>1183</v>
      </c>
      <c r="G2558" s="592"/>
      <c r="H2558" s="319" t="s">
        <v>862</v>
      </c>
      <c r="I2558" s="318">
        <v>1</v>
      </c>
      <c r="J2558" s="318" t="s">
        <v>3013</v>
      </c>
      <c r="K2558" s="318" t="s">
        <v>3013</v>
      </c>
    </row>
    <row r="2559" spans="1:11" ht="21.95" customHeight="1">
      <c r="A2559" s="247" t="s">
        <v>869</v>
      </c>
      <c r="B2559" s="247"/>
      <c r="C2559" s="214" t="s">
        <v>3022</v>
      </c>
      <c r="D2559" s="247" t="s">
        <v>14</v>
      </c>
      <c r="E2559" s="247" t="s">
        <v>3023</v>
      </c>
      <c r="F2559" s="598" t="s">
        <v>872</v>
      </c>
      <c r="G2559" s="598"/>
      <c r="H2559" s="215" t="s">
        <v>880</v>
      </c>
      <c r="I2559" s="214" t="s">
        <v>3024</v>
      </c>
      <c r="J2559" s="214" t="s">
        <v>3025</v>
      </c>
      <c r="K2559" s="216">
        <v>13.47</v>
      </c>
    </row>
    <row r="2560" spans="1:11" ht="21.95" customHeight="1">
      <c r="A2560" s="247" t="s">
        <v>869</v>
      </c>
      <c r="B2560" s="247"/>
      <c r="C2560" s="214" t="s">
        <v>3026</v>
      </c>
      <c r="D2560" s="247" t="s">
        <v>14</v>
      </c>
      <c r="E2560" s="247" t="s">
        <v>3027</v>
      </c>
      <c r="F2560" s="598" t="s">
        <v>872</v>
      </c>
      <c r="G2560" s="598"/>
      <c r="H2560" s="215" t="s">
        <v>40</v>
      </c>
      <c r="I2560" s="214" t="s">
        <v>1790</v>
      </c>
      <c r="J2560" s="214" t="s">
        <v>3028</v>
      </c>
      <c r="K2560" s="216">
        <v>2.98</v>
      </c>
    </row>
    <row r="2561" spans="1:11">
      <c r="A2561" s="245"/>
      <c r="B2561" s="245"/>
      <c r="C2561" s="245"/>
      <c r="D2561" s="245"/>
      <c r="E2561" s="245"/>
      <c r="F2561" s="245" t="s">
        <v>886</v>
      </c>
      <c r="G2561" s="245" t="s">
        <v>889</v>
      </c>
      <c r="H2561" s="245" t="s">
        <v>888</v>
      </c>
      <c r="I2561" s="245" t="s">
        <v>889</v>
      </c>
      <c r="J2561" s="245" t="s">
        <v>890</v>
      </c>
      <c r="K2561" s="245" t="s">
        <v>889</v>
      </c>
    </row>
    <row r="2562" spans="1:11" ht="15" thickBot="1">
      <c r="A2562" s="245"/>
      <c r="B2562" s="245"/>
      <c r="C2562" s="245"/>
      <c r="D2562" s="245"/>
      <c r="E2562" s="245"/>
      <c r="F2562" s="245" t="s">
        <v>891</v>
      </c>
      <c r="G2562" s="245" t="s">
        <v>3029</v>
      </c>
      <c r="H2562" s="599" t="s">
        <v>892</v>
      </c>
      <c r="I2562" s="599"/>
      <c r="J2562" s="599" t="s">
        <v>3030</v>
      </c>
      <c r="K2562" s="599"/>
    </row>
    <row r="2563" spans="1:11" ht="0.95" customHeight="1" thickTop="1">
      <c r="A2563" s="217"/>
      <c r="B2563" s="217"/>
      <c r="C2563" s="217"/>
      <c r="D2563" s="217"/>
      <c r="E2563" s="217"/>
      <c r="F2563" s="217"/>
      <c r="G2563" s="217"/>
      <c r="H2563" s="217"/>
      <c r="I2563" s="217"/>
      <c r="J2563" s="217"/>
      <c r="K2563" s="217"/>
    </row>
    <row r="2564" spans="1:11" ht="18" customHeight="1">
      <c r="A2564" s="243"/>
      <c r="B2564" s="243" t="s">
        <v>840</v>
      </c>
      <c r="C2564" s="207" t="s">
        <v>841</v>
      </c>
      <c r="D2564" s="243" t="s">
        <v>842</v>
      </c>
      <c r="E2564" s="243" t="s">
        <v>843</v>
      </c>
      <c r="F2564" s="600" t="s">
        <v>844</v>
      </c>
      <c r="G2564" s="600"/>
      <c r="H2564" s="208" t="s">
        <v>845</v>
      </c>
      <c r="I2564" s="207" t="s">
        <v>846</v>
      </c>
      <c r="J2564" s="207" t="s">
        <v>847</v>
      </c>
      <c r="K2564" s="207" t="s">
        <v>742</v>
      </c>
    </row>
    <row r="2565" spans="1:11" ht="21.95" customHeight="1">
      <c r="A2565" s="317" t="s">
        <v>848</v>
      </c>
      <c r="B2565" s="317"/>
      <c r="C2565" s="318" t="s">
        <v>950</v>
      </c>
      <c r="D2565" s="317" t="s">
        <v>14</v>
      </c>
      <c r="E2565" s="317" t="s">
        <v>951</v>
      </c>
      <c r="F2565" s="592" t="s">
        <v>952</v>
      </c>
      <c r="G2565" s="592"/>
      <c r="H2565" s="319" t="s">
        <v>16</v>
      </c>
      <c r="I2565" s="318">
        <v>1</v>
      </c>
      <c r="J2565" s="318" t="s">
        <v>953</v>
      </c>
      <c r="K2565" s="318" t="s">
        <v>953</v>
      </c>
    </row>
    <row r="2566" spans="1:11" ht="21.95" customHeight="1">
      <c r="A2566" s="244" t="s">
        <v>853</v>
      </c>
      <c r="B2566" s="244"/>
      <c r="C2566" s="211" t="s">
        <v>859</v>
      </c>
      <c r="D2566" s="244" t="s">
        <v>14</v>
      </c>
      <c r="E2566" s="244" t="s">
        <v>860</v>
      </c>
      <c r="F2566" s="597" t="s">
        <v>861</v>
      </c>
      <c r="G2566" s="597"/>
      <c r="H2566" s="212" t="s">
        <v>862</v>
      </c>
      <c r="I2566" s="211" t="s">
        <v>3031</v>
      </c>
      <c r="J2566" s="211" t="s">
        <v>864</v>
      </c>
      <c r="K2566" s="213">
        <v>0.65</v>
      </c>
    </row>
    <row r="2567" spans="1:11" ht="21.95" customHeight="1">
      <c r="A2567" s="244" t="s">
        <v>853</v>
      </c>
      <c r="B2567" s="244"/>
      <c r="C2567" s="211" t="s">
        <v>1889</v>
      </c>
      <c r="D2567" s="244" t="s">
        <v>14</v>
      </c>
      <c r="E2567" s="244" t="s">
        <v>1890</v>
      </c>
      <c r="F2567" s="597" t="s">
        <v>861</v>
      </c>
      <c r="G2567" s="597"/>
      <c r="H2567" s="212" t="s">
        <v>862</v>
      </c>
      <c r="I2567" s="211" t="s">
        <v>1364</v>
      </c>
      <c r="J2567" s="211" t="s">
        <v>1173</v>
      </c>
      <c r="K2567" s="213">
        <v>2.5299999999999998</v>
      </c>
    </row>
    <row r="2568" spans="1:11" ht="21.95" customHeight="1">
      <c r="A2568" s="247" t="s">
        <v>869</v>
      </c>
      <c r="B2568" s="247"/>
      <c r="C2568" s="214" t="s">
        <v>1914</v>
      </c>
      <c r="D2568" s="247" t="s">
        <v>14</v>
      </c>
      <c r="E2568" s="247" t="s">
        <v>1915</v>
      </c>
      <c r="F2568" s="598" t="s">
        <v>872</v>
      </c>
      <c r="G2568" s="598"/>
      <c r="H2568" s="215" t="s">
        <v>794</v>
      </c>
      <c r="I2568" s="214" t="s">
        <v>1790</v>
      </c>
      <c r="J2568" s="214" t="s">
        <v>1916</v>
      </c>
      <c r="K2568" s="216">
        <v>4.1100000000000003</v>
      </c>
    </row>
    <row r="2569" spans="1:11">
      <c r="A2569" s="245"/>
      <c r="B2569" s="245"/>
      <c r="C2569" s="245"/>
      <c r="D2569" s="245"/>
      <c r="E2569" s="245"/>
      <c r="F2569" s="245" t="s">
        <v>886</v>
      </c>
      <c r="G2569" s="245" t="s">
        <v>1363</v>
      </c>
      <c r="H2569" s="245" t="s">
        <v>888</v>
      </c>
      <c r="I2569" s="245" t="s">
        <v>2173</v>
      </c>
      <c r="J2569" s="245" t="s">
        <v>890</v>
      </c>
      <c r="K2569" s="245" t="s">
        <v>3032</v>
      </c>
    </row>
    <row r="2570" spans="1:11" ht="15" thickBot="1">
      <c r="A2570" s="245"/>
      <c r="B2570" s="245"/>
      <c r="C2570" s="245"/>
      <c r="D2570" s="245"/>
      <c r="E2570" s="245"/>
      <c r="F2570" s="245" t="s">
        <v>891</v>
      </c>
      <c r="G2570" s="245" t="s">
        <v>1701</v>
      </c>
      <c r="H2570" s="599" t="s">
        <v>892</v>
      </c>
      <c r="I2570" s="599"/>
      <c r="J2570" s="599" t="s">
        <v>3033</v>
      </c>
      <c r="K2570" s="599"/>
    </row>
    <row r="2571" spans="1:11" ht="0.95" customHeight="1" thickTop="1">
      <c r="A2571" s="217"/>
      <c r="B2571" s="217"/>
      <c r="C2571" s="217"/>
      <c r="D2571" s="217"/>
      <c r="E2571" s="217"/>
      <c r="F2571" s="217"/>
      <c r="G2571" s="217"/>
      <c r="H2571" s="217"/>
      <c r="I2571" s="217"/>
      <c r="J2571" s="217"/>
      <c r="K2571" s="217"/>
    </row>
    <row r="2572" spans="1:11" ht="18" customHeight="1">
      <c r="A2572" s="243"/>
      <c r="B2572" s="243" t="s">
        <v>840</v>
      </c>
      <c r="C2572" s="207" t="s">
        <v>841</v>
      </c>
      <c r="D2572" s="243" t="s">
        <v>842</v>
      </c>
      <c r="E2572" s="243" t="s">
        <v>843</v>
      </c>
      <c r="F2572" s="600" t="s">
        <v>844</v>
      </c>
      <c r="G2572" s="600"/>
      <c r="H2572" s="208" t="s">
        <v>845</v>
      </c>
      <c r="I2572" s="207" t="s">
        <v>846</v>
      </c>
      <c r="J2572" s="207" t="s">
        <v>847</v>
      </c>
      <c r="K2572" s="207" t="s">
        <v>742</v>
      </c>
    </row>
    <row r="2573" spans="1:11" ht="33" customHeight="1">
      <c r="A2573" s="317" t="s">
        <v>848</v>
      </c>
      <c r="B2573" s="317"/>
      <c r="C2573" s="318" t="s">
        <v>3034</v>
      </c>
      <c r="D2573" s="317" t="s">
        <v>14</v>
      </c>
      <c r="E2573" s="317" t="s">
        <v>3035</v>
      </c>
      <c r="F2573" s="592" t="s">
        <v>861</v>
      </c>
      <c r="G2573" s="592"/>
      <c r="H2573" s="319" t="s">
        <v>40</v>
      </c>
      <c r="I2573" s="318">
        <v>1</v>
      </c>
      <c r="J2573" s="318" t="s">
        <v>3036</v>
      </c>
      <c r="K2573" s="318" t="s">
        <v>3036</v>
      </c>
    </row>
    <row r="2574" spans="1:11" ht="21.95" customHeight="1">
      <c r="A2574" s="244" t="s">
        <v>853</v>
      </c>
      <c r="B2574" s="244"/>
      <c r="C2574" s="211" t="s">
        <v>1380</v>
      </c>
      <c r="D2574" s="244" t="s">
        <v>14</v>
      </c>
      <c r="E2574" s="244" t="s">
        <v>1381</v>
      </c>
      <c r="F2574" s="597" t="s">
        <v>861</v>
      </c>
      <c r="G2574" s="597"/>
      <c r="H2574" s="212" t="s">
        <v>862</v>
      </c>
      <c r="I2574" s="211" t="s">
        <v>3037</v>
      </c>
      <c r="J2574" s="211" t="s">
        <v>1382</v>
      </c>
      <c r="K2574" s="213">
        <v>103.82</v>
      </c>
    </row>
    <row r="2575" spans="1:11" ht="33" customHeight="1">
      <c r="A2575" s="244" t="s">
        <v>853</v>
      </c>
      <c r="B2575" s="244"/>
      <c r="C2575" s="211" t="s">
        <v>3038</v>
      </c>
      <c r="D2575" s="244" t="s">
        <v>14</v>
      </c>
      <c r="E2575" s="244" t="s">
        <v>3039</v>
      </c>
      <c r="F2575" s="597" t="s">
        <v>1183</v>
      </c>
      <c r="G2575" s="597"/>
      <c r="H2575" s="212" t="s">
        <v>1184</v>
      </c>
      <c r="I2575" s="211" t="s">
        <v>2545</v>
      </c>
      <c r="J2575" s="211" t="s">
        <v>2180</v>
      </c>
      <c r="K2575" s="213">
        <v>3.51</v>
      </c>
    </row>
    <row r="2576" spans="1:11" ht="33" customHeight="1">
      <c r="A2576" s="244" t="s">
        <v>853</v>
      </c>
      <c r="B2576" s="244"/>
      <c r="C2576" s="211" t="s">
        <v>3040</v>
      </c>
      <c r="D2576" s="244" t="s">
        <v>14</v>
      </c>
      <c r="E2576" s="244" t="s">
        <v>3041</v>
      </c>
      <c r="F2576" s="597" t="s">
        <v>1183</v>
      </c>
      <c r="G2576" s="597"/>
      <c r="H2576" s="212" t="s">
        <v>1189</v>
      </c>
      <c r="I2576" s="211" t="s">
        <v>3042</v>
      </c>
      <c r="J2576" s="211" t="s">
        <v>1410</v>
      </c>
      <c r="K2576" s="213">
        <v>2.74</v>
      </c>
    </row>
    <row r="2577" spans="1:11" ht="21.95" customHeight="1">
      <c r="A2577" s="247" t="s">
        <v>869</v>
      </c>
      <c r="B2577" s="247"/>
      <c r="C2577" s="214" t="s">
        <v>3043</v>
      </c>
      <c r="D2577" s="247" t="s">
        <v>14</v>
      </c>
      <c r="E2577" s="247" t="s">
        <v>3044</v>
      </c>
      <c r="F2577" s="598" t="s">
        <v>872</v>
      </c>
      <c r="G2577" s="598"/>
      <c r="H2577" s="215" t="s">
        <v>880</v>
      </c>
      <c r="I2577" s="214" t="s">
        <v>3045</v>
      </c>
      <c r="J2577" s="214" t="s">
        <v>3046</v>
      </c>
      <c r="K2577" s="216">
        <v>5003.78</v>
      </c>
    </row>
    <row r="2578" spans="1:11">
      <c r="A2578" s="245"/>
      <c r="B2578" s="245"/>
      <c r="C2578" s="245"/>
      <c r="D2578" s="245"/>
      <c r="E2578" s="245"/>
      <c r="F2578" s="245" t="s">
        <v>886</v>
      </c>
      <c r="G2578" s="245" t="s">
        <v>4257</v>
      </c>
      <c r="H2578" s="245" t="s">
        <v>888</v>
      </c>
      <c r="I2578" s="245" t="s">
        <v>4258</v>
      </c>
      <c r="J2578" s="245" t="s">
        <v>890</v>
      </c>
      <c r="K2578" s="245" t="s">
        <v>3047</v>
      </c>
    </row>
    <row r="2579" spans="1:11" ht="15" thickBot="1">
      <c r="A2579" s="245"/>
      <c r="B2579" s="245"/>
      <c r="C2579" s="245"/>
      <c r="D2579" s="245"/>
      <c r="E2579" s="245"/>
      <c r="F2579" s="245" t="s">
        <v>891</v>
      </c>
      <c r="G2579" s="245" t="s">
        <v>3048</v>
      </c>
      <c r="H2579" s="599" t="s">
        <v>892</v>
      </c>
      <c r="I2579" s="599"/>
      <c r="J2579" s="599" t="s">
        <v>3049</v>
      </c>
      <c r="K2579" s="599"/>
    </row>
    <row r="2580" spans="1:11" ht="0.95" customHeight="1" thickTop="1">
      <c r="A2580" s="217"/>
      <c r="B2580" s="217"/>
      <c r="C2580" s="217"/>
      <c r="D2580" s="217"/>
      <c r="E2580" s="217"/>
      <c r="F2580" s="217"/>
      <c r="G2580" s="217"/>
      <c r="H2580" s="217"/>
      <c r="I2580" s="217"/>
      <c r="J2580" s="217"/>
      <c r="K2580" s="217"/>
    </row>
    <row r="2581" spans="1:11" ht="18" customHeight="1">
      <c r="A2581" s="243"/>
      <c r="B2581" s="243" t="s">
        <v>840</v>
      </c>
      <c r="C2581" s="207" t="s">
        <v>841</v>
      </c>
      <c r="D2581" s="243" t="s">
        <v>842</v>
      </c>
      <c r="E2581" s="243" t="s">
        <v>843</v>
      </c>
      <c r="F2581" s="600" t="s">
        <v>844</v>
      </c>
      <c r="G2581" s="600"/>
      <c r="H2581" s="208" t="s">
        <v>845</v>
      </c>
      <c r="I2581" s="207" t="s">
        <v>846</v>
      </c>
      <c r="J2581" s="207" t="s">
        <v>847</v>
      </c>
      <c r="K2581" s="207" t="s">
        <v>742</v>
      </c>
    </row>
    <row r="2582" spans="1:11" ht="33" customHeight="1">
      <c r="A2582" s="317" t="s">
        <v>848</v>
      </c>
      <c r="B2582" s="317"/>
      <c r="C2582" s="318" t="s">
        <v>3050</v>
      </c>
      <c r="D2582" s="317" t="s">
        <v>14</v>
      </c>
      <c r="E2582" s="317" t="s">
        <v>3051</v>
      </c>
      <c r="F2582" s="592" t="s">
        <v>861</v>
      </c>
      <c r="G2582" s="592"/>
      <c r="H2582" s="319" t="s">
        <v>40</v>
      </c>
      <c r="I2582" s="318">
        <v>1</v>
      </c>
      <c r="J2582" s="318" t="s">
        <v>3052</v>
      </c>
      <c r="K2582" s="318" t="s">
        <v>3052</v>
      </c>
    </row>
    <row r="2583" spans="1:11" ht="21.95" customHeight="1">
      <c r="A2583" s="244" t="s">
        <v>853</v>
      </c>
      <c r="B2583" s="244"/>
      <c r="C2583" s="211" t="s">
        <v>859</v>
      </c>
      <c r="D2583" s="244" t="s">
        <v>14</v>
      </c>
      <c r="E2583" s="244" t="s">
        <v>860</v>
      </c>
      <c r="F2583" s="597" t="s">
        <v>861</v>
      </c>
      <c r="G2583" s="597"/>
      <c r="H2583" s="212" t="s">
        <v>862</v>
      </c>
      <c r="I2583" s="211" t="s">
        <v>3053</v>
      </c>
      <c r="J2583" s="211" t="s">
        <v>864</v>
      </c>
      <c r="K2583" s="213">
        <v>118.77</v>
      </c>
    </row>
    <row r="2584" spans="1:11" ht="21.95" customHeight="1">
      <c r="A2584" s="247" t="s">
        <v>869</v>
      </c>
      <c r="B2584" s="247"/>
      <c r="C2584" s="214" t="s">
        <v>1391</v>
      </c>
      <c r="D2584" s="247" t="s">
        <v>14</v>
      </c>
      <c r="E2584" s="247" t="s">
        <v>1392</v>
      </c>
      <c r="F2584" s="598" t="s">
        <v>872</v>
      </c>
      <c r="G2584" s="598"/>
      <c r="H2584" s="215" t="s">
        <v>40</v>
      </c>
      <c r="I2584" s="214" t="s">
        <v>3054</v>
      </c>
      <c r="J2584" s="214" t="s">
        <v>1394</v>
      </c>
      <c r="K2584" s="216">
        <v>78</v>
      </c>
    </row>
    <row r="2585" spans="1:11" ht="21.95" customHeight="1">
      <c r="A2585" s="247" t="s">
        <v>869</v>
      </c>
      <c r="B2585" s="247"/>
      <c r="C2585" s="214" t="s">
        <v>2252</v>
      </c>
      <c r="D2585" s="247" t="s">
        <v>14</v>
      </c>
      <c r="E2585" s="247" t="s">
        <v>2253</v>
      </c>
      <c r="F2585" s="598" t="s">
        <v>872</v>
      </c>
      <c r="G2585" s="598"/>
      <c r="H2585" s="215" t="s">
        <v>880</v>
      </c>
      <c r="I2585" s="214" t="s">
        <v>3055</v>
      </c>
      <c r="J2585" s="214" t="s">
        <v>1839</v>
      </c>
      <c r="K2585" s="216">
        <v>80.23</v>
      </c>
    </row>
    <row r="2586" spans="1:11" ht="21.95" customHeight="1">
      <c r="A2586" s="247" t="s">
        <v>869</v>
      </c>
      <c r="B2586" s="247"/>
      <c r="C2586" s="214" t="s">
        <v>1245</v>
      </c>
      <c r="D2586" s="247" t="s">
        <v>14</v>
      </c>
      <c r="E2586" s="247" t="s">
        <v>1246</v>
      </c>
      <c r="F2586" s="598" t="s">
        <v>872</v>
      </c>
      <c r="G2586" s="598"/>
      <c r="H2586" s="215" t="s">
        <v>880</v>
      </c>
      <c r="I2586" s="214" t="s">
        <v>3056</v>
      </c>
      <c r="J2586" s="214" t="s">
        <v>1248</v>
      </c>
      <c r="K2586" s="216">
        <v>166.07</v>
      </c>
    </row>
    <row r="2587" spans="1:11">
      <c r="A2587" s="245"/>
      <c r="B2587" s="245"/>
      <c r="C2587" s="245"/>
      <c r="D2587" s="245"/>
      <c r="E2587" s="245"/>
      <c r="F2587" s="245" t="s">
        <v>886</v>
      </c>
      <c r="G2587" s="245" t="s">
        <v>4259</v>
      </c>
      <c r="H2587" s="245" t="s">
        <v>888</v>
      </c>
      <c r="I2587" s="245" t="s">
        <v>4260</v>
      </c>
      <c r="J2587" s="245" t="s">
        <v>890</v>
      </c>
      <c r="K2587" s="245" t="s">
        <v>3057</v>
      </c>
    </row>
    <row r="2588" spans="1:11" ht="15" thickBot="1">
      <c r="A2588" s="245"/>
      <c r="B2588" s="245"/>
      <c r="C2588" s="245"/>
      <c r="D2588" s="245"/>
      <c r="E2588" s="245"/>
      <c r="F2588" s="245" t="s">
        <v>891</v>
      </c>
      <c r="G2588" s="245" t="s">
        <v>3058</v>
      </c>
      <c r="H2588" s="599" t="s">
        <v>892</v>
      </c>
      <c r="I2588" s="599"/>
      <c r="J2588" s="599" t="s">
        <v>3059</v>
      </c>
      <c r="K2588" s="599"/>
    </row>
    <row r="2589" spans="1:11" ht="0.95" customHeight="1" thickTop="1">
      <c r="A2589" s="217"/>
      <c r="B2589" s="217"/>
      <c r="C2589" s="217"/>
      <c r="D2589" s="217"/>
      <c r="E2589" s="217"/>
      <c r="F2589" s="217"/>
      <c r="G2589" s="217"/>
      <c r="H2589" s="217"/>
      <c r="I2589" s="217"/>
      <c r="J2589" s="217"/>
      <c r="K2589" s="217"/>
    </row>
    <row r="2590" spans="1:11" ht="18" customHeight="1">
      <c r="A2590" s="243"/>
      <c r="B2590" s="243" t="s">
        <v>840</v>
      </c>
      <c r="C2590" s="207" t="s">
        <v>841</v>
      </c>
      <c r="D2590" s="243" t="s">
        <v>842</v>
      </c>
      <c r="E2590" s="243" t="s">
        <v>843</v>
      </c>
      <c r="F2590" s="600" t="s">
        <v>844</v>
      </c>
      <c r="G2590" s="600"/>
      <c r="H2590" s="208" t="s">
        <v>845</v>
      </c>
      <c r="I2590" s="207" t="s">
        <v>846</v>
      </c>
      <c r="J2590" s="207" t="s">
        <v>847</v>
      </c>
      <c r="K2590" s="207" t="s">
        <v>742</v>
      </c>
    </row>
    <row r="2591" spans="1:11" ht="33" customHeight="1">
      <c r="A2591" s="317" t="s">
        <v>848</v>
      </c>
      <c r="B2591" s="317"/>
      <c r="C2591" s="318" t="s">
        <v>2502</v>
      </c>
      <c r="D2591" s="317" t="s">
        <v>14</v>
      </c>
      <c r="E2591" s="317" t="s">
        <v>2503</v>
      </c>
      <c r="F2591" s="592" t="s">
        <v>861</v>
      </c>
      <c r="G2591" s="592"/>
      <c r="H2591" s="319" t="s">
        <v>40</v>
      </c>
      <c r="I2591" s="318">
        <v>1</v>
      </c>
      <c r="J2591" s="318" t="s">
        <v>2504</v>
      </c>
      <c r="K2591" s="318" t="s">
        <v>2504</v>
      </c>
    </row>
    <row r="2592" spans="1:11" ht="21.95" customHeight="1">
      <c r="A2592" s="244" t="s">
        <v>853</v>
      </c>
      <c r="B2592" s="244"/>
      <c r="C2592" s="211" t="s">
        <v>859</v>
      </c>
      <c r="D2592" s="244" t="s">
        <v>14</v>
      </c>
      <c r="E2592" s="244" t="s">
        <v>860</v>
      </c>
      <c r="F2592" s="597" t="s">
        <v>861</v>
      </c>
      <c r="G2592" s="597"/>
      <c r="H2592" s="212" t="s">
        <v>862</v>
      </c>
      <c r="I2592" s="211" t="s">
        <v>3060</v>
      </c>
      <c r="J2592" s="211" t="s">
        <v>864</v>
      </c>
      <c r="K2592" s="213">
        <v>151.65</v>
      </c>
    </row>
    <row r="2593" spans="1:11" ht="21.95" customHeight="1">
      <c r="A2593" s="247" t="s">
        <v>869</v>
      </c>
      <c r="B2593" s="247"/>
      <c r="C2593" s="214" t="s">
        <v>1391</v>
      </c>
      <c r="D2593" s="247" t="s">
        <v>14</v>
      </c>
      <c r="E2593" s="247" t="s">
        <v>1392</v>
      </c>
      <c r="F2593" s="598" t="s">
        <v>872</v>
      </c>
      <c r="G2593" s="598"/>
      <c r="H2593" s="215" t="s">
        <v>40</v>
      </c>
      <c r="I2593" s="214" t="s">
        <v>3061</v>
      </c>
      <c r="J2593" s="214" t="s">
        <v>1394</v>
      </c>
      <c r="K2593" s="216">
        <v>83.85</v>
      </c>
    </row>
    <row r="2594" spans="1:11" ht="21.95" customHeight="1">
      <c r="A2594" s="247" t="s">
        <v>869</v>
      </c>
      <c r="B2594" s="247"/>
      <c r="C2594" s="214" t="s">
        <v>2252</v>
      </c>
      <c r="D2594" s="247" t="s">
        <v>14</v>
      </c>
      <c r="E2594" s="247" t="s">
        <v>2253</v>
      </c>
      <c r="F2594" s="598" t="s">
        <v>872</v>
      </c>
      <c r="G2594" s="598"/>
      <c r="H2594" s="215" t="s">
        <v>880</v>
      </c>
      <c r="I2594" s="214" t="s">
        <v>3062</v>
      </c>
      <c r="J2594" s="214" t="s">
        <v>1839</v>
      </c>
      <c r="K2594" s="216">
        <v>129.26</v>
      </c>
    </row>
    <row r="2595" spans="1:11" ht="21.95" customHeight="1">
      <c r="A2595" s="247" t="s">
        <v>869</v>
      </c>
      <c r="B2595" s="247"/>
      <c r="C2595" s="214" t="s">
        <v>1245</v>
      </c>
      <c r="D2595" s="247" t="s">
        <v>14</v>
      </c>
      <c r="E2595" s="247" t="s">
        <v>1246</v>
      </c>
      <c r="F2595" s="598" t="s">
        <v>872</v>
      </c>
      <c r="G2595" s="598"/>
      <c r="H2595" s="215" t="s">
        <v>880</v>
      </c>
      <c r="I2595" s="214" t="s">
        <v>3063</v>
      </c>
      <c r="J2595" s="214" t="s">
        <v>1248</v>
      </c>
      <c r="K2595" s="216">
        <v>133.78</v>
      </c>
    </row>
    <row r="2596" spans="1:11">
      <c r="A2596" s="245"/>
      <c r="B2596" s="245"/>
      <c r="C2596" s="245"/>
      <c r="D2596" s="245"/>
      <c r="E2596" s="245"/>
      <c r="F2596" s="245" t="s">
        <v>886</v>
      </c>
      <c r="G2596" s="245" t="s">
        <v>4261</v>
      </c>
      <c r="H2596" s="245" t="s">
        <v>888</v>
      </c>
      <c r="I2596" s="245" t="s">
        <v>4262</v>
      </c>
      <c r="J2596" s="245" t="s">
        <v>890</v>
      </c>
      <c r="K2596" s="245" t="s">
        <v>3064</v>
      </c>
    </row>
    <row r="2597" spans="1:11" ht="15" thickBot="1">
      <c r="A2597" s="245"/>
      <c r="B2597" s="245"/>
      <c r="C2597" s="245"/>
      <c r="D2597" s="245"/>
      <c r="E2597" s="245"/>
      <c r="F2597" s="245" t="s">
        <v>891</v>
      </c>
      <c r="G2597" s="245" t="s">
        <v>3065</v>
      </c>
      <c r="H2597" s="599" t="s">
        <v>892</v>
      </c>
      <c r="I2597" s="599"/>
      <c r="J2597" s="599" t="s">
        <v>3066</v>
      </c>
      <c r="K2597" s="599"/>
    </row>
    <row r="2598" spans="1:11" ht="0.95" customHeight="1" thickTop="1">
      <c r="A2598" s="217"/>
      <c r="B2598" s="217"/>
      <c r="C2598" s="217"/>
      <c r="D2598" s="217"/>
      <c r="E2598" s="217"/>
      <c r="F2598" s="217"/>
      <c r="G2598" s="217"/>
      <c r="H2598" s="217"/>
      <c r="I2598" s="217"/>
      <c r="J2598" s="217"/>
      <c r="K2598" s="217"/>
    </row>
    <row r="2599" spans="1:11" ht="18" customHeight="1">
      <c r="A2599" s="243"/>
      <c r="B2599" s="243" t="s">
        <v>840</v>
      </c>
      <c r="C2599" s="207" t="s">
        <v>841</v>
      </c>
      <c r="D2599" s="243" t="s">
        <v>842</v>
      </c>
      <c r="E2599" s="243" t="s">
        <v>843</v>
      </c>
      <c r="F2599" s="600" t="s">
        <v>844</v>
      </c>
      <c r="G2599" s="600"/>
      <c r="H2599" s="208" t="s">
        <v>845</v>
      </c>
      <c r="I2599" s="207" t="s">
        <v>846</v>
      </c>
      <c r="J2599" s="207" t="s">
        <v>847</v>
      </c>
      <c r="K2599" s="207" t="s">
        <v>742</v>
      </c>
    </row>
    <row r="2600" spans="1:11" ht="44.1" customHeight="1">
      <c r="A2600" s="317" t="s">
        <v>848</v>
      </c>
      <c r="B2600" s="317"/>
      <c r="C2600" s="318" t="s">
        <v>1492</v>
      </c>
      <c r="D2600" s="317" t="s">
        <v>14</v>
      </c>
      <c r="E2600" s="317" t="s">
        <v>1493</v>
      </c>
      <c r="F2600" s="592" t="s">
        <v>861</v>
      </c>
      <c r="G2600" s="592"/>
      <c r="H2600" s="319" t="s">
        <v>40</v>
      </c>
      <c r="I2600" s="318">
        <v>1</v>
      </c>
      <c r="J2600" s="318" t="s">
        <v>1495</v>
      </c>
      <c r="K2600" s="318" t="s">
        <v>1495</v>
      </c>
    </row>
    <row r="2601" spans="1:11" ht="21.95" customHeight="1">
      <c r="A2601" s="244" t="s">
        <v>853</v>
      </c>
      <c r="B2601" s="244"/>
      <c r="C2601" s="211" t="s">
        <v>1380</v>
      </c>
      <c r="D2601" s="244" t="s">
        <v>14</v>
      </c>
      <c r="E2601" s="244" t="s">
        <v>1381</v>
      </c>
      <c r="F2601" s="597" t="s">
        <v>861</v>
      </c>
      <c r="G2601" s="597"/>
      <c r="H2601" s="212" t="s">
        <v>862</v>
      </c>
      <c r="I2601" s="211" t="s">
        <v>3067</v>
      </c>
      <c r="J2601" s="211" t="s">
        <v>1382</v>
      </c>
      <c r="K2601" s="213">
        <v>90.82</v>
      </c>
    </row>
    <row r="2602" spans="1:11" ht="44.1" customHeight="1">
      <c r="A2602" s="244" t="s">
        <v>853</v>
      </c>
      <c r="B2602" s="244"/>
      <c r="C2602" s="211" t="s">
        <v>1836</v>
      </c>
      <c r="D2602" s="244" t="s">
        <v>14</v>
      </c>
      <c r="E2602" s="244" t="s">
        <v>1837</v>
      </c>
      <c r="F2602" s="597" t="s">
        <v>1183</v>
      </c>
      <c r="G2602" s="597"/>
      <c r="H2602" s="212" t="s">
        <v>1184</v>
      </c>
      <c r="I2602" s="211" t="s">
        <v>3068</v>
      </c>
      <c r="J2602" s="211" t="s">
        <v>1839</v>
      </c>
      <c r="K2602" s="213">
        <v>1.1100000000000001</v>
      </c>
    </row>
    <row r="2603" spans="1:11" ht="44.1" customHeight="1">
      <c r="A2603" s="244" t="s">
        <v>853</v>
      </c>
      <c r="B2603" s="244"/>
      <c r="C2603" s="211" t="s">
        <v>1840</v>
      </c>
      <c r="D2603" s="244" t="s">
        <v>14</v>
      </c>
      <c r="E2603" s="244" t="s">
        <v>1841</v>
      </c>
      <c r="F2603" s="597" t="s">
        <v>1183</v>
      </c>
      <c r="G2603" s="597"/>
      <c r="H2603" s="212" t="s">
        <v>1189</v>
      </c>
      <c r="I2603" s="211" t="s">
        <v>2057</v>
      </c>
      <c r="J2603" s="211" t="s">
        <v>1843</v>
      </c>
      <c r="K2603" s="213">
        <v>0.87</v>
      </c>
    </row>
    <row r="2604" spans="1:11" ht="21.95" customHeight="1">
      <c r="A2604" s="247" t="s">
        <v>869</v>
      </c>
      <c r="B2604" s="247"/>
      <c r="C2604" s="214" t="s">
        <v>1391</v>
      </c>
      <c r="D2604" s="247" t="s">
        <v>14</v>
      </c>
      <c r="E2604" s="247" t="s">
        <v>1392</v>
      </c>
      <c r="F2604" s="598" t="s">
        <v>872</v>
      </c>
      <c r="G2604" s="598"/>
      <c r="H2604" s="215" t="s">
        <v>40</v>
      </c>
      <c r="I2604" s="214" t="s">
        <v>3061</v>
      </c>
      <c r="J2604" s="214" t="s">
        <v>1394</v>
      </c>
      <c r="K2604" s="216">
        <v>83.85</v>
      </c>
    </row>
    <row r="2605" spans="1:11" ht="21.95" customHeight="1">
      <c r="A2605" s="247" t="s">
        <v>869</v>
      </c>
      <c r="B2605" s="247"/>
      <c r="C2605" s="214" t="s">
        <v>2252</v>
      </c>
      <c r="D2605" s="247" t="s">
        <v>14</v>
      </c>
      <c r="E2605" s="247" t="s">
        <v>2253</v>
      </c>
      <c r="F2605" s="598" t="s">
        <v>872</v>
      </c>
      <c r="G2605" s="598"/>
      <c r="H2605" s="215" t="s">
        <v>880</v>
      </c>
      <c r="I2605" s="214" t="s">
        <v>3069</v>
      </c>
      <c r="J2605" s="214" t="s">
        <v>1839</v>
      </c>
      <c r="K2605" s="216">
        <v>193.7</v>
      </c>
    </row>
    <row r="2606" spans="1:11" ht="21.95" customHeight="1">
      <c r="A2606" s="247" t="s">
        <v>869</v>
      </c>
      <c r="B2606" s="247"/>
      <c r="C2606" s="214" t="s">
        <v>1245</v>
      </c>
      <c r="D2606" s="247" t="s">
        <v>14</v>
      </c>
      <c r="E2606" s="247" t="s">
        <v>1246</v>
      </c>
      <c r="F2606" s="598" t="s">
        <v>872</v>
      </c>
      <c r="G2606" s="598"/>
      <c r="H2606" s="215" t="s">
        <v>880</v>
      </c>
      <c r="I2606" s="214" t="s">
        <v>3070</v>
      </c>
      <c r="J2606" s="214" t="s">
        <v>1248</v>
      </c>
      <c r="K2606" s="216">
        <v>100.24</v>
      </c>
    </row>
    <row r="2607" spans="1:11">
      <c r="A2607" s="245"/>
      <c r="B2607" s="245"/>
      <c r="C2607" s="245"/>
      <c r="D2607" s="245"/>
      <c r="E2607" s="245"/>
      <c r="F2607" s="245" t="s">
        <v>886</v>
      </c>
      <c r="G2607" s="245" t="s">
        <v>4263</v>
      </c>
      <c r="H2607" s="245" t="s">
        <v>888</v>
      </c>
      <c r="I2607" s="245" t="s">
        <v>4264</v>
      </c>
      <c r="J2607" s="245" t="s">
        <v>890</v>
      </c>
      <c r="K2607" s="245" t="s">
        <v>3071</v>
      </c>
    </row>
    <row r="2608" spans="1:11" ht="15" thickBot="1">
      <c r="A2608" s="245"/>
      <c r="B2608" s="245"/>
      <c r="C2608" s="245"/>
      <c r="D2608" s="245"/>
      <c r="E2608" s="245"/>
      <c r="F2608" s="245" t="s">
        <v>891</v>
      </c>
      <c r="G2608" s="245" t="s">
        <v>3072</v>
      </c>
      <c r="H2608" s="599" t="s">
        <v>892</v>
      </c>
      <c r="I2608" s="599"/>
      <c r="J2608" s="599" t="s">
        <v>3073</v>
      </c>
      <c r="K2608" s="599"/>
    </row>
    <row r="2609" spans="1:11" ht="0.95" customHeight="1" thickTop="1">
      <c r="A2609" s="217"/>
      <c r="B2609" s="217"/>
      <c r="C2609" s="217"/>
      <c r="D2609" s="217"/>
      <c r="E2609" s="217"/>
      <c r="F2609" s="217"/>
      <c r="G2609" s="217"/>
      <c r="H2609" s="217"/>
      <c r="I2609" s="217"/>
      <c r="J2609" s="217"/>
      <c r="K2609" s="217"/>
    </row>
    <row r="2610" spans="1:11" ht="18" customHeight="1">
      <c r="A2610" s="243"/>
      <c r="B2610" s="243" t="s">
        <v>840</v>
      </c>
      <c r="C2610" s="207" t="s">
        <v>841</v>
      </c>
      <c r="D2610" s="243" t="s">
        <v>842</v>
      </c>
      <c r="E2610" s="243" t="s">
        <v>843</v>
      </c>
      <c r="F2610" s="600" t="s">
        <v>844</v>
      </c>
      <c r="G2610" s="600"/>
      <c r="H2610" s="208" t="s">
        <v>845</v>
      </c>
      <c r="I2610" s="207" t="s">
        <v>846</v>
      </c>
      <c r="J2610" s="207" t="s">
        <v>847</v>
      </c>
      <c r="K2610" s="207" t="s">
        <v>742</v>
      </c>
    </row>
    <row r="2611" spans="1:11" ht="44.1" customHeight="1">
      <c r="A2611" s="317" t="s">
        <v>848</v>
      </c>
      <c r="B2611" s="317"/>
      <c r="C2611" s="318" t="s">
        <v>1513</v>
      </c>
      <c r="D2611" s="317" t="s">
        <v>14</v>
      </c>
      <c r="E2611" s="317" t="s">
        <v>1514</v>
      </c>
      <c r="F2611" s="592" t="s">
        <v>861</v>
      </c>
      <c r="G2611" s="592"/>
      <c r="H2611" s="319" t="s">
        <v>40</v>
      </c>
      <c r="I2611" s="318">
        <v>1</v>
      </c>
      <c r="J2611" s="318" t="s">
        <v>1516</v>
      </c>
      <c r="K2611" s="318" t="s">
        <v>1516</v>
      </c>
    </row>
    <row r="2612" spans="1:11" ht="21.95" customHeight="1">
      <c r="A2612" s="244" t="s">
        <v>853</v>
      </c>
      <c r="B2612" s="244"/>
      <c r="C2612" s="211" t="s">
        <v>859</v>
      </c>
      <c r="D2612" s="244" t="s">
        <v>14</v>
      </c>
      <c r="E2612" s="244" t="s">
        <v>860</v>
      </c>
      <c r="F2612" s="597" t="s">
        <v>861</v>
      </c>
      <c r="G2612" s="597"/>
      <c r="H2612" s="212" t="s">
        <v>862</v>
      </c>
      <c r="I2612" s="211" t="s">
        <v>3074</v>
      </c>
      <c r="J2612" s="211" t="s">
        <v>864</v>
      </c>
      <c r="K2612" s="213">
        <v>12.05</v>
      </c>
    </row>
    <row r="2613" spans="1:11" ht="21.95" customHeight="1">
      <c r="A2613" s="244" t="s">
        <v>853</v>
      </c>
      <c r="B2613" s="244"/>
      <c r="C2613" s="211" t="s">
        <v>1380</v>
      </c>
      <c r="D2613" s="244" t="s">
        <v>14</v>
      </c>
      <c r="E2613" s="244" t="s">
        <v>1381</v>
      </c>
      <c r="F2613" s="597" t="s">
        <v>861</v>
      </c>
      <c r="G2613" s="597"/>
      <c r="H2613" s="212" t="s">
        <v>862</v>
      </c>
      <c r="I2613" s="211" t="s">
        <v>2239</v>
      </c>
      <c r="J2613" s="211" t="s">
        <v>1382</v>
      </c>
      <c r="K2613" s="213">
        <v>71.89</v>
      </c>
    </row>
    <row r="2614" spans="1:11" ht="44.1" customHeight="1">
      <c r="A2614" s="244" t="s">
        <v>853</v>
      </c>
      <c r="B2614" s="244"/>
      <c r="C2614" s="211" t="s">
        <v>1383</v>
      </c>
      <c r="D2614" s="244" t="s">
        <v>14</v>
      </c>
      <c r="E2614" s="244" t="s">
        <v>1384</v>
      </c>
      <c r="F2614" s="597" t="s">
        <v>1183</v>
      </c>
      <c r="G2614" s="597"/>
      <c r="H2614" s="212" t="s">
        <v>1184</v>
      </c>
      <c r="I2614" s="211" t="s">
        <v>3074</v>
      </c>
      <c r="J2614" s="211" t="s">
        <v>1386</v>
      </c>
      <c r="K2614" s="213">
        <v>2.58</v>
      </c>
    </row>
    <row r="2615" spans="1:11" ht="44.1" customHeight="1">
      <c r="A2615" s="244" t="s">
        <v>853</v>
      </c>
      <c r="B2615" s="244"/>
      <c r="C2615" s="211" t="s">
        <v>1387</v>
      </c>
      <c r="D2615" s="244" t="s">
        <v>14</v>
      </c>
      <c r="E2615" s="244" t="s">
        <v>1388</v>
      </c>
      <c r="F2615" s="597" t="s">
        <v>1183</v>
      </c>
      <c r="G2615" s="597"/>
      <c r="H2615" s="212" t="s">
        <v>1189</v>
      </c>
      <c r="I2615" s="211" t="s">
        <v>2952</v>
      </c>
      <c r="J2615" s="211" t="s">
        <v>1390</v>
      </c>
      <c r="K2615" s="213">
        <v>2.9</v>
      </c>
    </row>
    <row r="2616" spans="1:11" ht="21.95" customHeight="1">
      <c r="A2616" s="247" t="s">
        <v>869</v>
      </c>
      <c r="B2616" s="247"/>
      <c r="C2616" s="214" t="s">
        <v>1391</v>
      </c>
      <c r="D2616" s="247" t="s">
        <v>14</v>
      </c>
      <c r="E2616" s="247" t="s">
        <v>1392</v>
      </c>
      <c r="F2616" s="598" t="s">
        <v>872</v>
      </c>
      <c r="G2616" s="598"/>
      <c r="H2616" s="215" t="s">
        <v>40</v>
      </c>
      <c r="I2616" s="214" t="s">
        <v>2733</v>
      </c>
      <c r="J2616" s="214" t="s">
        <v>1394</v>
      </c>
      <c r="K2616" s="216">
        <v>85.15</v>
      </c>
    </row>
    <row r="2617" spans="1:11" ht="21.95" customHeight="1">
      <c r="A2617" s="247" t="s">
        <v>869</v>
      </c>
      <c r="B2617" s="247"/>
      <c r="C2617" s="214" t="s">
        <v>2252</v>
      </c>
      <c r="D2617" s="247" t="s">
        <v>14</v>
      </c>
      <c r="E2617" s="247" t="s">
        <v>2253</v>
      </c>
      <c r="F2617" s="598" t="s">
        <v>872</v>
      </c>
      <c r="G2617" s="598"/>
      <c r="H2617" s="215" t="s">
        <v>880</v>
      </c>
      <c r="I2617" s="214" t="s">
        <v>3075</v>
      </c>
      <c r="J2617" s="214" t="s">
        <v>1839</v>
      </c>
      <c r="K2617" s="216">
        <v>174.87</v>
      </c>
    </row>
    <row r="2618" spans="1:11" ht="21.95" customHeight="1">
      <c r="A2618" s="247" t="s">
        <v>869</v>
      </c>
      <c r="B2618" s="247"/>
      <c r="C2618" s="214" t="s">
        <v>1245</v>
      </c>
      <c r="D2618" s="247" t="s">
        <v>14</v>
      </c>
      <c r="E2618" s="247" t="s">
        <v>1246</v>
      </c>
      <c r="F2618" s="598" t="s">
        <v>872</v>
      </c>
      <c r="G2618" s="598"/>
      <c r="H2618" s="215" t="s">
        <v>880</v>
      </c>
      <c r="I2618" s="214" t="s">
        <v>3076</v>
      </c>
      <c r="J2618" s="214" t="s">
        <v>1248</v>
      </c>
      <c r="K2618" s="216">
        <v>90.49</v>
      </c>
    </row>
    <row r="2619" spans="1:11">
      <c r="A2619" s="245"/>
      <c r="B2619" s="245"/>
      <c r="C2619" s="245"/>
      <c r="D2619" s="245"/>
      <c r="E2619" s="245"/>
      <c r="F2619" s="245" t="s">
        <v>886</v>
      </c>
      <c r="G2619" s="245" t="s">
        <v>4265</v>
      </c>
      <c r="H2619" s="245" t="s">
        <v>888</v>
      </c>
      <c r="I2619" s="245" t="s">
        <v>4266</v>
      </c>
      <c r="J2619" s="245" t="s">
        <v>890</v>
      </c>
      <c r="K2619" s="245" t="s">
        <v>3077</v>
      </c>
    </row>
    <row r="2620" spans="1:11" ht="15" thickBot="1">
      <c r="A2620" s="245"/>
      <c r="B2620" s="245"/>
      <c r="C2620" s="245"/>
      <c r="D2620" s="245"/>
      <c r="E2620" s="245"/>
      <c r="F2620" s="245" t="s">
        <v>891</v>
      </c>
      <c r="G2620" s="245" t="s">
        <v>3078</v>
      </c>
      <c r="H2620" s="599" t="s">
        <v>892</v>
      </c>
      <c r="I2620" s="599"/>
      <c r="J2620" s="599" t="s">
        <v>3079</v>
      </c>
      <c r="K2620" s="599"/>
    </row>
    <row r="2621" spans="1:11" ht="0.95" customHeight="1" thickTop="1">
      <c r="A2621" s="217"/>
      <c r="B2621" s="217"/>
      <c r="C2621" s="217"/>
      <c r="D2621" s="217"/>
      <c r="E2621" s="217"/>
      <c r="F2621" s="217"/>
      <c r="G2621" s="217"/>
      <c r="H2621" s="217"/>
      <c r="I2621" s="217"/>
      <c r="J2621" s="217"/>
      <c r="K2621" s="217"/>
    </row>
    <row r="2622" spans="1:11" ht="18" customHeight="1">
      <c r="A2622" s="243"/>
      <c r="B2622" s="243" t="s">
        <v>840</v>
      </c>
      <c r="C2622" s="207" t="s">
        <v>841</v>
      </c>
      <c r="D2622" s="243" t="s">
        <v>842</v>
      </c>
      <c r="E2622" s="243" t="s">
        <v>843</v>
      </c>
      <c r="F2622" s="600" t="s">
        <v>844</v>
      </c>
      <c r="G2622" s="600"/>
      <c r="H2622" s="208" t="s">
        <v>845</v>
      </c>
      <c r="I2622" s="207" t="s">
        <v>846</v>
      </c>
      <c r="J2622" s="207" t="s">
        <v>847</v>
      </c>
      <c r="K2622" s="207" t="s">
        <v>742</v>
      </c>
    </row>
    <row r="2623" spans="1:11" ht="44.1" customHeight="1">
      <c r="A2623" s="317" t="s">
        <v>848</v>
      </c>
      <c r="B2623" s="317"/>
      <c r="C2623" s="318" t="s">
        <v>1695</v>
      </c>
      <c r="D2623" s="317" t="s">
        <v>14</v>
      </c>
      <c r="E2623" s="317" t="s">
        <v>1696</v>
      </c>
      <c r="F2623" s="592" t="s">
        <v>861</v>
      </c>
      <c r="G2623" s="592"/>
      <c r="H2623" s="319" t="s">
        <v>40</v>
      </c>
      <c r="I2623" s="318">
        <v>1</v>
      </c>
      <c r="J2623" s="318" t="s">
        <v>1698</v>
      </c>
      <c r="K2623" s="318" t="s">
        <v>1698</v>
      </c>
    </row>
    <row r="2624" spans="1:11" ht="21.95" customHeight="1">
      <c r="A2624" s="244" t="s">
        <v>853</v>
      </c>
      <c r="B2624" s="244"/>
      <c r="C2624" s="211" t="s">
        <v>1380</v>
      </c>
      <c r="D2624" s="244" t="s">
        <v>14</v>
      </c>
      <c r="E2624" s="244" t="s">
        <v>1381</v>
      </c>
      <c r="F2624" s="597" t="s">
        <v>861</v>
      </c>
      <c r="G2624" s="597"/>
      <c r="H2624" s="212" t="s">
        <v>862</v>
      </c>
      <c r="I2624" s="211" t="s">
        <v>1134</v>
      </c>
      <c r="J2624" s="211" t="s">
        <v>1382</v>
      </c>
      <c r="K2624" s="213">
        <v>91.58</v>
      </c>
    </row>
    <row r="2625" spans="1:11" ht="33" customHeight="1">
      <c r="A2625" s="244" t="s">
        <v>853</v>
      </c>
      <c r="B2625" s="244"/>
      <c r="C2625" s="211" t="s">
        <v>3038</v>
      </c>
      <c r="D2625" s="244" t="s">
        <v>14</v>
      </c>
      <c r="E2625" s="244" t="s">
        <v>3039</v>
      </c>
      <c r="F2625" s="597" t="s">
        <v>1183</v>
      </c>
      <c r="G2625" s="597"/>
      <c r="H2625" s="212" t="s">
        <v>1184</v>
      </c>
      <c r="I2625" s="211" t="s">
        <v>1499</v>
      </c>
      <c r="J2625" s="211" t="s">
        <v>2180</v>
      </c>
      <c r="K2625" s="213">
        <v>3.1</v>
      </c>
    </row>
    <row r="2626" spans="1:11" ht="33" customHeight="1">
      <c r="A2626" s="244" t="s">
        <v>853</v>
      </c>
      <c r="B2626" s="244"/>
      <c r="C2626" s="211" t="s">
        <v>3040</v>
      </c>
      <c r="D2626" s="244" t="s">
        <v>14</v>
      </c>
      <c r="E2626" s="244" t="s">
        <v>3041</v>
      </c>
      <c r="F2626" s="597" t="s">
        <v>1183</v>
      </c>
      <c r="G2626" s="597"/>
      <c r="H2626" s="212" t="s">
        <v>1189</v>
      </c>
      <c r="I2626" s="211" t="s">
        <v>3080</v>
      </c>
      <c r="J2626" s="211" t="s">
        <v>1410</v>
      </c>
      <c r="K2626" s="213">
        <v>2.42</v>
      </c>
    </row>
    <row r="2627" spans="1:11" ht="21.95" customHeight="1">
      <c r="A2627" s="247" t="s">
        <v>869</v>
      </c>
      <c r="B2627" s="247"/>
      <c r="C2627" s="214" t="s">
        <v>1391</v>
      </c>
      <c r="D2627" s="247" t="s">
        <v>14</v>
      </c>
      <c r="E2627" s="247" t="s">
        <v>1392</v>
      </c>
      <c r="F2627" s="598" t="s">
        <v>872</v>
      </c>
      <c r="G2627" s="598"/>
      <c r="H2627" s="215" t="s">
        <v>40</v>
      </c>
      <c r="I2627" s="214" t="s">
        <v>1409</v>
      </c>
      <c r="J2627" s="214" t="s">
        <v>1394</v>
      </c>
      <c r="K2627" s="216">
        <v>83.2</v>
      </c>
    </row>
    <row r="2628" spans="1:11" ht="21.95" customHeight="1">
      <c r="A2628" s="247" t="s">
        <v>869</v>
      </c>
      <c r="B2628" s="247"/>
      <c r="C2628" s="214" t="s">
        <v>2252</v>
      </c>
      <c r="D2628" s="247" t="s">
        <v>14</v>
      </c>
      <c r="E2628" s="247" t="s">
        <v>2253</v>
      </c>
      <c r="F2628" s="598" t="s">
        <v>872</v>
      </c>
      <c r="G2628" s="598"/>
      <c r="H2628" s="215" t="s">
        <v>880</v>
      </c>
      <c r="I2628" s="214" t="s">
        <v>3081</v>
      </c>
      <c r="J2628" s="214" t="s">
        <v>1839</v>
      </c>
      <c r="K2628" s="216">
        <v>170.9</v>
      </c>
    </row>
    <row r="2629" spans="1:11" ht="21.95" customHeight="1">
      <c r="A2629" s="247" t="s">
        <v>869</v>
      </c>
      <c r="B2629" s="247"/>
      <c r="C2629" s="214" t="s">
        <v>1245</v>
      </c>
      <c r="D2629" s="247" t="s">
        <v>14</v>
      </c>
      <c r="E2629" s="247" t="s">
        <v>1246</v>
      </c>
      <c r="F2629" s="598" t="s">
        <v>872</v>
      </c>
      <c r="G2629" s="598"/>
      <c r="H2629" s="215" t="s">
        <v>880</v>
      </c>
      <c r="I2629" s="214" t="s">
        <v>3082</v>
      </c>
      <c r="J2629" s="214" t="s">
        <v>1248</v>
      </c>
      <c r="K2629" s="216">
        <v>88.44</v>
      </c>
    </row>
    <row r="2630" spans="1:11">
      <c r="A2630" s="245"/>
      <c r="B2630" s="245"/>
      <c r="C2630" s="245"/>
      <c r="D2630" s="245"/>
      <c r="E2630" s="245"/>
      <c r="F2630" s="245" t="s">
        <v>886</v>
      </c>
      <c r="G2630" s="245" t="s">
        <v>4267</v>
      </c>
      <c r="H2630" s="245" t="s">
        <v>888</v>
      </c>
      <c r="I2630" s="245" t="s">
        <v>4268</v>
      </c>
      <c r="J2630" s="245" t="s">
        <v>890</v>
      </c>
      <c r="K2630" s="245" t="s">
        <v>3083</v>
      </c>
    </row>
    <row r="2631" spans="1:11" ht="15" thickBot="1">
      <c r="A2631" s="245"/>
      <c r="B2631" s="245"/>
      <c r="C2631" s="245"/>
      <c r="D2631" s="245"/>
      <c r="E2631" s="245"/>
      <c r="F2631" s="245" t="s">
        <v>891</v>
      </c>
      <c r="G2631" s="245" t="s">
        <v>3084</v>
      </c>
      <c r="H2631" s="599" t="s">
        <v>892</v>
      </c>
      <c r="I2631" s="599"/>
      <c r="J2631" s="599" t="s">
        <v>3085</v>
      </c>
      <c r="K2631" s="599"/>
    </row>
    <row r="2632" spans="1:11" ht="0.95" customHeight="1" thickTop="1">
      <c r="A2632" s="217"/>
      <c r="B2632" s="217"/>
      <c r="C2632" s="217"/>
      <c r="D2632" s="217"/>
      <c r="E2632" s="217"/>
      <c r="F2632" s="217"/>
      <c r="G2632" s="217"/>
      <c r="H2632" s="217"/>
      <c r="I2632" s="217"/>
      <c r="J2632" s="217"/>
      <c r="K2632" s="217"/>
    </row>
    <row r="2633" spans="1:11" ht="18" customHeight="1">
      <c r="A2633" s="243"/>
      <c r="B2633" s="243" t="s">
        <v>840</v>
      </c>
      <c r="C2633" s="207" t="s">
        <v>841</v>
      </c>
      <c r="D2633" s="243" t="s">
        <v>842</v>
      </c>
      <c r="E2633" s="243" t="s">
        <v>843</v>
      </c>
      <c r="F2633" s="600" t="s">
        <v>844</v>
      </c>
      <c r="G2633" s="600"/>
      <c r="H2633" s="208" t="s">
        <v>845</v>
      </c>
      <c r="I2633" s="207" t="s">
        <v>846</v>
      </c>
      <c r="J2633" s="207" t="s">
        <v>847</v>
      </c>
      <c r="K2633" s="207" t="s">
        <v>742</v>
      </c>
    </row>
    <row r="2634" spans="1:11" ht="21.95" customHeight="1">
      <c r="A2634" s="317" t="s">
        <v>848</v>
      </c>
      <c r="B2634" s="317"/>
      <c r="C2634" s="318" t="s">
        <v>1718</v>
      </c>
      <c r="D2634" s="317" t="s">
        <v>14</v>
      </c>
      <c r="E2634" s="317" t="s">
        <v>1719</v>
      </c>
      <c r="F2634" s="592" t="s">
        <v>861</v>
      </c>
      <c r="G2634" s="592"/>
      <c r="H2634" s="319" t="s">
        <v>40</v>
      </c>
      <c r="I2634" s="318">
        <v>1</v>
      </c>
      <c r="J2634" s="318" t="s">
        <v>1721</v>
      </c>
      <c r="K2634" s="318" t="s">
        <v>1721</v>
      </c>
    </row>
    <row r="2635" spans="1:11" ht="21.95" customHeight="1">
      <c r="A2635" s="244" t="s">
        <v>853</v>
      </c>
      <c r="B2635" s="244"/>
      <c r="C2635" s="211" t="s">
        <v>859</v>
      </c>
      <c r="D2635" s="244" t="s">
        <v>14</v>
      </c>
      <c r="E2635" s="244" t="s">
        <v>860</v>
      </c>
      <c r="F2635" s="597" t="s">
        <v>861</v>
      </c>
      <c r="G2635" s="597"/>
      <c r="H2635" s="212" t="s">
        <v>862</v>
      </c>
      <c r="I2635" s="211" t="s">
        <v>3086</v>
      </c>
      <c r="J2635" s="211" t="s">
        <v>864</v>
      </c>
      <c r="K2635" s="213">
        <v>149.19</v>
      </c>
    </row>
    <row r="2636" spans="1:11" ht="21.95" customHeight="1">
      <c r="A2636" s="247" t="s">
        <v>869</v>
      </c>
      <c r="B2636" s="247"/>
      <c r="C2636" s="214" t="s">
        <v>1237</v>
      </c>
      <c r="D2636" s="247" t="s">
        <v>14</v>
      </c>
      <c r="E2636" s="247" t="s">
        <v>1238</v>
      </c>
      <c r="F2636" s="598" t="s">
        <v>872</v>
      </c>
      <c r="G2636" s="598"/>
      <c r="H2636" s="215" t="s">
        <v>40</v>
      </c>
      <c r="I2636" s="214" t="s">
        <v>2173</v>
      </c>
      <c r="J2636" s="214" t="s">
        <v>1240</v>
      </c>
      <c r="K2636" s="216">
        <v>69.03</v>
      </c>
    </row>
    <row r="2637" spans="1:11" ht="21.95" customHeight="1">
      <c r="A2637" s="247" t="s">
        <v>869</v>
      </c>
      <c r="B2637" s="247"/>
      <c r="C2637" s="214" t="s">
        <v>1245</v>
      </c>
      <c r="D2637" s="247" t="s">
        <v>14</v>
      </c>
      <c r="E2637" s="247" t="s">
        <v>1246</v>
      </c>
      <c r="F2637" s="598" t="s">
        <v>872</v>
      </c>
      <c r="G2637" s="598"/>
      <c r="H2637" s="215" t="s">
        <v>880</v>
      </c>
      <c r="I2637" s="214" t="s">
        <v>3087</v>
      </c>
      <c r="J2637" s="214" t="s">
        <v>1248</v>
      </c>
      <c r="K2637" s="216">
        <v>216.58</v>
      </c>
    </row>
    <row r="2638" spans="1:11">
      <c r="A2638" s="245"/>
      <c r="B2638" s="245"/>
      <c r="C2638" s="245"/>
      <c r="D2638" s="245"/>
      <c r="E2638" s="245"/>
      <c r="F2638" s="245" t="s">
        <v>886</v>
      </c>
      <c r="G2638" s="245" t="s">
        <v>4269</v>
      </c>
      <c r="H2638" s="245" t="s">
        <v>888</v>
      </c>
      <c r="I2638" s="245" t="s">
        <v>4270</v>
      </c>
      <c r="J2638" s="245" t="s">
        <v>890</v>
      </c>
      <c r="K2638" s="245" t="s">
        <v>3088</v>
      </c>
    </row>
    <row r="2639" spans="1:11" ht="15" thickBot="1">
      <c r="A2639" s="245"/>
      <c r="B2639" s="245"/>
      <c r="C2639" s="245"/>
      <c r="D2639" s="245"/>
      <c r="E2639" s="245"/>
      <c r="F2639" s="245" t="s">
        <v>891</v>
      </c>
      <c r="G2639" s="245" t="s">
        <v>3089</v>
      </c>
      <c r="H2639" s="599" t="s">
        <v>892</v>
      </c>
      <c r="I2639" s="599"/>
      <c r="J2639" s="599" t="s">
        <v>3090</v>
      </c>
      <c r="K2639" s="599"/>
    </row>
    <row r="2640" spans="1:11" ht="0.95" customHeight="1" thickTop="1">
      <c r="A2640" s="217"/>
      <c r="B2640" s="217"/>
      <c r="C2640" s="217"/>
      <c r="D2640" s="217"/>
      <c r="E2640" s="217"/>
      <c r="F2640" s="217"/>
      <c r="G2640" s="217"/>
      <c r="H2640" s="217"/>
      <c r="I2640" s="217"/>
      <c r="J2640" s="217"/>
      <c r="K2640" s="217"/>
    </row>
    <row r="2641" spans="1:11" ht="18" customHeight="1">
      <c r="A2641" s="243"/>
      <c r="B2641" s="243" t="s">
        <v>840</v>
      </c>
      <c r="C2641" s="207" t="s">
        <v>841</v>
      </c>
      <c r="D2641" s="243" t="s">
        <v>842</v>
      </c>
      <c r="E2641" s="243" t="s">
        <v>843</v>
      </c>
      <c r="F2641" s="600" t="s">
        <v>844</v>
      </c>
      <c r="G2641" s="600"/>
      <c r="H2641" s="208" t="s">
        <v>845</v>
      </c>
      <c r="I2641" s="207" t="s">
        <v>846</v>
      </c>
      <c r="J2641" s="207" t="s">
        <v>847</v>
      </c>
      <c r="K2641" s="207" t="s">
        <v>742</v>
      </c>
    </row>
    <row r="2642" spans="1:11" ht="21.95" customHeight="1">
      <c r="A2642" s="317" t="s">
        <v>848</v>
      </c>
      <c r="B2642" s="317"/>
      <c r="C2642" s="318" t="s">
        <v>1621</v>
      </c>
      <c r="D2642" s="317" t="s">
        <v>14</v>
      </c>
      <c r="E2642" s="317" t="s">
        <v>1622</v>
      </c>
      <c r="F2642" s="592" t="s">
        <v>861</v>
      </c>
      <c r="G2642" s="592"/>
      <c r="H2642" s="319" t="s">
        <v>40</v>
      </c>
      <c r="I2642" s="318">
        <v>1</v>
      </c>
      <c r="J2642" s="318" t="s">
        <v>1624</v>
      </c>
      <c r="K2642" s="318" t="s">
        <v>1624</v>
      </c>
    </row>
    <row r="2643" spans="1:11" ht="21.95" customHeight="1">
      <c r="A2643" s="244" t="s">
        <v>853</v>
      </c>
      <c r="B2643" s="244"/>
      <c r="C2643" s="211" t="s">
        <v>859</v>
      </c>
      <c r="D2643" s="244" t="s">
        <v>14</v>
      </c>
      <c r="E2643" s="244" t="s">
        <v>860</v>
      </c>
      <c r="F2643" s="597" t="s">
        <v>861</v>
      </c>
      <c r="G2643" s="597"/>
      <c r="H2643" s="212" t="s">
        <v>862</v>
      </c>
      <c r="I2643" s="211" t="s">
        <v>3091</v>
      </c>
      <c r="J2643" s="211" t="s">
        <v>864</v>
      </c>
      <c r="K2643" s="213">
        <v>116.17</v>
      </c>
    </row>
    <row r="2644" spans="1:11" ht="21.95" customHeight="1">
      <c r="A2644" s="247" t="s">
        <v>869</v>
      </c>
      <c r="B2644" s="247"/>
      <c r="C2644" s="214" t="s">
        <v>1391</v>
      </c>
      <c r="D2644" s="247" t="s">
        <v>14</v>
      </c>
      <c r="E2644" s="247" t="s">
        <v>1392</v>
      </c>
      <c r="F2644" s="598" t="s">
        <v>872</v>
      </c>
      <c r="G2644" s="598"/>
      <c r="H2644" s="215" t="s">
        <v>40</v>
      </c>
      <c r="I2644" s="214" t="s">
        <v>3092</v>
      </c>
      <c r="J2644" s="214" t="s">
        <v>1394</v>
      </c>
      <c r="K2644" s="216">
        <v>74.75</v>
      </c>
    </row>
    <row r="2645" spans="1:11" ht="21.95" customHeight="1">
      <c r="A2645" s="247" t="s">
        <v>869</v>
      </c>
      <c r="B2645" s="247"/>
      <c r="C2645" s="214" t="s">
        <v>1245</v>
      </c>
      <c r="D2645" s="247" t="s">
        <v>14</v>
      </c>
      <c r="E2645" s="247" t="s">
        <v>1246</v>
      </c>
      <c r="F2645" s="598" t="s">
        <v>872</v>
      </c>
      <c r="G2645" s="598"/>
      <c r="H2645" s="215" t="s">
        <v>880</v>
      </c>
      <c r="I2645" s="214" t="s">
        <v>3093</v>
      </c>
      <c r="J2645" s="214" t="s">
        <v>1248</v>
      </c>
      <c r="K2645" s="216">
        <v>238.41</v>
      </c>
    </row>
    <row r="2646" spans="1:11">
      <c r="A2646" s="245"/>
      <c r="B2646" s="245"/>
      <c r="C2646" s="245"/>
      <c r="D2646" s="245"/>
      <c r="E2646" s="245"/>
      <c r="F2646" s="245" t="s">
        <v>886</v>
      </c>
      <c r="G2646" s="245" t="s">
        <v>2382</v>
      </c>
      <c r="H2646" s="245" t="s">
        <v>888</v>
      </c>
      <c r="I2646" s="245" t="s">
        <v>4271</v>
      </c>
      <c r="J2646" s="245" t="s">
        <v>890</v>
      </c>
      <c r="K2646" s="245" t="s">
        <v>3094</v>
      </c>
    </row>
    <row r="2647" spans="1:11" ht="15" thickBot="1">
      <c r="A2647" s="245"/>
      <c r="B2647" s="245"/>
      <c r="C2647" s="245"/>
      <c r="D2647" s="245"/>
      <c r="E2647" s="245"/>
      <c r="F2647" s="245" t="s">
        <v>891</v>
      </c>
      <c r="G2647" s="245" t="s">
        <v>3095</v>
      </c>
      <c r="H2647" s="599" t="s">
        <v>892</v>
      </c>
      <c r="I2647" s="599"/>
      <c r="J2647" s="599" t="s">
        <v>3096</v>
      </c>
      <c r="K2647" s="599"/>
    </row>
    <row r="2648" spans="1:11" ht="0.95" customHeight="1" thickTop="1">
      <c r="A2648" s="217"/>
      <c r="B2648" s="217"/>
      <c r="C2648" s="217"/>
      <c r="D2648" s="217"/>
      <c r="E2648" s="217"/>
      <c r="F2648" s="217"/>
      <c r="G2648" s="217"/>
      <c r="H2648" s="217"/>
      <c r="I2648" s="217"/>
      <c r="J2648" s="217"/>
      <c r="K2648" s="217"/>
    </row>
    <row r="2649" spans="1:11" ht="18" customHeight="1">
      <c r="A2649" s="243"/>
      <c r="B2649" s="243" t="s">
        <v>840</v>
      </c>
      <c r="C2649" s="207" t="s">
        <v>841</v>
      </c>
      <c r="D2649" s="243" t="s">
        <v>842</v>
      </c>
      <c r="E2649" s="243" t="s">
        <v>843</v>
      </c>
      <c r="F2649" s="600" t="s">
        <v>844</v>
      </c>
      <c r="G2649" s="600"/>
      <c r="H2649" s="208" t="s">
        <v>845</v>
      </c>
      <c r="I2649" s="207" t="s">
        <v>846</v>
      </c>
      <c r="J2649" s="207" t="s">
        <v>847</v>
      </c>
      <c r="K2649" s="207" t="s">
        <v>742</v>
      </c>
    </row>
    <row r="2650" spans="1:11" ht="33" customHeight="1">
      <c r="A2650" s="317" t="s">
        <v>848</v>
      </c>
      <c r="B2650" s="317"/>
      <c r="C2650" s="318" t="s">
        <v>1728</v>
      </c>
      <c r="D2650" s="317" t="s">
        <v>14</v>
      </c>
      <c r="E2650" s="317" t="s">
        <v>1729</v>
      </c>
      <c r="F2650" s="592" t="s">
        <v>861</v>
      </c>
      <c r="G2650" s="592"/>
      <c r="H2650" s="319" t="s">
        <v>40</v>
      </c>
      <c r="I2650" s="318">
        <v>1</v>
      </c>
      <c r="J2650" s="318" t="s">
        <v>1731</v>
      </c>
      <c r="K2650" s="318" t="s">
        <v>1731</v>
      </c>
    </row>
    <row r="2651" spans="1:11" ht="21.95" customHeight="1">
      <c r="A2651" s="244" t="s">
        <v>853</v>
      </c>
      <c r="B2651" s="244"/>
      <c r="C2651" s="211" t="s">
        <v>1380</v>
      </c>
      <c r="D2651" s="244" t="s">
        <v>14</v>
      </c>
      <c r="E2651" s="244" t="s">
        <v>1381</v>
      </c>
      <c r="F2651" s="597" t="s">
        <v>861</v>
      </c>
      <c r="G2651" s="597"/>
      <c r="H2651" s="212" t="s">
        <v>862</v>
      </c>
      <c r="I2651" s="211" t="s">
        <v>3097</v>
      </c>
      <c r="J2651" s="211" t="s">
        <v>1382</v>
      </c>
      <c r="K2651" s="213">
        <v>91.2</v>
      </c>
    </row>
    <row r="2652" spans="1:11" ht="44.1" customHeight="1">
      <c r="A2652" s="244" t="s">
        <v>853</v>
      </c>
      <c r="B2652" s="244"/>
      <c r="C2652" s="211" t="s">
        <v>1836</v>
      </c>
      <c r="D2652" s="244" t="s">
        <v>14</v>
      </c>
      <c r="E2652" s="244" t="s">
        <v>1837</v>
      </c>
      <c r="F2652" s="597" t="s">
        <v>1183</v>
      </c>
      <c r="G2652" s="597"/>
      <c r="H2652" s="212" t="s">
        <v>1184</v>
      </c>
      <c r="I2652" s="211" t="s">
        <v>1883</v>
      </c>
      <c r="J2652" s="211" t="s">
        <v>1839</v>
      </c>
      <c r="K2652" s="213">
        <v>1.1000000000000001</v>
      </c>
    </row>
    <row r="2653" spans="1:11" ht="44.1" customHeight="1">
      <c r="A2653" s="244" t="s">
        <v>853</v>
      </c>
      <c r="B2653" s="244"/>
      <c r="C2653" s="211" t="s">
        <v>1840</v>
      </c>
      <c r="D2653" s="244" t="s">
        <v>14</v>
      </c>
      <c r="E2653" s="244" t="s">
        <v>1841</v>
      </c>
      <c r="F2653" s="597" t="s">
        <v>1183</v>
      </c>
      <c r="G2653" s="597"/>
      <c r="H2653" s="212" t="s">
        <v>1189</v>
      </c>
      <c r="I2653" s="211" t="s">
        <v>3098</v>
      </c>
      <c r="J2653" s="211" t="s">
        <v>1843</v>
      </c>
      <c r="K2653" s="213">
        <v>0.87</v>
      </c>
    </row>
    <row r="2654" spans="1:11" ht="21.95" customHeight="1">
      <c r="A2654" s="247" t="s">
        <v>869</v>
      </c>
      <c r="B2654" s="247"/>
      <c r="C2654" s="214" t="s">
        <v>1791</v>
      </c>
      <c r="D2654" s="247" t="s">
        <v>14</v>
      </c>
      <c r="E2654" s="247" t="s">
        <v>1792</v>
      </c>
      <c r="F2654" s="598" t="s">
        <v>872</v>
      </c>
      <c r="G2654" s="598"/>
      <c r="H2654" s="215" t="s">
        <v>794</v>
      </c>
      <c r="I2654" s="214" t="s">
        <v>3099</v>
      </c>
      <c r="J2654" s="214" t="s">
        <v>1794</v>
      </c>
      <c r="K2654" s="216">
        <v>1752.18</v>
      </c>
    </row>
    <row r="2655" spans="1:11" ht="21.95" customHeight="1">
      <c r="A2655" s="247" t="s">
        <v>869</v>
      </c>
      <c r="B2655" s="247"/>
      <c r="C2655" s="214" t="s">
        <v>1237</v>
      </c>
      <c r="D2655" s="247" t="s">
        <v>14</v>
      </c>
      <c r="E2655" s="247" t="s">
        <v>1238</v>
      </c>
      <c r="F2655" s="598" t="s">
        <v>872</v>
      </c>
      <c r="G2655" s="598"/>
      <c r="H2655" s="215" t="s">
        <v>40</v>
      </c>
      <c r="I2655" s="214" t="s">
        <v>3100</v>
      </c>
      <c r="J2655" s="214" t="s">
        <v>1240</v>
      </c>
      <c r="K2655" s="216">
        <v>57.2</v>
      </c>
    </row>
    <row r="2656" spans="1:11" ht="21.95" customHeight="1">
      <c r="A2656" s="247" t="s">
        <v>869</v>
      </c>
      <c r="B2656" s="247"/>
      <c r="C2656" s="214" t="s">
        <v>1245</v>
      </c>
      <c r="D2656" s="247" t="s">
        <v>14</v>
      </c>
      <c r="E2656" s="247" t="s">
        <v>1246</v>
      </c>
      <c r="F2656" s="598" t="s">
        <v>872</v>
      </c>
      <c r="G2656" s="598"/>
      <c r="H2656" s="215" t="s">
        <v>880</v>
      </c>
      <c r="I2656" s="214" t="s">
        <v>3101</v>
      </c>
      <c r="J2656" s="214" t="s">
        <v>1248</v>
      </c>
      <c r="K2656" s="216">
        <v>135.5</v>
      </c>
    </row>
    <row r="2657" spans="1:11">
      <c r="A2657" s="245"/>
      <c r="B2657" s="245"/>
      <c r="C2657" s="245"/>
      <c r="D2657" s="245"/>
      <c r="E2657" s="245"/>
      <c r="F2657" s="245" t="s">
        <v>886</v>
      </c>
      <c r="G2657" s="245" t="s">
        <v>4272</v>
      </c>
      <c r="H2657" s="245" t="s">
        <v>888</v>
      </c>
      <c r="I2657" s="245" t="s">
        <v>4273</v>
      </c>
      <c r="J2657" s="245" t="s">
        <v>890</v>
      </c>
      <c r="K2657" s="245" t="s">
        <v>1425</v>
      </c>
    </row>
    <row r="2658" spans="1:11" ht="15" thickBot="1">
      <c r="A2658" s="245"/>
      <c r="B2658" s="245"/>
      <c r="C2658" s="245"/>
      <c r="D2658" s="245"/>
      <c r="E2658" s="245"/>
      <c r="F2658" s="245" t="s">
        <v>891</v>
      </c>
      <c r="G2658" s="245" t="s">
        <v>3102</v>
      </c>
      <c r="H2658" s="599" t="s">
        <v>892</v>
      </c>
      <c r="I2658" s="599"/>
      <c r="J2658" s="599" t="s">
        <v>3103</v>
      </c>
      <c r="K2658" s="599"/>
    </row>
    <row r="2659" spans="1:11" ht="0.95" customHeight="1" thickTop="1">
      <c r="A2659" s="217"/>
      <c r="B2659" s="217"/>
      <c r="C2659" s="217"/>
      <c r="D2659" s="217"/>
      <c r="E2659" s="217"/>
      <c r="F2659" s="217"/>
      <c r="G2659" s="217"/>
      <c r="H2659" s="217"/>
      <c r="I2659" s="217"/>
      <c r="J2659" s="217"/>
      <c r="K2659" s="217"/>
    </row>
    <row r="2660" spans="1:11" ht="18" customHeight="1">
      <c r="A2660" s="243"/>
      <c r="B2660" s="243" t="s">
        <v>840</v>
      </c>
      <c r="C2660" s="207" t="s">
        <v>841</v>
      </c>
      <c r="D2660" s="243" t="s">
        <v>842</v>
      </c>
      <c r="E2660" s="243" t="s">
        <v>843</v>
      </c>
      <c r="F2660" s="600" t="s">
        <v>844</v>
      </c>
      <c r="G2660" s="600"/>
      <c r="H2660" s="208" t="s">
        <v>845</v>
      </c>
      <c r="I2660" s="207" t="s">
        <v>846</v>
      </c>
      <c r="J2660" s="207" t="s">
        <v>847</v>
      </c>
      <c r="K2660" s="207" t="s">
        <v>742</v>
      </c>
    </row>
    <row r="2661" spans="1:11" ht="21.95" customHeight="1">
      <c r="A2661" s="317" t="s">
        <v>848</v>
      </c>
      <c r="B2661" s="317"/>
      <c r="C2661" s="318" t="s">
        <v>1809</v>
      </c>
      <c r="D2661" s="317" t="s">
        <v>14</v>
      </c>
      <c r="E2661" s="317" t="s">
        <v>1810</v>
      </c>
      <c r="F2661" s="592" t="s">
        <v>861</v>
      </c>
      <c r="G2661" s="592"/>
      <c r="H2661" s="319" t="s">
        <v>40</v>
      </c>
      <c r="I2661" s="318">
        <v>1</v>
      </c>
      <c r="J2661" s="318" t="s">
        <v>1811</v>
      </c>
      <c r="K2661" s="318" t="s">
        <v>1811</v>
      </c>
    </row>
    <row r="2662" spans="1:11" ht="21.95" customHeight="1">
      <c r="A2662" s="244" t="s">
        <v>853</v>
      </c>
      <c r="B2662" s="244"/>
      <c r="C2662" s="211" t="s">
        <v>859</v>
      </c>
      <c r="D2662" s="244" t="s">
        <v>14</v>
      </c>
      <c r="E2662" s="244" t="s">
        <v>860</v>
      </c>
      <c r="F2662" s="597" t="s">
        <v>861</v>
      </c>
      <c r="G2662" s="597"/>
      <c r="H2662" s="212" t="s">
        <v>862</v>
      </c>
      <c r="I2662" s="211" t="s">
        <v>3104</v>
      </c>
      <c r="J2662" s="211" t="s">
        <v>864</v>
      </c>
      <c r="K2662" s="213">
        <v>157.41</v>
      </c>
    </row>
    <row r="2663" spans="1:11" ht="21.95" customHeight="1">
      <c r="A2663" s="247" t="s">
        <v>869</v>
      </c>
      <c r="B2663" s="247"/>
      <c r="C2663" s="214" t="s">
        <v>1391</v>
      </c>
      <c r="D2663" s="247" t="s">
        <v>14</v>
      </c>
      <c r="E2663" s="247" t="s">
        <v>1392</v>
      </c>
      <c r="F2663" s="598" t="s">
        <v>872</v>
      </c>
      <c r="G2663" s="598"/>
      <c r="H2663" s="215" t="s">
        <v>40</v>
      </c>
      <c r="I2663" s="214" t="s">
        <v>3105</v>
      </c>
      <c r="J2663" s="214" t="s">
        <v>1394</v>
      </c>
      <c r="K2663" s="216">
        <v>98.15</v>
      </c>
    </row>
    <row r="2664" spans="1:11" ht="21.95" customHeight="1">
      <c r="A2664" s="247" t="s">
        <v>869</v>
      </c>
      <c r="B2664" s="247"/>
      <c r="C2664" s="214" t="s">
        <v>1245</v>
      </c>
      <c r="D2664" s="247" t="s">
        <v>14</v>
      </c>
      <c r="E2664" s="247" t="s">
        <v>1246</v>
      </c>
      <c r="F2664" s="598" t="s">
        <v>872</v>
      </c>
      <c r="G2664" s="598"/>
      <c r="H2664" s="215" t="s">
        <v>880</v>
      </c>
      <c r="I2664" s="214" t="s">
        <v>3106</v>
      </c>
      <c r="J2664" s="214" t="s">
        <v>1248</v>
      </c>
      <c r="K2664" s="216">
        <v>234.91</v>
      </c>
    </row>
    <row r="2665" spans="1:11">
      <c r="A2665" s="245"/>
      <c r="B2665" s="245"/>
      <c r="C2665" s="245"/>
      <c r="D2665" s="245"/>
      <c r="E2665" s="245"/>
      <c r="F2665" s="245" t="s">
        <v>886</v>
      </c>
      <c r="G2665" s="245" t="s">
        <v>4274</v>
      </c>
      <c r="H2665" s="245" t="s">
        <v>888</v>
      </c>
      <c r="I2665" s="245" t="s">
        <v>4275</v>
      </c>
      <c r="J2665" s="245" t="s">
        <v>890</v>
      </c>
      <c r="K2665" s="245" t="s">
        <v>3107</v>
      </c>
    </row>
    <row r="2666" spans="1:11" ht="15" thickBot="1">
      <c r="A2666" s="245"/>
      <c r="B2666" s="245"/>
      <c r="C2666" s="245"/>
      <c r="D2666" s="245"/>
      <c r="E2666" s="245"/>
      <c r="F2666" s="245" t="s">
        <v>891</v>
      </c>
      <c r="G2666" s="245" t="s">
        <v>3108</v>
      </c>
      <c r="H2666" s="599" t="s">
        <v>892</v>
      </c>
      <c r="I2666" s="599"/>
      <c r="J2666" s="599" t="s">
        <v>3109</v>
      </c>
      <c r="K2666" s="599"/>
    </row>
    <row r="2667" spans="1:11" ht="0.95" customHeight="1" thickTop="1">
      <c r="A2667" s="217"/>
      <c r="B2667" s="217"/>
      <c r="C2667" s="217"/>
      <c r="D2667" s="217"/>
      <c r="E2667" s="217"/>
      <c r="F2667" s="217"/>
      <c r="G2667" s="217"/>
      <c r="H2667" s="217"/>
      <c r="I2667" s="217"/>
      <c r="J2667" s="217"/>
      <c r="K2667" s="217"/>
    </row>
    <row r="2668" spans="1:11" ht="18" customHeight="1">
      <c r="A2668" s="243"/>
      <c r="B2668" s="243" t="s">
        <v>840</v>
      </c>
      <c r="C2668" s="207" t="s">
        <v>841</v>
      </c>
      <c r="D2668" s="243" t="s">
        <v>842</v>
      </c>
      <c r="E2668" s="243" t="s">
        <v>843</v>
      </c>
      <c r="F2668" s="600" t="s">
        <v>844</v>
      </c>
      <c r="G2668" s="600"/>
      <c r="H2668" s="208" t="s">
        <v>845</v>
      </c>
      <c r="I2668" s="207" t="s">
        <v>846</v>
      </c>
      <c r="J2668" s="207" t="s">
        <v>847</v>
      </c>
      <c r="K2668" s="207" t="s">
        <v>742</v>
      </c>
    </row>
    <row r="2669" spans="1:11" ht="33" customHeight="1">
      <c r="A2669" s="317" t="s">
        <v>848</v>
      </c>
      <c r="B2669" s="317"/>
      <c r="C2669" s="318" t="s">
        <v>1784</v>
      </c>
      <c r="D2669" s="317" t="s">
        <v>14</v>
      </c>
      <c r="E2669" s="317" t="s">
        <v>1785</v>
      </c>
      <c r="F2669" s="592" t="s">
        <v>861</v>
      </c>
      <c r="G2669" s="592"/>
      <c r="H2669" s="319" t="s">
        <v>40</v>
      </c>
      <c r="I2669" s="318">
        <v>1</v>
      </c>
      <c r="J2669" s="318" t="s">
        <v>1786</v>
      </c>
      <c r="K2669" s="318" t="s">
        <v>1786</v>
      </c>
    </row>
    <row r="2670" spans="1:11" ht="21.95" customHeight="1">
      <c r="A2670" s="244" t="s">
        <v>853</v>
      </c>
      <c r="B2670" s="244"/>
      <c r="C2670" s="211" t="s">
        <v>1380</v>
      </c>
      <c r="D2670" s="244" t="s">
        <v>14</v>
      </c>
      <c r="E2670" s="244" t="s">
        <v>1381</v>
      </c>
      <c r="F2670" s="597" t="s">
        <v>861</v>
      </c>
      <c r="G2670" s="597"/>
      <c r="H2670" s="212" t="s">
        <v>862</v>
      </c>
      <c r="I2670" s="211" t="s">
        <v>2166</v>
      </c>
      <c r="J2670" s="211" t="s">
        <v>1382</v>
      </c>
      <c r="K2670" s="213">
        <v>95.98</v>
      </c>
    </row>
    <row r="2671" spans="1:11" ht="44.1" customHeight="1">
      <c r="A2671" s="244" t="s">
        <v>853</v>
      </c>
      <c r="B2671" s="244"/>
      <c r="C2671" s="211" t="s">
        <v>1836</v>
      </c>
      <c r="D2671" s="244" t="s">
        <v>14</v>
      </c>
      <c r="E2671" s="244" t="s">
        <v>1837</v>
      </c>
      <c r="F2671" s="597" t="s">
        <v>1183</v>
      </c>
      <c r="G2671" s="597"/>
      <c r="H2671" s="212" t="s">
        <v>1184</v>
      </c>
      <c r="I2671" s="211" t="s">
        <v>3110</v>
      </c>
      <c r="J2671" s="211" t="s">
        <v>1839</v>
      </c>
      <c r="K2671" s="213">
        <v>1.17</v>
      </c>
    </row>
    <row r="2672" spans="1:11" ht="44.1" customHeight="1">
      <c r="A2672" s="244" t="s">
        <v>853</v>
      </c>
      <c r="B2672" s="244"/>
      <c r="C2672" s="211" t="s">
        <v>1840</v>
      </c>
      <c r="D2672" s="244" t="s">
        <v>14</v>
      </c>
      <c r="E2672" s="244" t="s">
        <v>1841</v>
      </c>
      <c r="F2672" s="597" t="s">
        <v>1183</v>
      </c>
      <c r="G2672" s="597"/>
      <c r="H2672" s="212" t="s">
        <v>1189</v>
      </c>
      <c r="I2672" s="211" t="s">
        <v>3111</v>
      </c>
      <c r="J2672" s="211" t="s">
        <v>1843</v>
      </c>
      <c r="K2672" s="213">
        <v>0.92</v>
      </c>
    </row>
    <row r="2673" spans="1:11" ht="21.95" customHeight="1">
      <c r="A2673" s="247" t="s">
        <v>869</v>
      </c>
      <c r="B2673" s="247"/>
      <c r="C2673" s="214" t="s">
        <v>1391</v>
      </c>
      <c r="D2673" s="247" t="s">
        <v>14</v>
      </c>
      <c r="E2673" s="247" t="s">
        <v>1392</v>
      </c>
      <c r="F2673" s="598" t="s">
        <v>872</v>
      </c>
      <c r="G2673" s="598"/>
      <c r="H2673" s="215" t="s">
        <v>40</v>
      </c>
      <c r="I2673" s="214" t="s">
        <v>3112</v>
      </c>
      <c r="J2673" s="214" t="s">
        <v>1394</v>
      </c>
      <c r="K2673" s="216">
        <v>100.1</v>
      </c>
    </row>
    <row r="2674" spans="1:11" ht="21.95" customHeight="1">
      <c r="A2674" s="247" t="s">
        <v>869</v>
      </c>
      <c r="B2674" s="247"/>
      <c r="C2674" s="214" t="s">
        <v>1245</v>
      </c>
      <c r="D2674" s="247" t="s">
        <v>14</v>
      </c>
      <c r="E2674" s="247" t="s">
        <v>1246</v>
      </c>
      <c r="F2674" s="598" t="s">
        <v>872</v>
      </c>
      <c r="G2674" s="598"/>
      <c r="H2674" s="215" t="s">
        <v>880</v>
      </c>
      <c r="I2674" s="214" t="s">
        <v>3113</v>
      </c>
      <c r="J2674" s="214" t="s">
        <v>1248</v>
      </c>
      <c r="K2674" s="216">
        <v>238.79</v>
      </c>
    </row>
    <row r="2675" spans="1:11">
      <c r="A2675" s="245"/>
      <c r="B2675" s="245"/>
      <c r="C2675" s="245"/>
      <c r="D2675" s="245"/>
      <c r="E2675" s="245"/>
      <c r="F2675" s="245" t="s">
        <v>886</v>
      </c>
      <c r="G2675" s="245" t="s">
        <v>4276</v>
      </c>
      <c r="H2675" s="245" t="s">
        <v>888</v>
      </c>
      <c r="I2675" s="245" t="s">
        <v>4277</v>
      </c>
      <c r="J2675" s="245" t="s">
        <v>890</v>
      </c>
      <c r="K2675" s="245" t="s">
        <v>3114</v>
      </c>
    </row>
    <row r="2676" spans="1:11" ht="15" thickBot="1">
      <c r="A2676" s="245"/>
      <c r="B2676" s="245"/>
      <c r="C2676" s="245"/>
      <c r="D2676" s="245"/>
      <c r="E2676" s="245"/>
      <c r="F2676" s="245" t="s">
        <v>891</v>
      </c>
      <c r="G2676" s="245" t="s">
        <v>3115</v>
      </c>
      <c r="H2676" s="599" t="s">
        <v>892</v>
      </c>
      <c r="I2676" s="599"/>
      <c r="J2676" s="599" t="s">
        <v>3116</v>
      </c>
      <c r="K2676" s="599"/>
    </row>
    <row r="2677" spans="1:11" ht="0.95" customHeight="1" thickTop="1">
      <c r="A2677" s="217"/>
      <c r="B2677" s="217"/>
      <c r="C2677" s="217"/>
      <c r="D2677" s="217"/>
      <c r="E2677" s="217"/>
      <c r="F2677" s="217"/>
      <c r="G2677" s="217"/>
      <c r="H2677" s="217"/>
      <c r="I2677" s="217"/>
      <c r="J2677" s="217"/>
      <c r="K2677" s="217"/>
    </row>
    <row r="2678" spans="1:11" ht="18" customHeight="1">
      <c r="A2678" s="243"/>
      <c r="B2678" s="243" t="s">
        <v>840</v>
      </c>
      <c r="C2678" s="207" t="s">
        <v>841</v>
      </c>
      <c r="D2678" s="243" t="s">
        <v>842</v>
      </c>
      <c r="E2678" s="243" t="s">
        <v>843</v>
      </c>
      <c r="F2678" s="600" t="s">
        <v>844</v>
      </c>
      <c r="G2678" s="600"/>
      <c r="H2678" s="208" t="s">
        <v>845</v>
      </c>
      <c r="I2678" s="207" t="s">
        <v>846</v>
      </c>
      <c r="J2678" s="207" t="s">
        <v>847</v>
      </c>
      <c r="K2678" s="207" t="s">
        <v>742</v>
      </c>
    </row>
    <row r="2679" spans="1:11" ht="21.95" customHeight="1">
      <c r="A2679" s="317" t="s">
        <v>848</v>
      </c>
      <c r="B2679" s="317"/>
      <c r="C2679" s="318" t="s">
        <v>1537</v>
      </c>
      <c r="D2679" s="317" t="s">
        <v>14</v>
      </c>
      <c r="E2679" s="317" t="s">
        <v>1538</v>
      </c>
      <c r="F2679" s="592" t="s">
        <v>861</v>
      </c>
      <c r="G2679" s="592"/>
      <c r="H2679" s="319" t="s">
        <v>40</v>
      </c>
      <c r="I2679" s="318">
        <v>1</v>
      </c>
      <c r="J2679" s="318" t="s">
        <v>1540</v>
      </c>
      <c r="K2679" s="318" t="s">
        <v>1540</v>
      </c>
    </row>
    <row r="2680" spans="1:11" ht="21.95" customHeight="1">
      <c r="A2680" s="244" t="s">
        <v>853</v>
      </c>
      <c r="B2680" s="244"/>
      <c r="C2680" s="211" t="s">
        <v>859</v>
      </c>
      <c r="D2680" s="244" t="s">
        <v>14</v>
      </c>
      <c r="E2680" s="244" t="s">
        <v>860</v>
      </c>
      <c r="F2680" s="597" t="s">
        <v>861</v>
      </c>
      <c r="G2680" s="597"/>
      <c r="H2680" s="212" t="s">
        <v>862</v>
      </c>
      <c r="I2680" s="211" t="s">
        <v>3117</v>
      </c>
      <c r="J2680" s="211" t="s">
        <v>864</v>
      </c>
      <c r="K2680" s="213">
        <v>117.68</v>
      </c>
    </row>
    <row r="2681" spans="1:11" ht="21.95" customHeight="1">
      <c r="A2681" s="247" t="s">
        <v>869</v>
      </c>
      <c r="B2681" s="247"/>
      <c r="C2681" s="214" t="s">
        <v>1391</v>
      </c>
      <c r="D2681" s="247" t="s">
        <v>14</v>
      </c>
      <c r="E2681" s="247" t="s">
        <v>1392</v>
      </c>
      <c r="F2681" s="598" t="s">
        <v>872</v>
      </c>
      <c r="G2681" s="598"/>
      <c r="H2681" s="215" t="s">
        <v>40</v>
      </c>
      <c r="I2681" s="214" t="s">
        <v>3118</v>
      </c>
      <c r="J2681" s="214" t="s">
        <v>1394</v>
      </c>
      <c r="K2681" s="216">
        <v>79.95</v>
      </c>
    </row>
    <row r="2682" spans="1:11" ht="21.95" customHeight="1">
      <c r="A2682" s="247" t="s">
        <v>869</v>
      </c>
      <c r="B2682" s="247"/>
      <c r="C2682" s="214" t="s">
        <v>1245</v>
      </c>
      <c r="D2682" s="247" t="s">
        <v>14</v>
      </c>
      <c r="E2682" s="247" t="s">
        <v>1246</v>
      </c>
      <c r="F2682" s="598" t="s">
        <v>872</v>
      </c>
      <c r="G2682" s="598"/>
      <c r="H2682" s="215" t="s">
        <v>880</v>
      </c>
      <c r="I2682" s="214" t="s">
        <v>3119</v>
      </c>
      <c r="J2682" s="214" t="s">
        <v>1248</v>
      </c>
      <c r="K2682" s="216">
        <v>191.72</v>
      </c>
    </row>
    <row r="2683" spans="1:11">
      <c r="A2683" s="245"/>
      <c r="B2683" s="245"/>
      <c r="C2683" s="245"/>
      <c r="D2683" s="245"/>
      <c r="E2683" s="245"/>
      <c r="F2683" s="245" t="s">
        <v>886</v>
      </c>
      <c r="G2683" s="245" t="s">
        <v>4278</v>
      </c>
      <c r="H2683" s="245" t="s">
        <v>888</v>
      </c>
      <c r="I2683" s="245" t="s">
        <v>4279</v>
      </c>
      <c r="J2683" s="245" t="s">
        <v>890</v>
      </c>
      <c r="K2683" s="245" t="s">
        <v>3120</v>
      </c>
    </row>
    <row r="2684" spans="1:11" ht="15" thickBot="1">
      <c r="A2684" s="245"/>
      <c r="B2684" s="245"/>
      <c r="C2684" s="245"/>
      <c r="D2684" s="245"/>
      <c r="E2684" s="245"/>
      <c r="F2684" s="245" t="s">
        <v>891</v>
      </c>
      <c r="G2684" s="245" t="s">
        <v>3121</v>
      </c>
      <c r="H2684" s="599" t="s">
        <v>892</v>
      </c>
      <c r="I2684" s="599"/>
      <c r="J2684" s="599" t="s">
        <v>3122</v>
      </c>
      <c r="K2684" s="599"/>
    </row>
    <row r="2685" spans="1:11" ht="0.95" customHeight="1" thickTop="1">
      <c r="A2685" s="217"/>
      <c r="B2685" s="217"/>
      <c r="C2685" s="217"/>
      <c r="D2685" s="217"/>
      <c r="E2685" s="217"/>
      <c r="F2685" s="217"/>
      <c r="G2685" s="217"/>
      <c r="H2685" s="217"/>
      <c r="I2685" s="217"/>
      <c r="J2685" s="217"/>
      <c r="K2685" s="217"/>
    </row>
    <row r="2686" spans="1:11" ht="18" customHeight="1">
      <c r="A2686" s="243"/>
      <c r="B2686" s="243" t="s">
        <v>840</v>
      </c>
      <c r="C2686" s="207" t="s">
        <v>841</v>
      </c>
      <c r="D2686" s="243" t="s">
        <v>842</v>
      </c>
      <c r="E2686" s="243" t="s">
        <v>843</v>
      </c>
      <c r="F2686" s="600" t="s">
        <v>844</v>
      </c>
      <c r="G2686" s="600"/>
      <c r="H2686" s="208" t="s">
        <v>845</v>
      </c>
      <c r="I2686" s="207" t="s">
        <v>846</v>
      </c>
      <c r="J2686" s="207" t="s">
        <v>847</v>
      </c>
      <c r="K2686" s="207" t="s">
        <v>742</v>
      </c>
    </row>
    <row r="2687" spans="1:11" ht="21.95" customHeight="1">
      <c r="A2687" s="317" t="s">
        <v>848</v>
      </c>
      <c r="B2687" s="317"/>
      <c r="C2687" s="318" t="s">
        <v>1355</v>
      </c>
      <c r="D2687" s="317" t="s">
        <v>14</v>
      </c>
      <c r="E2687" s="317" t="s">
        <v>1356</v>
      </c>
      <c r="F2687" s="592" t="s">
        <v>861</v>
      </c>
      <c r="G2687" s="592"/>
      <c r="H2687" s="319" t="s">
        <v>862</v>
      </c>
      <c r="I2687" s="318">
        <v>1</v>
      </c>
      <c r="J2687" s="318" t="s">
        <v>868</v>
      </c>
      <c r="K2687" s="318" t="s">
        <v>868</v>
      </c>
    </row>
    <row r="2688" spans="1:11" ht="21.95" customHeight="1">
      <c r="A2688" s="244" t="s">
        <v>853</v>
      </c>
      <c r="B2688" s="244"/>
      <c r="C2688" s="211" t="s">
        <v>2910</v>
      </c>
      <c r="D2688" s="244" t="s">
        <v>14</v>
      </c>
      <c r="E2688" s="244" t="s">
        <v>2911</v>
      </c>
      <c r="F2688" s="597" t="s">
        <v>861</v>
      </c>
      <c r="G2688" s="597"/>
      <c r="H2688" s="212" t="s">
        <v>862</v>
      </c>
      <c r="I2688" s="211" t="s">
        <v>867</v>
      </c>
      <c r="J2688" s="211" t="s">
        <v>2182</v>
      </c>
      <c r="K2688" s="213">
        <v>0.38</v>
      </c>
    </row>
    <row r="2689" spans="1:11" ht="21.95" customHeight="1">
      <c r="A2689" s="244" t="s">
        <v>853</v>
      </c>
      <c r="B2689" s="244"/>
      <c r="C2689" s="211" t="s">
        <v>2912</v>
      </c>
      <c r="D2689" s="244" t="s">
        <v>14</v>
      </c>
      <c r="E2689" s="244" t="s">
        <v>2913</v>
      </c>
      <c r="F2689" s="597" t="s">
        <v>861</v>
      </c>
      <c r="G2689" s="597"/>
      <c r="H2689" s="212" t="s">
        <v>862</v>
      </c>
      <c r="I2689" s="211" t="s">
        <v>867</v>
      </c>
      <c r="J2689" s="211" t="s">
        <v>2914</v>
      </c>
      <c r="K2689" s="213">
        <v>0.8</v>
      </c>
    </row>
    <row r="2690" spans="1:11" ht="21.95" customHeight="1">
      <c r="A2690" s="244" t="s">
        <v>853</v>
      </c>
      <c r="B2690" s="244"/>
      <c r="C2690" s="211" t="s">
        <v>3123</v>
      </c>
      <c r="D2690" s="244" t="s">
        <v>14</v>
      </c>
      <c r="E2690" s="244" t="s">
        <v>3124</v>
      </c>
      <c r="F2690" s="597" t="s">
        <v>861</v>
      </c>
      <c r="G2690" s="597"/>
      <c r="H2690" s="212" t="s">
        <v>862</v>
      </c>
      <c r="I2690" s="211" t="s">
        <v>867</v>
      </c>
      <c r="J2690" s="211" t="s">
        <v>1364</v>
      </c>
      <c r="K2690" s="213">
        <v>0.13</v>
      </c>
    </row>
    <row r="2691" spans="1:11" ht="21.95" customHeight="1">
      <c r="A2691" s="247" t="s">
        <v>869</v>
      </c>
      <c r="B2691" s="247"/>
      <c r="C2691" s="214" t="s">
        <v>2922</v>
      </c>
      <c r="D2691" s="247" t="s">
        <v>14</v>
      </c>
      <c r="E2691" s="247" t="s">
        <v>2923</v>
      </c>
      <c r="F2691" s="598" t="s">
        <v>2924</v>
      </c>
      <c r="G2691" s="598"/>
      <c r="H2691" s="215" t="s">
        <v>862</v>
      </c>
      <c r="I2691" s="214" t="s">
        <v>867</v>
      </c>
      <c r="J2691" s="214" t="s">
        <v>2925</v>
      </c>
      <c r="K2691" s="216">
        <v>3.09</v>
      </c>
    </row>
    <row r="2692" spans="1:11" ht="21.95" customHeight="1">
      <c r="A2692" s="247" t="s">
        <v>869</v>
      </c>
      <c r="B2692" s="247"/>
      <c r="C2692" s="214" t="s">
        <v>3125</v>
      </c>
      <c r="D2692" s="247" t="s">
        <v>14</v>
      </c>
      <c r="E2692" s="247" t="s">
        <v>3126</v>
      </c>
      <c r="F2692" s="598" t="s">
        <v>2920</v>
      </c>
      <c r="G2692" s="598"/>
      <c r="H2692" s="215" t="s">
        <v>862</v>
      </c>
      <c r="I2692" s="214" t="s">
        <v>867</v>
      </c>
      <c r="J2692" s="214" t="s">
        <v>2941</v>
      </c>
      <c r="K2692" s="216">
        <v>14.06</v>
      </c>
    </row>
    <row r="2693" spans="1:11" ht="21.95" customHeight="1">
      <c r="A2693" s="247" t="s">
        <v>869</v>
      </c>
      <c r="B2693" s="247"/>
      <c r="C2693" s="214" t="s">
        <v>2926</v>
      </c>
      <c r="D2693" s="247" t="s">
        <v>14</v>
      </c>
      <c r="E2693" s="247" t="s">
        <v>2927</v>
      </c>
      <c r="F2693" s="598" t="s">
        <v>2924</v>
      </c>
      <c r="G2693" s="598"/>
      <c r="H2693" s="215" t="s">
        <v>862</v>
      </c>
      <c r="I2693" s="214" t="s">
        <v>867</v>
      </c>
      <c r="J2693" s="214" t="s">
        <v>1764</v>
      </c>
      <c r="K2693" s="216">
        <v>0.37</v>
      </c>
    </row>
    <row r="2694" spans="1:11" ht="21.95" customHeight="1">
      <c r="A2694" s="247" t="s">
        <v>869</v>
      </c>
      <c r="B2694" s="247"/>
      <c r="C2694" s="214" t="s">
        <v>2928</v>
      </c>
      <c r="D2694" s="247" t="s">
        <v>14</v>
      </c>
      <c r="E2694" s="247" t="s">
        <v>2929</v>
      </c>
      <c r="F2694" s="598" t="s">
        <v>2930</v>
      </c>
      <c r="G2694" s="598"/>
      <c r="H2694" s="215" t="s">
        <v>862</v>
      </c>
      <c r="I2694" s="214" t="s">
        <v>867</v>
      </c>
      <c r="J2694" s="214" t="s">
        <v>1108</v>
      </c>
      <c r="K2694" s="216">
        <v>0.02</v>
      </c>
    </row>
    <row r="2695" spans="1:11" ht="21.95" customHeight="1">
      <c r="A2695" s="247" t="s">
        <v>869</v>
      </c>
      <c r="B2695" s="247"/>
      <c r="C2695" s="214" t="s">
        <v>2931</v>
      </c>
      <c r="D2695" s="247" t="s">
        <v>14</v>
      </c>
      <c r="E2695" s="247" t="s">
        <v>2932</v>
      </c>
      <c r="F2695" s="598" t="s">
        <v>2933</v>
      </c>
      <c r="G2695" s="598"/>
      <c r="H2695" s="215" t="s">
        <v>862</v>
      </c>
      <c r="I2695" s="214" t="s">
        <v>867</v>
      </c>
      <c r="J2695" s="214" t="s">
        <v>2056</v>
      </c>
      <c r="K2695" s="216">
        <v>0.6</v>
      </c>
    </row>
    <row r="2696" spans="1:11">
      <c r="A2696" s="245"/>
      <c r="B2696" s="245"/>
      <c r="C2696" s="245"/>
      <c r="D2696" s="245"/>
      <c r="E2696" s="245"/>
      <c r="F2696" s="245" t="s">
        <v>886</v>
      </c>
      <c r="G2696" s="245" t="s">
        <v>4280</v>
      </c>
      <c r="H2696" s="245" t="s">
        <v>888</v>
      </c>
      <c r="I2696" s="245" t="s">
        <v>1738</v>
      </c>
      <c r="J2696" s="245" t="s">
        <v>890</v>
      </c>
      <c r="K2696" s="245" t="s">
        <v>3127</v>
      </c>
    </row>
    <row r="2697" spans="1:11" ht="15" thickBot="1">
      <c r="A2697" s="245"/>
      <c r="B2697" s="245"/>
      <c r="C2697" s="245"/>
      <c r="D2697" s="245"/>
      <c r="E2697" s="245"/>
      <c r="F2697" s="245" t="s">
        <v>891</v>
      </c>
      <c r="G2697" s="245" t="s">
        <v>2943</v>
      </c>
      <c r="H2697" s="599" t="s">
        <v>892</v>
      </c>
      <c r="I2697" s="599"/>
      <c r="J2697" s="599" t="s">
        <v>3128</v>
      </c>
      <c r="K2697" s="599"/>
    </row>
    <row r="2698" spans="1:11" ht="0.95" customHeight="1" thickTop="1">
      <c r="A2698" s="217"/>
      <c r="B2698" s="217"/>
      <c r="C2698" s="217"/>
      <c r="D2698" s="217"/>
      <c r="E2698" s="217"/>
      <c r="F2698" s="217"/>
      <c r="G2698" s="217"/>
      <c r="H2698" s="217"/>
      <c r="I2698" s="217"/>
      <c r="J2698" s="217"/>
      <c r="K2698" s="217"/>
    </row>
    <row r="2699" spans="1:11" ht="18" customHeight="1">
      <c r="A2699" s="243"/>
      <c r="B2699" s="243" t="s">
        <v>840</v>
      </c>
      <c r="C2699" s="207" t="s">
        <v>841</v>
      </c>
      <c r="D2699" s="243" t="s">
        <v>842</v>
      </c>
      <c r="E2699" s="243" t="s">
        <v>843</v>
      </c>
      <c r="F2699" s="600" t="s">
        <v>844</v>
      </c>
      <c r="G2699" s="600"/>
      <c r="H2699" s="208" t="s">
        <v>845</v>
      </c>
      <c r="I2699" s="207" t="s">
        <v>846</v>
      </c>
      <c r="J2699" s="207" t="s">
        <v>847</v>
      </c>
      <c r="K2699" s="207" t="s">
        <v>742</v>
      </c>
    </row>
    <row r="2700" spans="1:11" ht="21.95" customHeight="1">
      <c r="A2700" s="317" t="s">
        <v>848</v>
      </c>
      <c r="B2700" s="317"/>
      <c r="C2700" s="318" t="s">
        <v>2491</v>
      </c>
      <c r="D2700" s="317" t="s">
        <v>14</v>
      </c>
      <c r="E2700" s="317" t="s">
        <v>2492</v>
      </c>
      <c r="F2700" s="592" t="s">
        <v>861</v>
      </c>
      <c r="G2700" s="592"/>
      <c r="H2700" s="319" t="s">
        <v>862</v>
      </c>
      <c r="I2700" s="318">
        <v>1</v>
      </c>
      <c r="J2700" s="318" t="s">
        <v>2494</v>
      </c>
      <c r="K2700" s="318" t="s">
        <v>2494</v>
      </c>
    </row>
    <row r="2701" spans="1:11" ht="21.95" customHeight="1">
      <c r="A2701" s="244" t="s">
        <v>853</v>
      </c>
      <c r="B2701" s="244"/>
      <c r="C2701" s="211" t="s">
        <v>2910</v>
      </c>
      <c r="D2701" s="244" t="s">
        <v>14</v>
      </c>
      <c r="E2701" s="244" t="s">
        <v>2911</v>
      </c>
      <c r="F2701" s="597" t="s">
        <v>861</v>
      </c>
      <c r="G2701" s="597"/>
      <c r="H2701" s="212" t="s">
        <v>862</v>
      </c>
      <c r="I2701" s="211" t="s">
        <v>867</v>
      </c>
      <c r="J2701" s="211" t="s">
        <v>2182</v>
      </c>
      <c r="K2701" s="213">
        <v>0.38</v>
      </c>
    </row>
    <row r="2702" spans="1:11" ht="21.95" customHeight="1">
      <c r="A2702" s="244" t="s">
        <v>853</v>
      </c>
      <c r="B2702" s="244"/>
      <c r="C2702" s="211" t="s">
        <v>2912</v>
      </c>
      <c r="D2702" s="244" t="s">
        <v>14</v>
      </c>
      <c r="E2702" s="244" t="s">
        <v>2913</v>
      </c>
      <c r="F2702" s="597" t="s">
        <v>861</v>
      </c>
      <c r="G2702" s="597"/>
      <c r="H2702" s="212" t="s">
        <v>862</v>
      </c>
      <c r="I2702" s="211" t="s">
        <v>867</v>
      </c>
      <c r="J2702" s="211" t="s">
        <v>2914</v>
      </c>
      <c r="K2702" s="213">
        <v>0.8</v>
      </c>
    </row>
    <row r="2703" spans="1:11" ht="21.95" customHeight="1">
      <c r="A2703" s="244" t="s">
        <v>853</v>
      </c>
      <c r="B2703" s="244"/>
      <c r="C2703" s="211" t="s">
        <v>3129</v>
      </c>
      <c r="D2703" s="244" t="s">
        <v>14</v>
      </c>
      <c r="E2703" s="244" t="s">
        <v>3130</v>
      </c>
      <c r="F2703" s="597" t="s">
        <v>861</v>
      </c>
      <c r="G2703" s="597"/>
      <c r="H2703" s="212" t="s">
        <v>862</v>
      </c>
      <c r="I2703" s="211" t="s">
        <v>867</v>
      </c>
      <c r="J2703" s="211" t="s">
        <v>1484</v>
      </c>
      <c r="K2703" s="213">
        <v>0.28999999999999998</v>
      </c>
    </row>
    <row r="2704" spans="1:11" ht="21.95" customHeight="1">
      <c r="A2704" s="247" t="s">
        <v>869</v>
      </c>
      <c r="B2704" s="247"/>
      <c r="C2704" s="214" t="s">
        <v>3131</v>
      </c>
      <c r="D2704" s="247" t="s">
        <v>14</v>
      </c>
      <c r="E2704" s="247" t="s">
        <v>3132</v>
      </c>
      <c r="F2704" s="598" t="s">
        <v>2920</v>
      </c>
      <c r="G2704" s="598"/>
      <c r="H2704" s="215" t="s">
        <v>862</v>
      </c>
      <c r="I2704" s="214" t="s">
        <v>867</v>
      </c>
      <c r="J2704" s="214" t="s">
        <v>3133</v>
      </c>
      <c r="K2704" s="216">
        <v>9.8800000000000008</v>
      </c>
    </row>
    <row r="2705" spans="1:11" ht="21.95" customHeight="1">
      <c r="A2705" s="247" t="s">
        <v>869</v>
      </c>
      <c r="B2705" s="247"/>
      <c r="C2705" s="214" t="s">
        <v>2922</v>
      </c>
      <c r="D2705" s="247" t="s">
        <v>14</v>
      </c>
      <c r="E2705" s="247" t="s">
        <v>2923</v>
      </c>
      <c r="F2705" s="598" t="s">
        <v>2924</v>
      </c>
      <c r="G2705" s="598"/>
      <c r="H2705" s="215" t="s">
        <v>862</v>
      </c>
      <c r="I2705" s="214" t="s">
        <v>867</v>
      </c>
      <c r="J2705" s="214" t="s">
        <v>2925</v>
      </c>
      <c r="K2705" s="216">
        <v>3.09</v>
      </c>
    </row>
    <row r="2706" spans="1:11" ht="21.95" customHeight="1">
      <c r="A2706" s="247" t="s">
        <v>869</v>
      </c>
      <c r="B2706" s="247"/>
      <c r="C2706" s="214" t="s">
        <v>2926</v>
      </c>
      <c r="D2706" s="247" t="s">
        <v>14</v>
      </c>
      <c r="E2706" s="247" t="s">
        <v>2927</v>
      </c>
      <c r="F2706" s="598" t="s">
        <v>2924</v>
      </c>
      <c r="G2706" s="598"/>
      <c r="H2706" s="215" t="s">
        <v>862</v>
      </c>
      <c r="I2706" s="214" t="s">
        <v>867</v>
      </c>
      <c r="J2706" s="214" t="s">
        <v>1764</v>
      </c>
      <c r="K2706" s="216">
        <v>0.37</v>
      </c>
    </row>
    <row r="2707" spans="1:11" ht="21.95" customHeight="1">
      <c r="A2707" s="247" t="s">
        <v>869</v>
      </c>
      <c r="B2707" s="247"/>
      <c r="C2707" s="214" t="s">
        <v>2928</v>
      </c>
      <c r="D2707" s="247" t="s">
        <v>14</v>
      </c>
      <c r="E2707" s="247" t="s">
        <v>2929</v>
      </c>
      <c r="F2707" s="598" t="s">
        <v>2930</v>
      </c>
      <c r="G2707" s="598"/>
      <c r="H2707" s="215" t="s">
        <v>862</v>
      </c>
      <c r="I2707" s="214" t="s">
        <v>867</v>
      </c>
      <c r="J2707" s="214" t="s">
        <v>1108</v>
      </c>
      <c r="K2707" s="216">
        <v>0.02</v>
      </c>
    </row>
    <row r="2708" spans="1:11" ht="21.95" customHeight="1">
      <c r="A2708" s="247" t="s">
        <v>869</v>
      </c>
      <c r="B2708" s="247"/>
      <c r="C2708" s="214" t="s">
        <v>2931</v>
      </c>
      <c r="D2708" s="247" t="s">
        <v>14</v>
      </c>
      <c r="E2708" s="247" t="s">
        <v>2932</v>
      </c>
      <c r="F2708" s="598" t="s">
        <v>2933</v>
      </c>
      <c r="G2708" s="598"/>
      <c r="H2708" s="215" t="s">
        <v>862</v>
      </c>
      <c r="I2708" s="214" t="s">
        <v>867</v>
      </c>
      <c r="J2708" s="214" t="s">
        <v>2056</v>
      </c>
      <c r="K2708" s="216">
        <v>0.6</v>
      </c>
    </row>
    <row r="2709" spans="1:11">
      <c r="A2709" s="245"/>
      <c r="B2709" s="245"/>
      <c r="C2709" s="245"/>
      <c r="D2709" s="245"/>
      <c r="E2709" s="245"/>
      <c r="F2709" s="245" t="s">
        <v>886</v>
      </c>
      <c r="G2709" s="245" t="s">
        <v>2087</v>
      </c>
      <c r="H2709" s="245" t="s">
        <v>888</v>
      </c>
      <c r="I2709" s="245" t="s">
        <v>3097</v>
      </c>
      <c r="J2709" s="245" t="s">
        <v>890</v>
      </c>
      <c r="K2709" s="245" t="s">
        <v>3134</v>
      </c>
    </row>
    <row r="2710" spans="1:11" ht="15" thickBot="1">
      <c r="A2710" s="245"/>
      <c r="B2710" s="245"/>
      <c r="C2710" s="245"/>
      <c r="D2710" s="245"/>
      <c r="E2710" s="245"/>
      <c r="F2710" s="245" t="s">
        <v>891</v>
      </c>
      <c r="G2710" s="245" t="s">
        <v>1547</v>
      </c>
      <c r="H2710" s="599" t="s">
        <v>892</v>
      </c>
      <c r="I2710" s="599"/>
      <c r="J2710" s="599" t="s">
        <v>3135</v>
      </c>
      <c r="K2710" s="599"/>
    </row>
    <row r="2711" spans="1:11" ht="0.95" customHeight="1" thickTop="1">
      <c r="A2711" s="217"/>
      <c r="B2711" s="217"/>
      <c r="C2711" s="217"/>
      <c r="D2711" s="217"/>
      <c r="E2711" s="217"/>
      <c r="F2711" s="217"/>
      <c r="G2711" s="217"/>
      <c r="H2711" s="217"/>
      <c r="I2711" s="217"/>
      <c r="J2711" s="217"/>
      <c r="K2711" s="217"/>
    </row>
    <row r="2712" spans="1:11" ht="18" customHeight="1">
      <c r="A2712" s="243"/>
      <c r="B2712" s="243" t="s">
        <v>840</v>
      </c>
      <c r="C2712" s="207" t="s">
        <v>841</v>
      </c>
      <c r="D2712" s="243" t="s">
        <v>842</v>
      </c>
      <c r="E2712" s="243" t="s">
        <v>843</v>
      </c>
      <c r="F2712" s="600" t="s">
        <v>844</v>
      </c>
      <c r="G2712" s="600"/>
      <c r="H2712" s="208" t="s">
        <v>845</v>
      </c>
      <c r="I2712" s="207" t="s">
        <v>846</v>
      </c>
      <c r="J2712" s="207" t="s">
        <v>847</v>
      </c>
      <c r="K2712" s="207" t="s">
        <v>742</v>
      </c>
    </row>
    <row r="2713" spans="1:11" ht="21.95" customHeight="1">
      <c r="A2713" s="317" t="s">
        <v>848</v>
      </c>
      <c r="B2713" s="317"/>
      <c r="C2713" s="318" t="s">
        <v>1947</v>
      </c>
      <c r="D2713" s="317" t="s">
        <v>14</v>
      </c>
      <c r="E2713" s="317" t="s">
        <v>1948</v>
      </c>
      <c r="F2713" s="592" t="s">
        <v>861</v>
      </c>
      <c r="G2713" s="592"/>
      <c r="H2713" s="319" t="s">
        <v>862</v>
      </c>
      <c r="I2713" s="318">
        <v>1</v>
      </c>
      <c r="J2713" s="318" t="s">
        <v>1950</v>
      </c>
      <c r="K2713" s="318" t="s">
        <v>1950</v>
      </c>
    </row>
    <row r="2714" spans="1:11" ht="21.95" customHeight="1">
      <c r="A2714" s="244" t="s">
        <v>853</v>
      </c>
      <c r="B2714" s="244"/>
      <c r="C2714" s="211" t="s">
        <v>2910</v>
      </c>
      <c r="D2714" s="244" t="s">
        <v>14</v>
      </c>
      <c r="E2714" s="244" t="s">
        <v>2911</v>
      </c>
      <c r="F2714" s="597" t="s">
        <v>861</v>
      </c>
      <c r="G2714" s="597"/>
      <c r="H2714" s="212" t="s">
        <v>862</v>
      </c>
      <c r="I2714" s="211" t="s">
        <v>867</v>
      </c>
      <c r="J2714" s="211" t="s">
        <v>2182</v>
      </c>
      <c r="K2714" s="213">
        <v>0.38</v>
      </c>
    </row>
    <row r="2715" spans="1:11" ht="21.95" customHeight="1">
      <c r="A2715" s="244" t="s">
        <v>853</v>
      </c>
      <c r="B2715" s="244"/>
      <c r="C2715" s="211" t="s">
        <v>2912</v>
      </c>
      <c r="D2715" s="244" t="s">
        <v>14</v>
      </c>
      <c r="E2715" s="244" t="s">
        <v>2913</v>
      </c>
      <c r="F2715" s="597" t="s">
        <v>861</v>
      </c>
      <c r="G2715" s="597"/>
      <c r="H2715" s="212" t="s">
        <v>862</v>
      </c>
      <c r="I2715" s="211" t="s">
        <v>867</v>
      </c>
      <c r="J2715" s="211" t="s">
        <v>2914</v>
      </c>
      <c r="K2715" s="213">
        <v>0.8</v>
      </c>
    </row>
    <row r="2716" spans="1:11" ht="33" customHeight="1">
      <c r="A2716" s="244" t="s">
        <v>853</v>
      </c>
      <c r="B2716" s="244"/>
      <c r="C2716" s="211" t="s">
        <v>3136</v>
      </c>
      <c r="D2716" s="244" t="s">
        <v>14</v>
      </c>
      <c r="E2716" s="244" t="s">
        <v>3137</v>
      </c>
      <c r="F2716" s="597" t="s">
        <v>861</v>
      </c>
      <c r="G2716" s="597"/>
      <c r="H2716" s="212" t="s">
        <v>862</v>
      </c>
      <c r="I2716" s="211" t="s">
        <v>867</v>
      </c>
      <c r="J2716" s="211" t="s">
        <v>1268</v>
      </c>
      <c r="K2716" s="213">
        <v>0.14000000000000001</v>
      </c>
    </row>
    <row r="2717" spans="1:11" ht="21.95" customHeight="1">
      <c r="A2717" s="247" t="s">
        <v>869</v>
      </c>
      <c r="B2717" s="247"/>
      <c r="C2717" s="214" t="s">
        <v>2922</v>
      </c>
      <c r="D2717" s="247" t="s">
        <v>14</v>
      </c>
      <c r="E2717" s="247" t="s">
        <v>2923</v>
      </c>
      <c r="F2717" s="598" t="s">
        <v>2924</v>
      </c>
      <c r="G2717" s="598"/>
      <c r="H2717" s="215" t="s">
        <v>862</v>
      </c>
      <c r="I2717" s="214" t="s">
        <v>867</v>
      </c>
      <c r="J2717" s="214" t="s">
        <v>2925</v>
      </c>
      <c r="K2717" s="216">
        <v>3.09</v>
      </c>
    </row>
    <row r="2718" spans="1:11" ht="21.95" customHeight="1">
      <c r="A2718" s="247" t="s">
        <v>869</v>
      </c>
      <c r="B2718" s="247"/>
      <c r="C2718" s="214" t="s">
        <v>3138</v>
      </c>
      <c r="D2718" s="247" t="s">
        <v>14</v>
      </c>
      <c r="E2718" s="247" t="s">
        <v>3139</v>
      </c>
      <c r="F2718" s="598" t="s">
        <v>2920</v>
      </c>
      <c r="G2718" s="598"/>
      <c r="H2718" s="215" t="s">
        <v>862</v>
      </c>
      <c r="I2718" s="214" t="s">
        <v>867</v>
      </c>
      <c r="J2718" s="214" t="s">
        <v>3140</v>
      </c>
      <c r="K2718" s="216">
        <v>9.9600000000000009</v>
      </c>
    </row>
    <row r="2719" spans="1:11" ht="21.95" customHeight="1">
      <c r="A2719" s="247" t="s">
        <v>869</v>
      </c>
      <c r="B2719" s="247"/>
      <c r="C2719" s="214" t="s">
        <v>2926</v>
      </c>
      <c r="D2719" s="247" t="s">
        <v>14</v>
      </c>
      <c r="E2719" s="247" t="s">
        <v>2927</v>
      </c>
      <c r="F2719" s="598" t="s">
        <v>2924</v>
      </c>
      <c r="G2719" s="598"/>
      <c r="H2719" s="215" t="s">
        <v>862</v>
      </c>
      <c r="I2719" s="214" t="s">
        <v>867</v>
      </c>
      <c r="J2719" s="214" t="s">
        <v>1764</v>
      </c>
      <c r="K2719" s="216">
        <v>0.37</v>
      </c>
    </row>
    <row r="2720" spans="1:11" ht="21.95" customHeight="1">
      <c r="A2720" s="247" t="s">
        <v>869</v>
      </c>
      <c r="B2720" s="247"/>
      <c r="C2720" s="214" t="s">
        <v>2928</v>
      </c>
      <c r="D2720" s="247" t="s">
        <v>14</v>
      </c>
      <c r="E2720" s="247" t="s">
        <v>2929</v>
      </c>
      <c r="F2720" s="598" t="s">
        <v>2930</v>
      </c>
      <c r="G2720" s="598"/>
      <c r="H2720" s="215" t="s">
        <v>862</v>
      </c>
      <c r="I2720" s="214" t="s">
        <v>867</v>
      </c>
      <c r="J2720" s="214" t="s">
        <v>1108</v>
      </c>
      <c r="K2720" s="216">
        <v>0.02</v>
      </c>
    </row>
    <row r="2721" spans="1:11" ht="21.95" customHeight="1">
      <c r="A2721" s="247" t="s">
        <v>869</v>
      </c>
      <c r="B2721" s="247"/>
      <c r="C2721" s="214" t="s">
        <v>2931</v>
      </c>
      <c r="D2721" s="247" t="s">
        <v>14</v>
      </c>
      <c r="E2721" s="247" t="s">
        <v>2932</v>
      </c>
      <c r="F2721" s="598" t="s">
        <v>2933</v>
      </c>
      <c r="G2721" s="598"/>
      <c r="H2721" s="215" t="s">
        <v>862</v>
      </c>
      <c r="I2721" s="214" t="s">
        <v>867</v>
      </c>
      <c r="J2721" s="214" t="s">
        <v>2056</v>
      </c>
      <c r="K2721" s="216">
        <v>0.6</v>
      </c>
    </row>
    <row r="2722" spans="1:11">
      <c r="A2722" s="245"/>
      <c r="B2722" s="245"/>
      <c r="C2722" s="245"/>
      <c r="D2722" s="245"/>
      <c r="E2722" s="245"/>
      <c r="F2722" s="245" t="s">
        <v>886</v>
      </c>
      <c r="G2722" s="245" t="s">
        <v>4281</v>
      </c>
      <c r="H2722" s="245" t="s">
        <v>888</v>
      </c>
      <c r="I2722" s="245" t="s">
        <v>3880</v>
      </c>
      <c r="J2722" s="245" t="s">
        <v>890</v>
      </c>
      <c r="K2722" s="245" t="s">
        <v>3141</v>
      </c>
    </row>
    <row r="2723" spans="1:11" ht="15" thickBot="1">
      <c r="A2723" s="245"/>
      <c r="B2723" s="245"/>
      <c r="C2723" s="245"/>
      <c r="D2723" s="245"/>
      <c r="E2723" s="245"/>
      <c r="F2723" s="245" t="s">
        <v>891</v>
      </c>
      <c r="G2723" s="245" t="s">
        <v>3142</v>
      </c>
      <c r="H2723" s="599" t="s">
        <v>892</v>
      </c>
      <c r="I2723" s="599"/>
      <c r="J2723" s="599" t="s">
        <v>3143</v>
      </c>
      <c r="K2723" s="599"/>
    </row>
    <row r="2724" spans="1:11" ht="0.95" customHeight="1" thickTop="1">
      <c r="A2724" s="217"/>
      <c r="B2724" s="217"/>
      <c r="C2724" s="217"/>
      <c r="D2724" s="217"/>
      <c r="E2724" s="217"/>
      <c r="F2724" s="217"/>
      <c r="G2724" s="217"/>
      <c r="H2724" s="217"/>
      <c r="I2724" s="217"/>
      <c r="J2724" s="217"/>
      <c r="K2724" s="217"/>
    </row>
    <row r="2725" spans="1:11" ht="18" customHeight="1">
      <c r="A2725" s="243"/>
      <c r="B2725" s="243" t="s">
        <v>840</v>
      </c>
      <c r="C2725" s="207" t="s">
        <v>841</v>
      </c>
      <c r="D2725" s="243" t="s">
        <v>842</v>
      </c>
      <c r="E2725" s="243" t="s">
        <v>843</v>
      </c>
      <c r="F2725" s="600" t="s">
        <v>844</v>
      </c>
      <c r="G2725" s="600"/>
      <c r="H2725" s="208" t="s">
        <v>845</v>
      </c>
      <c r="I2725" s="207" t="s">
        <v>846</v>
      </c>
      <c r="J2725" s="207" t="s">
        <v>847</v>
      </c>
      <c r="K2725" s="207" t="s">
        <v>742</v>
      </c>
    </row>
    <row r="2726" spans="1:11" ht="21.95" customHeight="1">
      <c r="A2726" s="317" t="s">
        <v>848</v>
      </c>
      <c r="B2726" s="317"/>
      <c r="C2726" s="318" t="s">
        <v>1746</v>
      </c>
      <c r="D2726" s="317" t="s">
        <v>14</v>
      </c>
      <c r="E2726" s="317" t="s">
        <v>1747</v>
      </c>
      <c r="F2726" s="592" t="s">
        <v>861</v>
      </c>
      <c r="G2726" s="592"/>
      <c r="H2726" s="319" t="s">
        <v>862</v>
      </c>
      <c r="I2726" s="318">
        <v>1</v>
      </c>
      <c r="J2726" s="318" t="s">
        <v>1748</v>
      </c>
      <c r="K2726" s="318" t="s">
        <v>1748</v>
      </c>
    </row>
    <row r="2727" spans="1:11" ht="21.95" customHeight="1">
      <c r="A2727" s="244" t="s">
        <v>853</v>
      </c>
      <c r="B2727" s="244"/>
      <c r="C2727" s="211" t="s">
        <v>2910</v>
      </c>
      <c r="D2727" s="244" t="s">
        <v>14</v>
      </c>
      <c r="E2727" s="244" t="s">
        <v>2911</v>
      </c>
      <c r="F2727" s="597" t="s">
        <v>861</v>
      </c>
      <c r="G2727" s="597"/>
      <c r="H2727" s="212" t="s">
        <v>862</v>
      </c>
      <c r="I2727" s="211" t="s">
        <v>867</v>
      </c>
      <c r="J2727" s="211" t="s">
        <v>2182</v>
      </c>
      <c r="K2727" s="213">
        <v>0.38</v>
      </c>
    </row>
    <row r="2728" spans="1:11" ht="21.95" customHeight="1">
      <c r="A2728" s="244" t="s">
        <v>853</v>
      </c>
      <c r="B2728" s="244"/>
      <c r="C2728" s="211" t="s">
        <v>2912</v>
      </c>
      <c r="D2728" s="244" t="s">
        <v>14</v>
      </c>
      <c r="E2728" s="244" t="s">
        <v>2913</v>
      </c>
      <c r="F2728" s="597" t="s">
        <v>861</v>
      </c>
      <c r="G2728" s="597"/>
      <c r="H2728" s="212" t="s">
        <v>862</v>
      </c>
      <c r="I2728" s="211" t="s">
        <v>867</v>
      </c>
      <c r="J2728" s="211" t="s">
        <v>2914</v>
      </c>
      <c r="K2728" s="213">
        <v>0.8</v>
      </c>
    </row>
    <row r="2729" spans="1:11" ht="21.95" customHeight="1">
      <c r="A2729" s="244" t="s">
        <v>853</v>
      </c>
      <c r="B2729" s="244"/>
      <c r="C2729" s="211" t="s">
        <v>3144</v>
      </c>
      <c r="D2729" s="244" t="s">
        <v>14</v>
      </c>
      <c r="E2729" s="244" t="s">
        <v>3145</v>
      </c>
      <c r="F2729" s="597" t="s">
        <v>861</v>
      </c>
      <c r="G2729" s="597"/>
      <c r="H2729" s="212" t="s">
        <v>862</v>
      </c>
      <c r="I2729" s="211" t="s">
        <v>867</v>
      </c>
      <c r="J2729" s="211" t="s">
        <v>1485</v>
      </c>
      <c r="K2729" s="213">
        <v>0.17</v>
      </c>
    </row>
    <row r="2730" spans="1:11" ht="21.95" customHeight="1">
      <c r="A2730" s="247" t="s">
        <v>869</v>
      </c>
      <c r="B2730" s="247"/>
      <c r="C2730" s="214" t="s">
        <v>2922</v>
      </c>
      <c r="D2730" s="247" t="s">
        <v>14</v>
      </c>
      <c r="E2730" s="247" t="s">
        <v>2923</v>
      </c>
      <c r="F2730" s="598" t="s">
        <v>2924</v>
      </c>
      <c r="G2730" s="598"/>
      <c r="H2730" s="215" t="s">
        <v>862</v>
      </c>
      <c r="I2730" s="214" t="s">
        <v>867</v>
      </c>
      <c r="J2730" s="214" t="s">
        <v>2925</v>
      </c>
      <c r="K2730" s="216">
        <v>3.09</v>
      </c>
    </row>
    <row r="2731" spans="1:11" ht="21.95" customHeight="1">
      <c r="A2731" s="247" t="s">
        <v>869</v>
      </c>
      <c r="B2731" s="247"/>
      <c r="C2731" s="214" t="s">
        <v>3146</v>
      </c>
      <c r="D2731" s="247" t="s">
        <v>14</v>
      </c>
      <c r="E2731" s="247" t="s">
        <v>3147</v>
      </c>
      <c r="F2731" s="598" t="s">
        <v>2920</v>
      </c>
      <c r="G2731" s="598"/>
      <c r="H2731" s="215" t="s">
        <v>862</v>
      </c>
      <c r="I2731" s="214" t="s">
        <v>867</v>
      </c>
      <c r="J2731" s="214" t="s">
        <v>3148</v>
      </c>
      <c r="K2731" s="216">
        <v>15.11</v>
      </c>
    </row>
    <row r="2732" spans="1:11" ht="21.95" customHeight="1">
      <c r="A2732" s="247" t="s">
        <v>869</v>
      </c>
      <c r="B2732" s="247"/>
      <c r="C2732" s="214" t="s">
        <v>2926</v>
      </c>
      <c r="D2732" s="247" t="s">
        <v>14</v>
      </c>
      <c r="E2732" s="247" t="s">
        <v>2927</v>
      </c>
      <c r="F2732" s="598" t="s">
        <v>2924</v>
      </c>
      <c r="G2732" s="598"/>
      <c r="H2732" s="215" t="s">
        <v>862</v>
      </c>
      <c r="I2732" s="214" t="s">
        <v>867</v>
      </c>
      <c r="J2732" s="214" t="s">
        <v>1764</v>
      </c>
      <c r="K2732" s="216">
        <v>0.37</v>
      </c>
    </row>
    <row r="2733" spans="1:11" ht="21.95" customHeight="1">
      <c r="A2733" s="247" t="s">
        <v>869</v>
      </c>
      <c r="B2733" s="247"/>
      <c r="C2733" s="214" t="s">
        <v>2928</v>
      </c>
      <c r="D2733" s="247" t="s">
        <v>14</v>
      </c>
      <c r="E2733" s="247" t="s">
        <v>2929</v>
      </c>
      <c r="F2733" s="598" t="s">
        <v>2930</v>
      </c>
      <c r="G2733" s="598"/>
      <c r="H2733" s="215" t="s">
        <v>862</v>
      </c>
      <c r="I2733" s="214" t="s">
        <v>867</v>
      </c>
      <c r="J2733" s="214" t="s">
        <v>1108</v>
      </c>
      <c r="K2733" s="216">
        <v>0.02</v>
      </c>
    </row>
    <row r="2734" spans="1:11" ht="21.95" customHeight="1">
      <c r="A2734" s="247" t="s">
        <v>869</v>
      </c>
      <c r="B2734" s="247"/>
      <c r="C2734" s="214" t="s">
        <v>2931</v>
      </c>
      <c r="D2734" s="247" t="s">
        <v>14</v>
      </c>
      <c r="E2734" s="247" t="s">
        <v>2932</v>
      </c>
      <c r="F2734" s="598" t="s">
        <v>2933</v>
      </c>
      <c r="G2734" s="598"/>
      <c r="H2734" s="215" t="s">
        <v>862</v>
      </c>
      <c r="I2734" s="214" t="s">
        <v>867</v>
      </c>
      <c r="J2734" s="214" t="s">
        <v>2056</v>
      </c>
      <c r="K2734" s="216">
        <v>0.6</v>
      </c>
    </row>
    <row r="2735" spans="1:11">
      <c r="A2735" s="245"/>
      <c r="B2735" s="245"/>
      <c r="C2735" s="245"/>
      <c r="D2735" s="245"/>
      <c r="E2735" s="245"/>
      <c r="F2735" s="245" t="s">
        <v>886</v>
      </c>
      <c r="G2735" s="245" t="s">
        <v>4282</v>
      </c>
      <c r="H2735" s="245" t="s">
        <v>888</v>
      </c>
      <c r="I2735" s="245" t="s">
        <v>1023</v>
      </c>
      <c r="J2735" s="245" t="s">
        <v>890</v>
      </c>
      <c r="K2735" s="245" t="s">
        <v>3149</v>
      </c>
    </row>
    <row r="2736" spans="1:11" ht="15" thickBot="1">
      <c r="A2736" s="245"/>
      <c r="B2736" s="245"/>
      <c r="C2736" s="245"/>
      <c r="D2736" s="245"/>
      <c r="E2736" s="245"/>
      <c r="F2736" s="245" t="s">
        <v>891</v>
      </c>
      <c r="G2736" s="245" t="s">
        <v>3150</v>
      </c>
      <c r="H2736" s="599" t="s">
        <v>892</v>
      </c>
      <c r="I2736" s="599"/>
      <c r="J2736" s="599" t="s">
        <v>3151</v>
      </c>
      <c r="K2736" s="599"/>
    </row>
    <row r="2737" spans="1:11" ht="0.95" customHeight="1" thickTop="1">
      <c r="A2737" s="217"/>
      <c r="B2737" s="217"/>
      <c r="C2737" s="217"/>
      <c r="D2737" s="217"/>
      <c r="E2737" s="217"/>
      <c r="F2737" s="217"/>
      <c r="G2737" s="217"/>
      <c r="H2737" s="217"/>
      <c r="I2737" s="217"/>
      <c r="J2737" s="217"/>
      <c r="K2737" s="217"/>
    </row>
    <row r="2738" spans="1:11" ht="18" customHeight="1">
      <c r="A2738" s="243"/>
      <c r="B2738" s="243" t="s">
        <v>840</v>
      </c>
      <c r="C2738" s="207" t="s">
        <v>841</v>
      </c>
      <c r="D2738" s="243" t="s">
        <v>842</v>
      </c>
      <c r="E2738" s="243" t="s">
        <v>843</v>
      </c>
      <c r="F2738" s="600" t="s">
        <v>844</v>
      </c>
      <c r="G2738" s="600"/>
      <c r="H2738" s="208" t="s">
        <v>845</v>
      </c>
      <c r="I2738" s="207" t="s">
        <v>846</v>
      </c>
      <c r="J2738" s="207" t="s">
        <v>847</v>
      </c>
      <c r="K2738" s="207" t="s">
        <v>742</v>
      </c>
    </row>
    <row r="2739" spans="1:11" ht="21.95" customHeight="1">
      <c r="A2739" s="317" t="s">
        <v>848</v>
      </c>
      <c r="B2739" s="317"/>
      <c r="C2739" s="318" t="s">
        <v>3152</v>
      </c>
      <c r="D2739" s="317" t="s">
        <v>14</v>
      </c>
      <c r="E2739" s="317" t="s">
        <v>3153</v>
      </c>
      <c r="F2739" s="592" t="s">
        <v>917</v>
      </c>
      <c r="G2739" s="592"/>
      <c r="H2739" s="319" t="s">
        <v>914</v>
      </c>
      <c r="I2739" s="318">
        <v>1</v>
      </c>
      <c r="J2739" s="318" t="s">
        <v>3154</v>
      </c>
      <c r="K2739" s="318" t="s">
        <v>3154</v>
      </c>
    </row>
    <row r="2740" spans="1:11" ht="21.95" customHeight="1">
      <c r="A2740" s="244" t="s">
        <v>853</v>
      </c>
      <c r="B2740" s="244"/>
      <c r="C2740" s="211" t="s">
        <v>859</v>
      </c>
      <c r="D2740" s="244" t="s">
        <v>14</v>
      </c>
      <c r="E2740" s="244" t="s">
        <v>860</v>
      </c>
      <c r="F2740" s="597" t="s">
        <v>861</v>
      </c>
      <c r="G2740" s="597"/>
      <c r="H2740" s="212" t="s">
        <v>862</v>
      </c>
      <c r="I2740" s="211" t="s">
        <v>1385</v>
      </c>
      <c r="J2740" s="211" t="s">
        <v>864</v>
      </c>
      <c r="K2740" s="213">
        <v>8.76</v>
      </c>
    </row>
    <row r="2741" spans="1:11" ht="21.95" customHeight="1">
      <c r="A2741" s="244" t="s">
        <v>853</v>
      </c>
      <c r="B2741" s="244"/>
      <c r="C2741" s="211" t="s">
        <v>1229</v>
      </c>
      <c r="D2741" s="244" t="s">
        <v>14</v>
      </c>
      <c r="E2741" s="244" t="s">
        <v>1230</v>
      </c>
      <c r="F2741" s="597" t="s">
        <v>861</v>
      </c>
      <c r="G2741" s="597"/>
      <c r="H2741" s="212" t="s">
        <v>862</v>
      </c>
      <c r="I2741" s="211" t="s">
        <v>1119</v>
      </c>
      <c r="J2741" s="211" t="s">
        <v>1231</v>
      </c>
      <c r="K2741" s="213">
        <v>16.2</v>
      </c>
    </row>
    <row r="2742" spans="1:11" ht="21.95" customHeight="1">
      <c r="A2742" s="247" t="s">
        <v>869</v>
      </c>
      <c r="B2742" s="247"/>
      <c r="C2742" s="214" t="s">
        <v>3155</v>
      </c>
      <c r="D2742" s="247" t="s">
        <v>14</v>
      </c>
      <c r="E2742" s="247" t="s">
        <v>3156</v>
      </c>
      <c r="F2742" s="598" t="s">
        <v>872</v>
      </c>
      <c r="G2742" s="598"/>
      <c r="H2742" s="215" t="s">
        <v>914</v>
      </c>
      <c r="I2742" s="214" t="s">
        <v>867</v>
      </c>
      <c r="J2742" s="214" t="s">
        <v>3157</v>
      </c>
      <c r="K2742" s="216">
        <v>125.7</v>
      </c>
    </row>
    <row r="2743" spans="1:11" ht="33" customHeight="1">
      <c r="A2743" s="247" t="s">
        <v>869</v>
      </c>
      <c r="B2743" s="247"/>
      <c r="C2743" s="214" t="s">
        <v>3158</v>
      </c>
      <c r="D2743" s="247" t="s">
        <v>14</v>
      </c>
      <c r="E2743" s="247" t="s">
        <v>3159</v>
      </c>
      <c r="F2743" s="598" t="s">
        <v>872</v>
      </c>
      <c r="G2743" s="598"/>
      <c r="H2743" s="215" t="s">
        <v>914</v>
      </c>
      <c r="I2743" s="214" t="s">
        <v>874</v>
      </c>
      <c r="J2743" s="214" t="s">
        <v>1474</v>
      </c>
      <c r="K2743" s="216">
        <v>1.44</v>
      </c>
    </row>
    <row r="2744" spans="1:11" ht="21.95" customHeight="1">
      <c r="A2744" s="247" t="s">
        <v>869</v>
      </c>
      <c r="B2744" s="247"/>
      <c r="C2744" s="214" t="s">
        <v>2334</v>
      </c>
      <c r="D2744" s="247" t="s">
        <v>14</v>
      </c>
      <c r="E2744" s="247" t="s">
        <v>2335</v>
      </c>
      <c r="F2744" s="598" t="s">
        <v>872</v>
      </c>
      <c r="G2744" s="598"/>
      <c r="H2744" s="215" t="s">
        <v>880</v>
      </c>
      <c r="I2744" s="214" t="s">
        <v>3160</v>
      </c>
      <c r="J2744" s="214" t="s">
        <v>2337</v>
      </c>
      <c r="K2744" s="216">
        <v>2.11</v>
      </c>
    </row>
    <row r="2745" spans="1:11" ht="21.95" customHeight="1">
      <c r="A2745" s="247" t="s">
        <v>869</v>
      </c>
      <c r="B2745" s="247"/>
      <c r="C2745" s="214" t="s">
        <v>2272</v>
      </c>
      <c r="D2745" s="247" t="s">
        <v>14</v>
      </c>
      <c r="E2745" s="247" t="s">
        <v>2273</v>
      </c>
      <c r="F2745" s="598" t="s">
        <v>872</v>
      </c>
      <c r="G2745" s="598"/>
      <c r="H2745" s="215" t="s">
        <v>880</v>
      </c>
      <c r="I2745" s="214" t="s">
        <v>3161</v>
      </c>
      <c r="J2745" s="214" t="s">
        <v>2275</v>
      </c>
      <c r="K2745" s="216">
        <v>8.01</v>
      </c>
    </row>
    <row r="2746" spans="1:11" ht="21.95" customHeight="1">
      <c r="A2746" s="247" t="s">
        <v>869</v>
      </c>
      <c r="B2746" s="247"/>
      <c r="C2746" s="214" t="s">
        <v>3162</v>
      </c>
      <c r="D2746" s="247" t="s">
        <v>14</v>
      </c>
      <c r="E2746" s="247" t="s">
        <v>3163</v>
      </c>
      <c r="F2746" s="598" t="s">
        <v>872</v>
      </c>
      <c r="G2746" s="598"/>
      <c r="H2746" s="215" t="s">
        <v>914</v>
      </c>
      <c r="I2746" s="214" t="s">
        <v>863</v>
      </c>
      <c r="J2746" s="214" t="s">
        <v>3164</v>
      </c>
      <c r="K2746" s="216">
        <v>56.26</v>
      </c>
    </row>
    <row r="2747" spans="1:11">
      <c r="A2747" s="245"/>
      <c r="B2747" s="245"/>
      <c r="C2747" s="245"/>
      <c r="D2747" s="245"/>
      <c r="E2747" s="245"/>
      <c r="F2747" s="245" t="s">
        <v>886</v>
      </c>
      <c r="G2747" s="245" t="s">
        <v>1457</v>
      </c>
      <c r="H2747" s="245" t="s">
        <v>888</v>
      </c>
      <c r="I2747" s="245" t="s">
        <v>1289</v>
      </c>
      <c r="J2747" s="245" t="s">
        <v>890</v>
      </c>
      <c r="K2747" s="245" t="s">
        <v>3165</v>
      </c>
    </row>
    <row r="2748" spans="1:11" ht="15" thickBot="1">
      <c r="A2748" s="245"/>
      <c r="B2748" s="245"/>
      <c r="C2748" s="245"/>
      <c r="D2748" s="245"/>
      <c r="E2748" s="245"/>
      <c r="F2748" s="245" t="s">
        <v>891</v>
      </c>
      <c r="G2748" s="245" t="s">
        <v>3166</v>
      </c>
      <c r="H2748" s="599" t="s">
        <v>892</v>
      </c>
      <c r="I2748" s="599"/>
      <c r="J2748" s="599" t="s">
        <v>3167</v>
      </c>
      <c r="K2748" s="599"/>
    </row>
    <row r="2749" spans="1:11" ht="0.95" customHeight="1" thickTop="1">
      <c r="A2749" s="217"/>
      <c r="B2749" s="217"/>
      <c r="C2749" s="217"/>
      <c r="D2749" s="217"/>
      <c r="E2749" s="217"/>
      <c r="F2749" s="217"/>
      <c r="G2749" s="217"/>
      <c r="H2749" s="217"/>
      <c r="I2749" s="217"/>
      <c r="J2749" s="217"/>
      <c r="K2749" s="217"/>
    </row>
    <row r="2750" spans="1:11" ht="18" customHeight="1">
      <c r="A2750" s="243"/>
      <c r="B2750" s="243" t="s">
        <v>840</v>
      </c>
      <c r="C2750" s="207" t="s">
        <v>841</v>
      </c>
      <c r="D2750" s="243" t="s">
        <v>842</v>
      </c>
      <c r="E2750" s="243" t="s">
        <v>843</v>
      </c>
      <c r="F2750" s="600" t="s">
        <v>844</v>
      </c>
      <c r="G2750" s="600"/>
      <c r="H2750" s="208" t="s">
        <v>845</v>
      </c>
      <c r="I2750" s="207" t="s">
        <v>846</v>
      </c>
      <c r="J2750" s="207" t="s">
        <v>847</v>
      </c>
      <c r="K2750" s="207" t="s">
        <v>742</v>
      </c>
    </row>
    <row r="2751" spans="1:11" ht="54.95" customHeight="1">
      <c r="A2751" s="317" t="s">
        <v>848</v>
      </c>
      <c r="B2751" s="317"/>
      <c r="C2751" s="318" t="s">
        <v>941</v>
      </c>
      <c r="D2751" s="317" t="s">
        <v>14</v>
      </c>
      <c r="E2751" s="317" t="s">
        <v>942</v>
      </c>
      <c r="F2751" s="592" t="s">
        <v>917</v>
      </c>
      <c r="G2751" s="592"/>
      <c r="H2751" s="319" t="s">
        <v>914</v>
      </c>
      <c r="I2751" s="318">
        <v>1</v>
      </c>
      <c r="J2751" s="318" t="s">
        <v>943</v>
      </c>
      <c r="K2751" s="318" t="s">
        <v>943</v>
      </c>
    </row>
    <row r="2752" spans="1:11" ht="33" customHeight="1">
      <c r="A2752" s="244" t="s">
        <v>853</v>
      </c>
      <c r="B2752" s="244"/>
      <c r="C2752" s="211" t="s">
        <v>3168</v>
      </c>
      <c r="D2752" s="244" t="s">
        <v>14</v>
      </c>
      <c r="E2752" s="244" t="s">
        <v>3169</v>
      </c>
      <c r="F2752" s="597" t="s">
        <v>917</v>
      </c>
      <c r="G2752" s="597"/>
      <c r="H2752" s="212" t="s">
        <v>914</v>
      </c>
      <c r="I2752" s="211" t="s">
        <v>867</v>
      </c>
      <c r="J2752" s="211" t="s">
        <v>3170</v>
      </c>
      <c r="K2752" s="213">
        <v>13.48</v>
      </c>
    </row>
    <row r="2753" spans="1:11" ht="21.95" customHeight="1">
      <c r="A2753" s="244" t="s">
        <v>853</v>
      </c>
      <c r="B2753" s="244"/>
      <c r="C2753" s="211" t="s">
        <v>2370</v>
      </c>
      <c r="D2753" s="244" t="s">
        <v>14</v>
      </c>
      <c r="E2753" s="244" t="s">
        <v>2371</v>
      </c>
      <c r="F2753" s="597" t="s">
        <v>917</v>
      </c>
      <c r="G2753" s="597"/>
      <c r="H2753" s="212" t="s">
        <v>914</v>
      </c>
      <c r="I2753" s="211" t="s">
        <v>867</v>
      </c>
      <c r="J2753" s="211" t="s">
        <v>2372</v>
      </c>
      <c r="K2753" s="213">
        <v>8.01</v>
      </c>
    </row>
    <row r="2754" spans="1:11" ht="21.95" customHeight="1">
      <c r="A2754" s="244" t="s">
        <v>853</v>
      </c>
      <c r="B2754" s="244"/>
      <c r="C2754" s="211" t="s">
        <v>3152</v>
      </c>
      <c r="D2754" s="244" t="s">
        <v>14</v>
      </c>
      <c r="E2754" s="244" t="s">
        <v>3153</v>
      </c>
      <c r="F2754" s="597" t="s">
        <v>917</v>
      </c>
      <c r="G2754" s="597"/>
      <c r="H2754" s="212" t="s">
        <v>914</v>
      </c>
      <c r="I2754" s="211" t="s">
        <v>867</v>
      </c>
      <c r="J2754" s="211" t="s">
        <v>3154</v>
      </c>
      <c r="K2754" s="213">
        <v>218.48</v>
      </c>
    </row>
    <row r="2755" spans="1:11" ht="33" customHeight="1">
      <c r="A2755" s="244" t="s">
        <v>853</v>
      </c>
      <c r="B2755" s="244"/>
      <c r="C2755" s="211" t="s">
        <v>3171</v>
      </c>
      <c r="D2755" s="244" t="s">
        <v>14</v>
      </c>
      <c r="E2755" s="244" t="s">
        <v>3172</v>
      </c>
      <c r="F2755" s="597" t="s">
        <v>917</v>
      </c>
      <c r="G2755" s="597"/>
      <c r="H2755" s="212" t="s">
        <v>914</v>
      </c>
      <c r="I2755" s="211" t="s">
        <v>867</v>
      </c>
      <c r="J2755" s="211" t="s">
        <v>3173</v>
      </c>
      <c r="K2755" s="213">
        <v>35.119999999999997</v>
      </c>
    </row>
    <row r="2756" spans="1:11">
      <c r="A2756" s="245"/>
      <c r="B2756" s="245"/>
      <c r="C2756" s="245"/>
      <c r="D2756" s="245"/>
      <c r="E2756" s="245"/>
      <c r="F2756" s="245" t="s">
        <v>886</v>
      </c>
      <c r="G2756" s="245" t="s">
        <v>4283</v>
      </c>
      <c r="H2756" s="245" t="s">
        <v>888</v>
      </c>
      <c r="I2756" s="245" t="s">
        <v>4284</v>
      </c>
      <c r="J2756" s="245" t="s">
        <v>890</v>
      </c>
      <c r="K2756" s="245" t="s">
        <v>3174</v>
      </c>
    </row>
    <row r="2757" spans="1:11" ht="15" thickBot="1">
      <c r="A2757" s="245"/>
      <c r="B2757" s="245"/>
      <c r="C2757" s="245"/>
      <c r="D2757" s="245"/>
      <c r="E2757" s="245"/>
      <c r="F2757" s="245" t="s">
        <v>891</v>
      </c>
      <c r="G2757" s="245" t="s">
        <v>3175</v>
      </c>
      <c r="H2757" s="599" t="s">
        <v>892</v>
      </c>
      <c r="I2757" s="599"/>
      <c r="J2757" s="599" t="s">
        <v>3176</v>
      </c>
      <c r="K2757" s="599"/>
    </row>
    <row r="2758" spans="1:11" ht="0.95" customHeight="1" thickTop="1">
      <c r="A2758" s="217"/>
      <c r="B2758" s="217"/>
      <c r="C2758" s="217"/>
      <c r="D2758" s="217"/>
      <c r="E2758" s="217"/>
      <c r="F2758" s="217"/>
      <c r="G2758" s="217"/>
      <c r="H2758" s="217"/>
      <c r="I2758" s="217"/>
      <c r="J2758" s="217"/>
      <c r="K2758" s="217"/>
    </row>
    <row r="2759" spans="1:11" ht="18" customHeight="1">
      <c r="A2759" s="243"/>
      <c r="B2759" s="243" t="s">
        <v>840</v>
      </c>
      <c r="C2759" s="207" t="s">
        <v>841</v>
      </c>
      <c r="D2759" s="243" t="s">
        <v>842</v>
      </c>
      <c r="E2759" s="243" t="s">
        <v>843</v>
      </c>
      <c r="F2759" s="600" t="s">
        <v>844</v>
      </c>
      <c r="G2759" s="600"/>
      <c r="H2759" s="208" t="s">
        <v>845</v>
      </c>
      <c r="I2759" s="207" t="s">
        <v>846</v>
      </c>
      <c r="J2759" s="207" t="s">
        <v>847</v>
      </c>
      <c r="K2759" s="207" t="s">
        <v>742</v>
      </c>
    </row>
    <row r="2760" spans="1:11" ht="21.95" customHeight="1">
      <c r="A2760" s="317" t="s">
        <v>848</v>
      </c>
      <c r="B2760" s="317"/>
      <c r="C2760" s="318" t="s">
        <v>931</v>
      </c>
      <c r="D2760" s="317" t="s">
        <v>14</v>
      </c>
      <c r="E2760" s="317" t="s">
        <v>932</v>
      </c>
      <c r="F2760" s="592" t="s">
        <v>933</v>
      </c>
      <c r="G2760" s="592"/>
      <c r="H2760" s="319" t="s">
        <v>16</v>
      </c>
      <c r="I2760" s="318">
        <v>1</v>
      </c>
      <c r="J2760" s="318" t="s">
        <v>934</v>
      </c>
      <c r="K2760" s="318" t="s">
        <v>934</v>
      </c>
    </row>
    <row r="2761" spans="1:11" ht="21.95" customHeight="1">
      <c r="A2761" s="244" t="s">
        <v>853</v>
      </c>
      <c r="B2761" s="244"/>
      <c r="C2761" s="211" t="s">
        <v>859</v>
      </c>
      <c r="D2761" s="244" t="s">
        <v>14</v>
      </c>
      <c r="E2761" s="244" t="s">
        <v>860</v>
      </c>
      <c r="F2761" s="597" t="s">
        <v>861</v>
      </c>
      <c r="G2761" s="597"/>
      <c r="H2761" s="212" t="s">
        <v>862</v>
      </c>
      <c r="I2761" s="211" t="s">
        <v>3177</v>
      </c>
      <c r="J2761" s="211" t="s">
        <v>864</v>
      </c>
      <c r="K2761" s="213">
        <v>12.33</v>
      </c>
    </row>
    <row r="2762" spans="1:11" ht="21.95" customHeight="1">
      <c r="A2762" s="244" t="s">
        <v>853</v>
      </c>
      <c r="B2762" s="244"/>
      <c r="C2762" s="211" t="s">
        <v>1303</v>
      </c>
      <c r="D2762" s="244" t="s">
        <v>14</v>
      </c>
      <c r="E2762" s="244" t="s">
        <v>1304</v>
      </c>
      <c r="F2762" s="597" t="s">
        <v>861</v>
      </c>
      <c r="G2762" s="597"/>
      <c r="H2762" s="212" t="s">
        <v>862</v>
      </c>
      <c r="I2762" s="211" t="s">
        <v>3177</v>
      </c>
      <c r="J2762" s="211" t="s">
        <v>1305</v>
      </c>
      <c r="K2762" s="213">
        <v>17.600000000000001</v>
      </c>
    </row>
    <row r="2763" spans="1:11" ht="21.95" customHeight="1">
      <c r="A2763" s="244" t="s">
        <v>853</v>
      </c>
      <c r="B2763" s="244"/>
      <c r="C2763" s="211" t="s">
        <v>1621</v>
      </c>
      <c r="D2763" s="244" t="s">
        <v>14</v>
      </c>
      <c r="E2763" s="244" t="s">
        <v>1622</v>
      </c>
      <c r="F2763" s="597" t="s">
        <v>861</v>
      </c>
      <c r="G2763" s="597"/>
      <c r="H2763" s="212" t="s">
        <v>40</v>
      </c>
      <c r="I2763" s="211" t="s">
        <v>857</v>
      </c>
      <c r="J2763" s="211" t="s">
        <v>1624</v>
      </c>
      <c r="K2763" s="213">
        <v>4.29</v>
      </c>
    </row>
    <row r="2764" spans="1:11" ht="21.95" customHeight="1">
      <c r="A2764" s="247" t="s">
        <v>869</v>
      </c>
      <c r="B2764" s="247"/>
      <c r="C2764" s="214" t="s">
        <v>1245</v>
      </c>
      <c r="D2764" s="247" t="s">
        <v>14</v>
      </c>
      <c r="E2764" s="247" t="s">
        <v>1246</v>
      </c>
      <c r="F2764" s="598" t="s">
        <v>872</v>
      </c>
      <c r="G2764" s="598"/>
      <c r="H2764" s="215" t="s">
        <v>880</v>
      </c>
      <c r="I2764" s="214" t="s">
        <v>867</v>
      </c>
      <c r="J2764" s="214" t="s">
        <v>1248</v>
      </c>
      <c r="K2764" s="216">
        <v>0.54</v>
      </c>
    </row>
    <row r="2765" spans="1:11">
      <c r="A2765" s="245"/>
      <c r="B2765" s="245"/>
      <c r="C2765" s="245"/>
      <c r="D2765" s="245"/>
      <c r="E2765" s="245"/>
      <c r="F2765" s="245" t="s">
        <v>886</v>
      </c>
      <c r="G2765" s="245" t="s">
        <v>1909</v>
      </c>
      <c r="H2765" s="245" t="s">
        <v>888</v>
      </c>
      <c r="I2765" s="245" t="s">
        <v>3735</v>
      </c>
      <c r="J2765" s="245" t="s">
        <v>890</v>
      </c>
      <c r="K2765" s="245" t="s">
        <v>3178</v>
      </c>
    </row>
    <row r="2766" spans="1:11" ht="15" thickBot="1">
      <c r="A2766" s="245"/>
      <c r="B2766" s="245"/>
      <c r="C2766" s="245"/>
      <c r="D2766" s="245"/>
      <c r="E2766" s="245"/>
      <c r="F2766" s="245" t="s">
        <v>891</v>
      </c>
      <c r="G2766" s="245" t="s">
        <v>3179</v>
      </c>
      <c r="H2766" s="599" t="s">
        <v>892</v>
      </c>
      <c r="I2766" s="599"/>
      <c r="J2766" s="599" t="s">
        <v>3180</v>
      </c>
      <c r="K2766" s="599"/>
    </row>
    <row r="2767" spans="1:11" ht="0.95" customHeight="1" thickTop="1">
      <c r="A2767" s="217"/>
      <c r="B2767" s="217"/>
      <c r="C2767" s="217"/>
      <c r="D2767" s="217"/>
      <c r="E2767" s="217"/>
      <c r="F2767" s="217"/>
      <c r="G2767" s="217"/>
      <c r="H2767" s="217"/>
      <c r="I2767" s="217"/>
      <c r="J2767" s="217"/>
      <c r="K2767" s="217"/>
    </row>
    <row r="2768" spans="1:11" ht="18" customHeight="1">
      <c r="A2768" s="243"/>
      <c r="B2768" s="243" t="s">
        <v>840</v>
      </c>
      <c r="C2768" s="207" t="s">
        <v>841</v>
      </c>
      <c r="D2768" s="243" t="s">
        <v>842</v>
      </c>
      <c r="E2768" s="243" t="s">
        <v>843</v>
      </c>
      <c r="F2768" s="600" t="s">
        <v>844</v>
      </c>
      <c r="G2768" s="600"/>
      <c r="H2768" s="208" t="s">
        <v>845</v>
      </c>
      <c r="I2768" s="207" t="s">
        <v>846</v>
      </c>
      <c r="J2768" s="207" t="s">
        <v>847</v>
      </c>
      <c r="K2768" s="207" t="s">
        <v>742</v>
      </c>
    </row>
    <row r="2769" spans="1:11" ht="44.1" customHeight="1">
      <c r="A2769" s="317" t="s">
        <v>848</v>
      </c>
      <c r="B2769" s="317"/>
      <c r="C2769" s="318" t="s">
        <v>1840</v>
      </c>
      <c r="D2769" s="317" t="s">
        <v>14</v>
      </c>
      <c r="E2769" s="317" t="s">
        <v>1841</v>
      </c>
      <c r="F2769" s="592" t="s">
        <v>1183</v>
      </c>
      <c r="G2769" s="592"/>
      <c r="H2769" s="319" t="s">
        <v>1189</v>
      </c>
      <c r="I2769" s="318">
        <v>1</v>
      </c>
      <c r="J2769" s="318" t="s">
        <v>1843</v>
      </c>
      <c r="K2769" s="318" t="s">
        <v>1843</v>
      </c>
    </row>
    <row r="2770" spans="1:11" ht="44.1" customHeight="1">
      <c r="A2770" s="244" t="s">
        <v>853</v>
      </c>
      <c r="B2770" s="244"/>
      <c r="C2770" s="211" t="s">
        <v>3181</v>
      </c>
      <c r="D2770" s="244" t="s">
        <v>14</v>
      </c>
      <c r="E2770" s="244" t="s">
        <v>3182</v>
      </c>
      <c r="F2770" s="597" t="s">
        <v>1183</v>
      </c>
      <c r="G2770" s="597"/>
      <c r="H2770" s="212" t="s">
        <v>862</v>
      </c>
      <c r="I2770" s="211" t="s">
        <v>867</v>
      </c>
      <c r="J2770" s="211" t="s">
        <v>3183</v>
      </c>
      <c r="K2770" s="213">
        <v>0.2</v>
      </c>
    </row>
    <row r="2771" spans="1:11" ht="33" customHeight="1">
      <c r="A2771" s="244" t="s">
        <v>853</v>
      </c>
      <c r="B2771" s="244"/>
      <c r="C2771" s="211" t="s">
        <v>3184</v>
      </c>
      <c r="D2771" s="244" t="s">
        <v>14</v>
      </c>
      <c r="E2771" s="244" t="s">
        <v>3185</v>
      </c>
      <c r="F2771" s="597" t="s">
        <v>1183</v>
      </c>
      <c r="G2771" s="597"/>
      <c r="H2771" s="212" t="s">
        <v>862</v>
      </c>
      <c r="I2771" s="211" t="s">
        <v>867</v>
      </c>
      <c r="J2771" s="211" t="s">
        <v>1928</v>
      </c>
      <c r="K2771" s="213">
        <v>0.04</v>
      </c>
    </row>
    <row r="2772" spans="1:11">
      <c r="A2772" s="245"/>
      <c r="B2772" s="245"/>
      <c r="C2772" s="245"/>
      <c r="D2772" s="245"/>
      <c r="E2772" s="245"/>
      <c r="F2772" s="245" t="s">
        <v>886</v>
      </c>
      <c r="G2772" s="245" t="s">
        <v>889</v>
      </c>
      <c r="H2772" s="245" t="s">
        <v>888</v>
      </c>
      <c r="I2772" s="245" t="s">
        <v>889</v>
      </c>
      <c r="J2772" s="245" t="s">
        <v>890</v>
      </c>
      <c r="K2772" s="245" t="s">
        <v>889</v>
      </c>
    </row>
    <row r="2773" spans="1:11" ht="15" thickBot="1">
      <c r="A2773" s="245"/>
      <c r="B2773" s="245"/>
      <c r="C2773" s="245"/>
      <c r="D2773" s="245"/>
      <c r="E2773" s="245"/>
      <c r="F2773" s="245" t="s">
        <v>891</v>
      </c>
      <c r="G2773" s="245" t="s">
        <v>1928</v>
      </c>
      <c r="H2773" s="599" t="s">
        <v>892</v>
      </c>
      <c r="I2773" s="599"/>
      <c r="J2773" s="599" t="s">
        <v>2466</v>
      </c>
      <c r="K2773" s="599"/>
    </row>
    <row r="2774" spans="1:11" ht="0.95" customHeight="1" thickTop="1">
      <c r="A2774" s="217"/>
      <c r="B2774" s="217"/>
      <c r="C2774" s="217"/>
      <c r="D2774" s="217"/>
      <c r="E2774" s="217"/>
      <c r="F2774" s="217"/>
      <c r="G2774" s="217"/>
      <c r="H2774" s="217"/>
      <c r="I2774" s="217"/>
      <c r="J2774" s="217"/>
      <c r="K2774" s="217"/>
    </row>
    <row r="2775" spans="1:11" ht="18" customHeight="1">
      <c r="A2775" s="243"/>
      <c r="B2775" s="243" t="s">
        <v>840</v>
      </c>
      <c r="C2775" s="207" t="s">
        <v>841</v>
      </c>
      <c r="D2775" s="243" t="s">
        <v>842</v>
      </c>
      <c r="E2775" s="243" t="s">
        <v>843</v>
      </c>
      <c r="F2775" s="600" t="s">
        <v>844</v>
      </c>
      <c r="G2775" s="600"/>
      <c r="H2775" s="208" t="s">
        <v>845</v>
      </c>
      <c r="I2775" s="207" t="s">
        <v>846</v>
      </c>
      <c r="J2775" s="207" t="s">
        <v>847</v>
      </c>
      <c r="K2775" s="207" t="s">
        <v>742</v>
      </c>
    </row>
    <row r="2776" spans="1:11" ht="44.1" customHeight="1">
      <c r="A2776" s="317" t="s">
        <v>848</v>
      </c>
      <c r="B2776" s="317"/>
      <c r="C2776" s="318" t="s">
        <v>1836</v>
      </c>
      <c r="D2776" s="317" t="s">
        <v>14</v>
      </c>
      <c r="E2776" s="317" t="s">
        <v>1837</v>
      </c>
      <c r="F2776" s="592" t="s">
        <v>1183</v>
      </c>
      <c r="G2776" s="592"/>
      <c r="H2776" s="319" t="s">
        <v>1184</v>
      </c>
      <c r="I2776" s="318">
        <v>1</v>
      </c>
      <c r="J2776" s="318" t="s">
        <v>1839</v>
      </c>
      <c r="K2776" s="318" t="s">
        <v>1839</v>
      </c>
    </row>
    <row r="2777" spans="1:11" ht="44.1" customHeight="1">
      <c r="A2777" s="244" t="s">
        <v>853</v>
      </c>
      <c r="B2777" s="244"/>
      <c r="C2777" s="211" t="s">
        <v>3181</v>
      </c>
      <c r="D2777" s="244" t="s">
        <v>14</v>
      </c>
      <c r="E2777" s="244" t="s">
        <v>3182</v>
      </c>
      <c r="F2777" s="597" t="s">
        <v>1183</v>
      </c>
      <c r="G2777" s="597"/>
      <c r="H2777" s="212" t="s">
        <v>862</v>
      </c>
      <c r="I2777" s="211" t="s">
        <v>867</v>
      </c>
      <c r="J2777" s="211" t="s">
        <v>3183</v>
      </c>
      <c r="K2777" s="213">
        <v>0.2</v>
      </c>
    </row>
    <row r="2778" spans="1:11" ht="33" customHeight="1">
      <c r="A2778" s="244" t="s">
        <v>853</v>
      </c>
      <c r="B2778" s="244"/>
      <c r="C2778" s="211" t="s">
        <v>3184</v>
      </c>
      <c r="D2778" s="244" t="s">
        <v>14</v>
      </c>
      <c r="E2778" s="244" t="s">
        <v>3185</v>
      </c>
      <c r="F2778" s="597" t="s">
        <v>1183</v>
      </c>
      <c r="G2778" s="597"/>
      <c r="H2778" s="212" t="s">
        <v>862</v>
      </c>
      <c r="I2778" s="211" t="s">
        <v>867</v>
      </c>
      <c r="J2778" s="211" t="s">
        <v>1928</v>
      </c>
      <c r="K2778" s="213">
        <v>0.04</v>
      </c>
    </row>
    <row r="2779" spans="1:11" ht="44.1" customHeight="1">
      <c r="A2779" s="244" t="s">
        <v>853</v>
      </c>
      <c r="B2779" s="244"/>
      <c r="C2779" s="211" t="s">
        <v>3186</v>
      </c>
      <c r="D2779" s="244" t="s">
        <v>14</v>
      </c>
      <c r="E2779" s="244" t="s">
        <v>3187</v>
      </c>
      <c r="F2779" s="597" t="s">
        <v>1183</v>
      </c>
      <c r="G2779" s="597"/>
      <c r="H2779" s="212" t="s">
        <v>862</v>
      </c>
      <c r="I2779" s="211" t="s">
        <v>867</v>
      </c>
      <c r="J2779" s="211" t="s">
        <v>1803</v>
      </c>
      <c r="K2779" s="213">
        <v>0.19</v>
      </c>
    </row>
    <row r="2780" spans="1:11" ht="44.1" customHeight="1">
      <c r="A2780" s="244" t="s">
        <v>853</v>
      </c>
      <c r="B2780" s="244"/>
      <c r="C2780" s="211" t="s">
        <v>3188</v>
      </c>
      <c r="D2780" s="244" t="s">
        <v>14</v>
      </c>
      <c r="E2780" s="244" t="s">
        <v>3189</v>
      </c>
      <c r="F2780" s="597" t="s">
        <v>1183</v>
      </c>
      <c r="G2780" s="597"/>
      <c r="H2780" s="212" t="s">
        <v>862</v>
      </c>
      <c r="I2780" s="211" t="s">
        <v>867</v>
      </c>
      <c r="J2780" s="211" t="s">
        <v>3190</v>
      </c>
      <c r="K2780" s="213">
        <v>0.56999999999999995</v>
      </c>
    </row>
    <row r="2781" spans="1:11">
      <c r="A2781" s="245"/>
      <c r="B2781" s="245"/>
      <c r="C2781" s="245"/>
      <c r="D2781" s="245"/>
      <c r="E2781" s="245"/>
      <c r="F2781" s="245" t="s">
        <v>886</v>
      </c>
      <c r="G2781" s="245" t="s">
        <v>889</v>
      </c>
      <c r="H2781" s="245" t="s">
        <v>888</v>
      </c>
      <c r="I2781" s="245" t="s">
        <v>889</v>
      </c>
      <c r="J2781" s="245" t="s">
        <v>890</v>
      </c>
      <c r="K2781" s="245" t="s">
        <v>889</v>
      </c>
    </row>
    <row r="2782" spans="1:11" ht="15" thickBot="1">
      <c r="A2782" s="245"/>
      <c r="B2782" s="245"/>
      <c r="C2782" s="245"/>
      <c r="D2782" s="245"/>
      <c r="E2782" s="245"/>
      <c r="F2782" s="245" t="s">
        <v>891</v>
      </c>
      <c r="G2782" s="245" t="s">
        <v>3183</v>
      </c>
      <c r="H2782" s="599" t="s">
        <v>892</v>
      </c>
      <c r="I2782" s="599"/>
      <c r="J2782" s="599" t="s">
        <v>3191</v>
      </c>
      <c r="K2782" s="599"/>
    </row>
    <row r="2783" spans="1:11" ht="0.95" customHeight="1" thickTop="1">
      <c r="A2783" s="217"/>
      <c r="B2783" s="217"/>
      <c r="C2783" s="217"/>
      <c r="D2783" s="217"/>
      <c r="E2783" s="217"/>
      <c r="F2783" s="217"/>
      <c r="G2783" s="217"/>
      <c r="H2783" s="217"/>
      <c r="I2783" s="217"/>
      <c r="J2783" s="217"/>
      <c r="K2783" s="217"/>
    </row>
    <row r="2784" spans="1:11" ht="18" customHeight="1">
      <c r="A2784" s="243"/>
      <c r="B2784" s="243" t="s">
        <v>840</v>
      </c>
      <c r="C2784" s="207" t="s">
        <v>841</v>
      </c>
      <c r="D2784" s="243" t="s">
        <v>842</v>
      </c>
      <c r="E2784" s="243" t="s">
        <v>843</v>
      </c>
      <c r="F2784" s="600" t="s">
        <v>844</v>
      </c>
      <c r="G2784" s="600"/>
      <c r="H2784" s="208" t="s">
        <v>845</v>
      </c>
      <c r="I2784" s="207" t="s">
        <v>846</v>
      </c>
      <c r="J2784" s="207" t="s">
        <v>847</v>
      </c>
      <c r="K2784" s="207" t="s">
        <v>742</v>
      </c>
    </row>
    <row r="2785" spans="1:11" ht="44.1" customHeight="1">
      <c r="A2785" s="317" t="s">
        <v>848</v>
      </c>
      <c r="B2785" s="317"/>
      <c r="C2785" s="318" t="s">
        <v>3181</v>
      </c>
      <c r="D2785" s="317" t="s">
        <v>14</v>
      </c>
      <c r="E2785" s="317" t="s">
        <v>3182</v>
      </c>
      <c r="F2785" s="592" t="s">
        <v>1183</v>
      </c>
      <c r="G2785" s="592"/>
      <c r="H2785" s="319" t="s">
        <v>862</v>
      </c>
      <c r="I2785" s="318">
        <v>1</v>
      </c>
      <c r="J2785" s="318" t="s">
        <v>3183</v>
      </c>
      <c r="K2785" s="318" t="s">
        <v>3183</v>
      </c>
    </row>
    <row r="2786" spans="1:11" ht="33" customHeight="1">
      <c r="A2786" s="247" t="s">
        <v>869</v>
      </c>
      <c r="B2786" s="247"/>
      <c r="C2786" s="214" t="s">
        <v>3192</v>
      </c>
      <c r="D2786" s="247" t="s">
        <v>14</v>
      </c>
      <c r="E2786" s="247" t="s">
        <v>3193</v>
      </c>
      <c r="F2786" s="598" t="s">
        <v>1438</v>
      </c>
      <c r="G2786" s="598"/>
      <c r="H2786" s="215" t="s">
        <v>914</v>
      </c>
      <c r="I2786" s="214" t="s">
        <v>3018</v>
      </c>
      <c r="J2786" s="214" t="s">
        <v>3194</v>
      </c>
      <c r="K2786" s="216">
        <v>0.2</v>
      </c>
    </row>
    <row r="2787" spans="1:11">
      <c r="A2787" s="245"/>
      <c r="B2787" s="245"/>
      <c r="C2787" s="245"/>
      <c r="D2787" s="245"/>
      <c r="E2787" s="245"/>
      <c r="F2787" s="245" t="s">
        <v>886</v>
      </c>
      <c r="G2787" s="245" t="s">
        <v>889</v>
      </c>
      <c r="H2787" s="245" t="s">
        <v>888</v>
      </c>
      <c r="I2787" s="245" t="s">
        <v>889</v>
      </c>
      <c r="J2787" s="245" t="s">
        <v>890</v>
      </c>
      <c r="K2787" s="245" t="s">
        <v>889</v>
      </c>
    </row>
    <row r="2788" spans="1:11" ht="15" thickBot="1">
      <c r="A2788" s="245"/>
      <c r="B2788" s="245"/>
      <c r="C2788" s="245"/>
      <c r="D2788" s="245"/>
      <c r="E2788" s="245"/>
      <c r="F2788" s="245" t="s">
        <v>891</v>
      </c>
      <c r="G2788" s="245" t="s">
        <v>1928</v>
      </c>
      <c r="H2788" s="599" t="s">
        <v>892</v>
      </c>
      <c r="I2788" s="599"/>
      <c r="J2788" s="599" t="s">
        <v>1843</v>
      </c>
      <c r="K2788" s="599"/>
    </row>
    <row r="2789" spans="1:11" ht="0.95" customHeight="1" thickTop="1">
      <c r="A2789" s="217"/>
      <c r="B2789" s="217"/>
      <c r="C2789" s="217"/>
      <c r="D2789" s="217"/>
      <c r="E2789" s="217"/>
      <c r="F2789" s="217"/>
      <c r="G2789" s="217"/>
      <c r="H2789" s="217"/>
      <c r="I2789" s="217"/>
      <c r="J2789" s="217"/>
      <c r="K2789" s="217"/>
    </row>
    <row r="2790" spans="1:11" ht="18" customHeight="1">
      <c r="A2790" s="243"/>
      <c r="B2790" s="243" t="s">
        <v>840</v>
      </c>
      <c r="C2790" s="207" t="s">
        <v>841</v>
      </c>
      <c r="D2790" s="243" t="s">
        <v>842</v>
      </c>
      <c r="E2790" s="243" t="s">
        <v>843</v>
      </c>
      <c r="F2790" s="600" t="s">
        <v>844</v>
      </c>
      <c r="G2790" s="600"/>
      <c r="H2790" s="208" t="s">
        <v>845</v>
      </c>
      <c r="I2790" s="207" t="s">
        <v>846</v>
      </c>
      <c r="J2790" s="207" t="s">
        <v>847</v>
      </c>
      <c r="K2790" s="207" t="s">
        <v>742</v>
      </c>
    </row>
    <row r="2791" spans="1:11" ht="33" customHeight="1">
      <c r="A2791" s="317" t="s">
        <v>848</v>
      </c>
      <c r="B2791" s="317"/>
      <c r="C2791" s="318" t="s">
        <v>3184</v>
      </c>
      <c r="D2791" s="317" t="s">
        <v>14</v>
      </c>
      <c r="E2791" s="317" t="s">
        <v>3185</v>
      </c>
      <c r="F2791" s="592" t="s">
        <v>1183</v>
      </c>
      <c r="G2791" s="592"/>
      <c r="H2791" s="319" t="s">
        <v>862</v>
      </c>
      <c r="I2791" s="318">
        <v>1</v>
      </c>
      <c r="J2791" s="318" t="s">
        <v>1928</v>
      </c>
      <c r="K2791" s="318" t="s">
        <v>1928</v>
      </c>
    </row>
    <row r="2792" spans="1:11" ht="33" customHeight="1">
      <c r="A2792" s="247" t="s">
        <v>869</v>
      </c>
      <c r="B2792" s="247"/>
      <c r="C2792" s="214" t="s">
        <v>3192</v>
      </c>
      <c r="D2792" s="247" t="s">
        <v>14</v>
      </c>
      <c r="E2792" s="247" t="s">
        <v>3193</v>
      </c>
      <c r="F2792" s="598" t="s">
        <v>1438</v>
      </c>
      <c r="G2792" s="598"/>
      <c r="H2792" s="215" t="s">
        <v>914</v>
      </c>
      <c r="I2792" s="214" t="s">
        <v>3020</v>
      </c>
      <c r="J2792" s="214" t="s">
        <v>3194</v>
      </c>
      <c r="K2792" s="216">
        <v>0.04</v>
      </c>
    </row>
    <row r="2793" spans="1:11">
      <c r="A2793" s="245"/>
      <c r="B2793" s="245"/>
      <c r="C2793" s="245"/>
      <c r="D2793" s="245"/>
      <c r="E2793" s="245"/>
      <c r="F2793" s="245" t="s">
        <v>886</v>
      </c>
      <c r="G2793" s="245" t="s">
        <v>889</v>
      </c>
      <c r="H2793" s="245" t="s">
        <v>888</v>
      </c>
      <c r="I2793" s="245" t="s">
        <v>889</v>
      </c>
      <c r="J2793" s="245" t="s">
        <v>890</v>
      </c>
      <c r="K2793" s="245" t="s">
        <v>889</v>
      </c>
    </row>
    <row r="2794" spans="1:11" ht="15" thickBot="1">
      <c r="A2794" s="245"/>
      <c r="B2794" s="245"/>
      <c r="C2794" s="245"/>
      <c r="D2794" s="245"/>
      <c r="E2794" s="245"/>
      <c r="F2794" s="245" t="s">
        <v>891</v>
      </c>
      <c r="G2794" s="245" t="s">
        <v>889</v>
      </c>
      <c r="H2794" s="599" t="s">
        <v>892</v>
      </c>
      <c r="I2794" s="599"/>
      <c r="J2794" s="599" t="s">
        <v>1928</v>
      </c>
      <c r="K2794" s="599"/>
    </row>
    <row r="2795" spans="1:11" ht="0.95" customHeight="1" thickTop="1">
      <c r="A2795" s="217"/>
      <c r="B2795" s="217"/>
      <c r="C2795" s="217"/>
      <c r="D2795" s="217"/>
      <c r="E2795" s="217"/>
      <c r="F2795" s="217"/>
      <c r="G2795" s="217"/>
      <c r="H2795" s="217"/>
      <c r="I2795" s="217"/>
      <c r="J2795" s="217"/>
      <c r="K2795" s="217"/>
    </row>
    <row r="2796" spans="1:11" ht="18" customHeight="1">
      <c r="A2796" s="243"/>
      <c r="B2796" s="243" t="s">
        <v>840</v>
      </c>
      <c r="C2796" s="207" t="s">
        <v>841</v>
      </c>
      <c r="D2796" s="243" t="s">
        <v>842</v>
      </c>
      <c r="E2796" s="243" t="s">
        <v>843</v>
      </c>
      <c r="F2796" s="600" t="s">
        <v>844</v>
      </c>
      <c r="G2796" s="600"/>
      <c r="H2796" s="208" t="s">
        <v>845</v>
      </c>
      <c r="I2796" s="207" t="s">
        <v>846</v>
      </c>
      <c r="J2796" s="207" t="s">
        <v>847</v>
      </c>
      <c r="K2796" s="207" t="s">
        <v>742</v>
      </c>
    </row>
    <row r="2797" spans="1:11" ht="44.1" customHeight="1">
      <c r="A2797" s="317" t="s">
        <v>848</v>
      </c>
      <c r="B2797" s="317"/>
      <c r="C2797" s="318" t="s">
        <v>3186</v>
      </c>
      <c r="D2797" s="317" t="s">
        <v>14</v>
      </c>
      <c r="E2797" s="317" t="s">
        <v>3187</v>
      </c>
      <c r="F2797" s="592" t="s">
        <v>1183</v>
      </c>
      <c r="G2797" s="592"/>
      <c r="H2797" s="319" t="s">
        <v>862</v>
      </c>
      <c r="I2797" s="318">
        <v>1</v>
      </c>
      <c r="J2797" s="318" t="s">
        <v>1803</v>
      </c>
      <c r="K2797" s="318" t="s">
        <v>1803</v>
      </c>
    </row>
    <row r="2798" spans="1:11" ht="33" customHeight="1">
      <c r="A2798" s="247" t="s">
        <v>869</v>
      </c>
      <c r="B2798" s="247"/>
      <c r="C2798" s="214" t="s">
        <v>3192</v>
      </c>
      <c r="D2798" s="247" t="s">
        <v>14</v>
      </c>
      <c r="E2798" s="247" t="s">
        <v>3193</v>
      </c>
      <c r="F2798" s="598" t="s">
        <v>1438</v>
      </c>
      <c r="G2798" s="598"/>
      <c r="H2798" s="215" t="s">
        <v>914</v>
      </c>
      <c r="I2798" s="214" t="s">
        <v>3195</v>
      </c>
      <c r="J2798" s="214" t="s">
        <v>3194</v>
      </c>
      <c r="K2798" s="216">
        <v>0.19</v>
      </c>
    </row>
    <row r="2799" spans="1:11">
      <c r="A2799" s="245"/>
      <c r="B2799" s="245"/>
      <c r="C2799" s="245"/>
      <c r="D2799" s="245"/>
      <c r="E2799" s="245"/>
      <c r="F2799" s="245" t="s">
        <v>886</v>
      </c>
      <c r="G2799" s="245" t="s">
        <v>889</v>
      </c>
      <c r="H2799" s="245" t="s">
        <v>888</v>
      </c>
      <c r="I2799" s="245" t="s">
        <v>889</v>
      </c>
      <c r="J2799" s="245" t="s">
        <v>890</v>
      </c>
      <c r="K2799" s="245" t="s">
        <v>889</v>
      </c>
    </row>
    <row r="2800" spans="1:11" ht="15" thickBot="1">
      <c r="A2800" s="245"/>
      <c r="B2800" s="245"/>
      <c r="C2800" s="245"/>
      <c r="D2800" s="245"/>
      <c r="E2800" s="245"/>
      <c r="F2800" s="245" t="s">
        <v>891</v>
      </c>
      <c r="G2800" s="245" t="s">
        <v>1267</v>
      </c>
      <c r="H2800" s="599" t="s">
        <v>892</v>
      </c>
      <c r="I2800" s="599"/>
      <c r="J2800" s="599" t="s">
        <v>1755</v>
      </c>
      <c r="K2800" s="599"/>
    </row>
    <row r="2801" spans="1:11" ht="0.95" customHeight="1" thickTop="1">
      <c r="A2801" s="217"/>
      <c r="B2801" s="217"/>
      <c r="C2801" s="217"/>
      <c r="D2801" s="217"/>
      <c r="E2801" s="217"/>
      <c r="F2801" s="217"/>
      <c r="G2801" s="217"/>
      <c r="H2801" s="217"/>
      <c r="I2801" s="217"/>
      <c r="J2801" s="217"/>
      <c r="K2801" s="217"/>
    </row>
    <row r="2802" spans="1:11" ht="18" customHeight="1">
      <c r="A2802" s="243"/>
      <c r="B2802" s="243" t="s">
        <v>840</v>
      </c>
      <c r="C2802" s="207" t="s">
        <v>841</v>
      </c>
      <c r="D2802" s="243" t="s">
        <v>842</v>
      </c>
      <c r="E2802" s="243" t="s">
        <v>843</v>
      </c>
      <c r="F2802" s="600" t="s">
        <v>844</v>
      </c>
      <c r="G2802" s="600"/>
      <c r="H2802" s="208" t="s">
        <v>845</v>
      </c>
      <c r="I2802" s="207" t="s">
        <v>846</v>
      </c>
      <c r="J2802" s="207" t="s">
        <v>847</v>
      </c>
      <c r="K2802" s="207" t="s">
        <v>742</v>
      </c>
    </row>
    <row r="2803" spans="1:11" ht="44.1" customHeight="1">
      <c r="A2803" s="317" t="s">
        <v>848</v>
      </c>
      <c r="B2803" s="317"/>
      <c r="C2803" s="318" t="s">
        <v>3188</v>
      </c>
      <c r="D2803" s="317" t="s">
        <v>14</v>
      </c>
      <c r="E2803" s="317" t="s">
        <v>3189</v>
      </c>
      <c r="F2803" s="592" t="s">
        <v>1183</v>
      </c>
      <c r="G2803" s="592"/>
      <c r="H2803" s="319" t="s">
        <v>862</v>
      </c>
      <c r="I2803" s="318">
        <v>1</v>
      </c>
      <c r="J2803" s="318" t="s">
        <v>3190</v>
      </c>
      <c r="K2803" s="318" t="s">
        <v>3190</v>
      </c>
    </row>
    <row r="2804" spans="1:11" ht="21.95" customHeight="1">
      <c r="A2804" s="247" t="s">
        <v>869</v>
      </c>
      <c r="B2804" s="247"/>
      <c r="C2804" s="214" t="s">
        <v>3196</v>
      </c>
      <c r="D2804" s="247" t="s">
        <v>14</v>
      </c>
      <c r="E2804" s="247" t="s">
        <v>3197</v>
      </c>
      <c r="F2804" s="598" t="s">
        <v>872</v>
      </c>
      <c r="G2804" s="598"/>
      <c r="H2804" s="215" t="s">
        <v>3198</v>
      </c>
      <c r="I2804" s="214" t="s">
        <v>1288</v>
      </c>
      <c r="J2804" s="214" t="s">
        <v>1244</v>
      </c>
      <c r="K2804" s="216">
        <v>0.56999999999999995</v>
      </c>
    </row>
    <row r="2805" spans="1:11">
      <c r="A2805" s="245"/>
      <c r="B2805" s="245"/>
      <c r="C2805" s="245"/>
      <c r="D2805" s="245"/>
      <c r="E2805" s="245"/>
      <c r="F2805" s="245" t="s">
        <v>886</v>
      </c>
      <c r="G2805" s="245" t="s">
        <v>889</v>
      </c>
      <c r="H2805" s="245" t="s">
        <v>888</v>
      </c>
      <c r="I2805" s="245" t="s">
        <v>889</v>
      </c>
      <c r="J2805" s="245" t="s">
        <v>890</v>
      </c>
      <c r="K2805" s="245" t="s">
        <v>889</v>
      </c>
    </row>
    <row r="2806" spans="1:11" ht="15" thickBot="1">
      <c r="A2806" s="245"/>
      <c r="B2806" s="245"/>
      <c r="C2806" s="245"/>
      <c r="D2806" s="245"/>
      <c r="E2806" s="245"/>
      <c r="F2806" s="245" t="s">
        <v>891</v>
      </c>
      <c r="G2806" s="245" t="s">
        <v>881</v>
      </c>
      <c r="H2806" s="599" t="s">
        <v>892</v>
      </c>
      <c r="I2806" s="599"/>
      <c r="J2806" s="599" t="s">
        <v>3199</v>
      </c>
      <c r="K2806" s="599"/>
    </row>
    <row r="2807" spans="1:11" ht="0.95" customHeight="1" thickTop="1">
      <c r="A2807" s="217"/>
      <c r="B2807" s="217"/>
      <c r="C2807" s="217"/>
      <c r="D2807" s="217"/>
      <c r="E2807" s="217"/>
      <c r="F2807" s="217"/>
      <c r="G2807" s="217"/>
      <c r="H2807" s="217"/>
      <c r="I2807" s="217"/>
      <c r="J2807" s="217"/>
      <c r="K2807" s="217"/>
    </row>
    <row r="2808" spans="1:11" ht="18" customHeight="1">
      <c r="A2808" s="243"/>
      <c r="B2808" s="243" t="s">
        <v>840</v>
      </c>
      <c r="C2808" s="207" t="s">
        <v>841</v>
      </c>
      <c r="D2808" s="243" t="s">
        <v>842</v>
      </c>
      <c r="E2808" s="243" t="s">
        <v>843</v>
      </c>
      <c r="F2808" s="600" t="s">
        <v>844</v>
      </c>
      <c r="G2808" s="600"/>
      <c r="H2808" s="208" t="s">
        <v>845</v>
      </c>
      <c r="I2808" s="207" t="s">
        <v>846</v>
      </c>
      <c r="J2808" s="207" t="s">
        <v>847</v>
      </c>
      <c r="K2808" s="207" t="s">
        <v>742</v>
      </c>
    </row>
    <row r="2809" spans="1:11" ht="44.1" customHeight="1">
      <c r="A2809" s="317" t="s">
        <v>848</v>
      </c>
      <c r="B2809" s="317"/>
      <c r="C2809" s="318" t="s">
        <v>1387</v>
      </c>
      <c r="D2809" s="317" t="s">
        <v>14</v>
      </c>
      <c r="E2809" s="317" t="s">
        <v>1388</v>
      </c>
      <c r="F2809" s="592" t="s">
        <v>1183</v>
      </c>
      <c r="G2809" s="592"/>
      <c r="H2809" s="319" t="s">
        <v>1189</v>
      </c>
      <c r="I2809" s="318">
        <v>1</v>
      </c>
      <c r="J2809" s="318" t="s">
        <v>1390</v>
      </c>
      <c r="K2809" s="318" t="s">
        <v>1390</v>
      </c>
    </row>
    <row r="2810" spans="1:11" ht="44.1" customHeight="1">
      <c r="A2810" s="244" t="s">
        <v>853</v>
      </c>
      <c r="B2810" s="244"/>
      <c r="C2810" s="211" t="s">
        <v>3200</v>
      </c>
      <c r="D2810" s="244" t="s">
        <v>14</v>
      </c>
      <c r="E2810" s="244" t="s">
        <v>3201</v>
      </c>
      <c r="F2810" s="597" t="s">
        <v>1183</v>
      </c>
      <c r="G2810" s="597"/>
      <c r="H2810" s="212" t="s">
        <v>862</v>
      </c>
      <c r="I2810" s="211" t="s">
        <v>867</v>
      </c>
      <c r="J2810" s="211" t="s">
        <v>1119</v>
      </c>
      <c r="K2810" s="213">
        <v>0.83</v>
      </c>
    </row>
    <row r="2811" spans="1:11" ht="33" customHeight="1">
      <c r="A2811" s="244" t="s">
        <v>853</v>
      </c>
      <c r="B2811" s="244"/>
      <c r="C2811" s="211" t="s">
        <v>3202</v>
      </c>
      <c r="D2811" s="244" t="s">
        <v>14</v>
      </c>
      <c r="E2811" s="244" t="s">
        <v>3203</v>
      </c>
      <c r="F2811" s="597" t="s">
        <v>1183</v>
      </c>
      <c r="G2811" s="597"/>
      <c r="H2811" s="212" t="s">
        <v>862</v>
      </c>
      <c r="I2811" s="211" t="s">
        <v>867</v>
      </c>
      <c r="J2811" s="211" t="s">
        <v>1167</v>
      </c>
      <c r="K2811" s="213">
        <v>0.18</v>
      </c>
    </row>
    <row r="2812" spans="1:11">
      <c r="A2812" s="245"/>
      <c r="B2812" s="245"/>
      <c r="C2812" s="245"/>
      <c r="D2812" s="245"/>
      <c r="E2812" s="245"/>
      <c r="F2812" s="245" t="s">
        <v>886</v>
      </c>
      <c r="G2812" s="245" t="s">
        <v>889</v>
      </c>
      <c r="H2812" s="245" t="s">
        <v>888</v>
      </c>
      <c r="I2812" s="245" t="s">
        <v>889</v>
      </c>
      <c r="J2812" s="245" t="s">
        <v>890</v>
      </c>
      <c r="K2812" s="245" t="s">
        <v>889</v>
      </c>
    </row>
    <row r="2813" spans="1:11" ht="15" thickBot="1">
      <c r="A2813" s="245"/>
      <c r="B2813" s="245"/>
      <c r="C2813" s="245"/>
      <c r="D2813" s="245"/>
      <c r="E2813" s="245"/>
      <c r="F2813" s="245" t="s">
        <v>891</v>
      </c>
      <c r="G2813" s="245" t="s">
        <v>3183</v>
      </c>
      <c r="H2813" s="599" t="s">
        <v>892</v>
      </c>
      <c r="I2813" s="599"/>
      <c r="J2813" s="599" t="s">
        <v>2672</v>
      </c>
      <c r="K2813" s="599"/>
    </row>
    <row r="2814" spans="1:11" ht="0.95" customHeight="1" thickTop="1">
      <c r="A2814" s="217"/>
      <c r="B2814" s="217"/>
      <c r="C2814" s="217"/>
      <c r="D2814" s="217"/>
      <c r="E2814" s="217"/>
      <c r="F2814" s="217"/>
      <c r="G2814" s="217"/>
      <c r="H2814" s="217"/>
      <c r="I2814" s="217"/>
      <c r="J2814" s="217"/>
      <c r="K2814" s="217"/>
    </row>
    <row r="2815" spans="1:11" ht="18" customHeight="1">
      <c r="A2815" s="243"/>
      <c r="B2815" s="243" t="s">
        <v>840</v>
      </c>
      <c r="C2815" s="207" t="s">
        <v>841</v>
      </c>
      <c r="D2815" s="243" t="s">
        <v>842</v>
      </c>
      <c r="E2815" s="243" t="s">
        <v>843</v>
      </c>
      <c r="F2815" s="600" t="s">
        <v>844</v>
      </c>
      <c r="G2815" s="600"/>
      <c r="H2815" s="208" t="s">
        <v>845</v>
      </c>
      <c r="I2815" s="207" t="s">
        <v>846</v>
      </c>
      <c r="J2815" s="207" t="s">
        <v>847</v>
      </c>
      <c r="K2815" s="207" t="s">
        <v>742</v>
      </c>
    </row>
    <row r="2816" spans="1:11" ht="44.1" customHeight="1">
      <c r="A2816" s="317" t="s">
        <v>848</v>
      </c>
      <c r="B2816" s="317"/>
      <c r="C2816" s="318" t="s">
        <v>1383</v>
      </c>
      <c r="D2816" s="317" t="s">
        <v>14</v>
      </c>
      <c r="E2816" s="317" t="s">
        <v>1384</v>
      </c>
      <c r="F2816" s="592" t="s">
        <v>1183</v>
      </c>
      <c r="G2816" s="592"/>
      <c r="H2816" s="319" t="s">
        <v>1184</v>
      </c>
      <c r="I2816" s="318">
        <v>1</v>
      </c>
      <c r="J2816" s="318" t="s">
        <v>1386</v>
      </c>
      <c r="K2816" s="318" t="s">
        <v>1386</v>
      </c>
    </row>
    <row r="2817" spans="1:11" ht="44.1" customHeight="1">
      <c r="A2817" s="244" t="s">
        <v>853</v>
      </c>
      <c r="B2817" s="244"/>
      <c r="C2817" s="211" t="s">
        <v>3200</v>
      </c>
      <c r="D2817" s="244" t="s">
        <v>14</v>
      </c>
      <c r="E2817" s="244" t="s">
        <v>3201</v>
      </c>
      <c r="F2817" s="597" t="s">
        <v>1183</v>
      </c>
      <c r="G2817" s="597"/>
      <c r="H2817" s="212" t="s">
        <v>862</v>
      </c>
      <c r="I2817" s="211" t="s">
        <v>867</v>
      </c>
      <c r="J2817" s="211" t="s">
        <v>1119</v>
      </c>
      <c r="K2817" s="213">
        <v>0.83</v>
      </c>
    </row>
    <row r="2818" spans="1:11" ht="33" customHeight="1">
      <c r="A2818" s="244" t="s">
        <v>853</v>
      </c>
      <c r="B2818" s="244"/>
      <c r="C2818" s="211" t="s">
        <v>3202</v>
      </c>
      <c r="D2818" s="244" t="s">
        <v>14</v>
      </c>
      <c r="E2818" s="244" t="s">
        <v>3203</v>
      </c>
      <c r="F2818" s="597" t="s">
        <v>1183</v>
      </c>
      <c r="G2818" s="597"/>
      <c r="H2818" s="212" t="s">
        <v>862</v>
      </c>
      <c r="I2818" s="211" t="s">
        <v>867</v>
      </c>
      <c r="J2818" s="211" t="s">
        <v>1167</v>
      </c>
      <c r="K2818" s="213">
        <v>0.18</v>
      </c>
    </row>
    <row r="2819" spans="1:11" ht="44.1" customHeight="1">
      <c r="A2819" s="244" t="s">
        <v>853</v>
      </c>
      <c r="B2819" s="244"/>
      <c r="C2819" s="211" t="s">
        <v>3204</v>
      </c>
      <c r="D2819" s="244" t="s">
        <v>14</v>
      </c>
      <c r="E2819" s="244" t="s">
        <v>3205</v>
      </c>
      <c r="F2819" s="597" t="s">
        <v>1183</v>
      </c>
      <c r="G2819" s="597"/>
      <c r="H2819" s="212" t="s">
        <v>862</v>
      </c>
      <c r="I2819" s="211" t="s">
        <v>867</v>
      </c>
      <c r="J2819" s="211" t="s">
        <v>1733</v>
      </c>
      <c r="K2819" s="213">
        <v>0.78</v>
      </c>
    </row>
    <row r="2820" spans="1:11" ht="44.1" customHeight="1">
      <c r="A2820" s="244" t="s">
        <v>853</v>
      </c>
      <c r="B2820" s="244"/>
      <c r="C2820" s="211" t="s">
        <v>3206</v>
      </c>
      <c r="D2820" s="244" t="s">
        <v>14</v>
      </c>
      <c r="E2820" s="244" t="s">
        <v>3207</v>
      </c>
      <c r="F2820" s="597" t="s">
        <v>1183</v>
      </c>
      <c r="G2820" s="597"/>
      <c r="H2820" s="212" t="s">
        <v>862</v>
      </c>
      <c r="I2820" s="211" t="s">
        <v>867</v>
      </c>
      <c r="J2820" s="211" t="s">
        <v>3092</v>
      </c>
      <c r="K2820" s="213">
        <v>1.1499999999999999</v>
      </c>
    </row>
    <row r="2821" spans="1:11">
      <c r="A2821" s="245"/>
      <c r="B2821" s="245"/>
      <c r="C2821" s="245"/>
      <c r="D2821" s="245"/>
      <c r="E2821" s="245"/>
      <c r="F2821" s="245" t="s">
        <v>886</v>
      </c>
      <c r="G2821" s="245" t="s">
        <v>889</v>
      </c>
      <c r="H2821" s="245" t="s">
        <v>888</v>
      </c>
      <c r="I2821" s="245" t="s">
        <v>889</v>
      </c>
      <c r="J2821" s="245" t="s">
        <v>890</v>
      </c>
      <c r="K2821" s="245" t="s">
        <v>889</v>
      </c>
    </row>
    <row r="2822" spans="1:11" ht="15" thickBot="1">
      <c r="A2822" s="245"/>
      <c r="B2822" s="245"/>
      <c r="C2822" s="245"/>
      <c r="D2822" s="245"/>
      <c r="E2822" s="245"/>
      <c r="F2822" s="245" t="s">
        <v>891</v>
      </c>
      <c r="G2822" s="245" t="s">
        <v>2056</v>
      </c>
      <c r="H2822" s="599" t="s">
        <v>892</v>
      </c>
      <c r="I2822" s="599"/>
      <c r="J2822" s="599" t="s">
        <v>1520</v>
      </c>
      <c r="K2822" s="599"/>
    </row>
    <row r="2823" spans="1:11" ht="0.95" customHeight="1" thickTop="1">
      <c r="A2823" s="217"/>
      <c r="B2823" s="217"/>
      <c r="C2823" s="217"/>
      <c r="D2823" s="217"/>
      <c r="E2823" s="217"/>
      <c r="F2823" s="217"/>
      <c r="G2823" s="217"/>
      <c r="H2823" s="217"/>
      <c r="I2823" s="217"/>
      <c r="J2823" s="217"/>
      <c r="K2823" s="217"/>
    </row>
    <row r="2824" spans="1:11" ht="18" customHeight="1">
      <c r="A2824" s="243"/>
      <c r="B2824" s="243" t="s">
        <v>840</v>
      </c>
      <c r="C2824" s="207" t="s">
        <v>841</v>
      </c>
      <c r="D2824" s="243" t="s">
        <v>842</v>
      </c>
      <c r="E2824" s="243" t="s">
        <v>843</v>
      </c>
      <c r="F2824" s="600" t="s">
        <v>844</v>
      </c>
      <c r="G2824" s="600"/>
      <c r="H2824" s="208" t="s">
        <v>845</v>
      </c>
      <c r="I2824" s="207" t="s">
        <v>846</v>
      </c>
      <c r="J2824" s="207" t="s">
        <v>847</v>
      </c>
      <c r="K2824" s="207" t="s">
        <v>742</v>
      </c>
    </row>
    <row r="2825" spans="1:11" ht="44.1" customHeight="1">
      <c r="A2825" s="317" t="s">
        <v>848</v>
      </c>
      <c r="B2825" s="317"/>
      <c r="C2825" s="318" t="s">
        <v>3200</v>
      </c>
      <c r="D2825" s="317" t="s">
        <v>14</v>
      </c>
      <c r="E2825" s="317" t="s">
        <v>3201</v>
      </c>
      <c r="F2825" s="592" t="s">
        <v>1183</v>
      </c>
      <c r="G2825" s="592"/>
      <c r="H2825" s="319" t="s">
        <v>862</v>
      </c>
      <c r="I2825" s="318">
        <v>1</v>
      </c>
      <c r="J2825" s="318" t="s">
        <v>1119</v>
      </c>
      <c r="K2825" s="318" t="s">
        <v>1119</v>
      </c>
    </row>
    <row r="2826" spans="1:11" ht="33" customHeight="1">
      <c r="A2826" s="247" t="s">
        <v>869</v>
      </c>
      <c r="B2826" s="247"/>
      <c r="C2826" s="214" t="s">
        <v>3208</v>
      </c>
      <c r="D2826" s="247" t="s">
        <v>14</v>
      </c>
      <c r="E2826" s="247" t="s">
        <v>3209</v>
      </c>
      <c r="F2826" s="598" t="s">
        <v>1438</v>
      </c>
      <c r="G2826" s="598"/>
      <c r="H2826" s="215" t="s">
        <v>914</v>
      </c>
      <c r="I2826" s="214" t="s">
        <v>3018</v>
      </c>
      <c r="J2826" s="214" t="s">
        <v>3210</v>
      </c>
      <c r="K2826" s="216">
        <v>0.83</v>
      </c>
    </row>
    <row r="2827" spans="1:11">
      <c r="A2827" s="245"/>
      <c r="B2827" s="245"/>
      <c r="C2827" s="245"/>
      <c r="D2827" s="245"/>
      <c r="E2827" s="245"/>
      <c r="F2827" s="245" t="s">
        <v>886</v>
      </c>
      <c r="G2827" s="245" t="s">
        <v>889</v>
      </c>
      <c r="H2827" s="245" t="s">
        <v>888</v>
      </c>
      <c r="I2827" s="245" t="s">
        <v>889</v>
      </c>
      <c r="J2827" s="245" t="s">
        <v>890</v>
      </c>
      <c r="K2827" s="245" t="s">
        <v>889</v>
      </c>
    </row>
    <row r="2828" spans="1:11" ht="15" thickBot="1">
      <c r="A2828" s="245"/>
      <c r="B2828" s="245"/>
      <c r="C2828" s="245"/>
      <c r="D2828" s="245"/>
      <c r="E2828" s="245"/>
      <c r="F2828" s="245" t="s">
        <v>891</v>
      </c>
      <c r="G2828" s="245" t="s">
        <v>1476</v>
      </c>
      <c r="H2828" s="599" t="s">
        <v>892</v>
      </c>
      <c r="I2828" s="599"/>
      <c r="J2828" s="599" t="s">
        <v>2989</v>
      </c>
      <c r="K2828" s="599"/>
    </row>
    <row r="2829" spans="1:11" ht="0.95" customHeight="1" thickTop="1">
      <c r="A2829" s="217"/>
      <c r="B2829" s="217"/>
      <c r="C2829" s="217"/>
      <c r="D2829" s="217"/>
      <c r="E2829" s="217"/>
      <c r="F2829" s="217"/>
      <c r="G2829" s="217"/>
      <c r="H2829" s="217"/>
      <c r="I2829" s="217"/>
      <c r="J2829" s="217"/>
      <c r="K2829" s="217"/>
    </row>
    <row r="2830" spans="1:11" ht="18" customHeight="1">
      <c r="A2830" s="243"/>
      <c r="B2830" s="243" t="s">
        <v>840</v>
      </c>
      <c r="C2830" s="207" t="s">
        <v>841</v>
      </c>
      <c r="D2830" s="243" t="s">
        <v>842</v>
      </c>
      <c r="E2830" s="243" t="s">
        <v>843</v>
      </c>
      <c r="F2830" s="600" t="s">
        <v>844</v>
      </c>
      <c r="G2830" s="600"/>
      <c r="H2830" s="208" t="s">
        <v>845</v>
      </c>
      <c r="I2830" s="207" t="s">
        <v>846</v>
      </c>
      <c r="J2830" s="207" t="s">
        <v>847</v>
      </c>
      <c r="K2830" s="207" t="s">
        <v>742</v>
      </c>
    </row>
    <row r="2831" spans="1:11" ht="33" customHeight="1">
      <c r="A2831" s="317" t="s">
        <v>848</v>
      </c>
      <c r="B2831" s="317"/>
      <c r="C2831" s="318" t="s">
        <v>3202</v>
      </c>
      <c r="D2831" s="317" t="s">
        <v>14</v>
      </c>
      <c r="E2831" s="317" t="s">
        <v>3203</v>
      </c>
      <c r="F2831" s="592" t="s">
        <v>1183</v>
      </c>
      <c r="G2831" s="592"/>
      <c r="H2831" s="319" t="s">
        <v>862</v>
      </c>
      <c r="I2831" s="318">
        <v>1</v>
      </c>
      <c r="J2831" s="318" t="s">
        <v>1167</v>
      </c>
      <c r="K2831" s="318" t="s">
        <v>1167</v>
      </c>
    </row>
    <row r="2832" spans="1:11" ht="33" customHeight="1">
      <c r="A2832" s="247" t="s">
        <v>869</v>
      </c>
      <c r="B2832" s="247"/>
      <c r="C2832" s="214" t="s">
        <v>3208</v>
      </c>
      <c r="D2832" s="247" t="s">
        <v>14</v>
      </c>
      <c r="E2832" s="247" t="s">
        <v>3209</v>
      </c>
      <c r="F2832" s="598" t="s">
        <v>1438</v>
      </c>
      <c r="G2832" s="598"/>
      <c r="H2832" s="215" t="s">
        <v>914</v>
      </c>
      <c r="I2832" s="214" t="s">
        <v>3020</v>
      </c>
      <c r="J2832" s="214" t="s">
        <v>3210</v>
      </c>
      <c r="K2832" s="216">
        <v>0.18</v>
      </c>
    </row>
    <row r="2833" spans="1:11">
      <c r="A2833" s="245"/>
      <c r="B2833" s="245"/>
      <c r="C2833" s="245"/>
      <c r="D2833" s="245"/>
      <c r="E2833" s="245"/>
      <c r="F2833" s="245" t="s">
        <v>886</v>
      </c>
      <c r="G2833" s="245" t="s">
        <v>889</v>
      </c>
      <c r="H2833" s="245" t="s">
        <v>888</v>
      </c>
      <c r="I2833" s="245" t="s">
        <v>889</v>
      </c>
      <c r="J2833" s="245" t="s">
        <v>890</v>
      </c>
      <c r="K2833" s="245" t="s">
        <v>889</v>
      </c>
    </row>
    <row r="2834" spans="1:11" ht="15" thickBot="1">
      <c r="A2834" s="245"/>
      <c r="B2834" s="245"/>
      <c r="C2834" s="245"/>
      <c r="D2834" s="245"/>
      <c r="E2834" s="245"/>
      <c r="F2834" s="245" t="s">
        <v>891</v>
      </c>
      <c r="G2834" s="245" t="s">
        <v>1267</v>
      </c>
      <c r="H2834" s="599" t="s">
        <v>892</v>
      </c>
      <c r="I2834" s="599"/>
      <c r="J2834" s="599" t="s">
        <v>3211</v>
      </c>
      <c r="K2834" s="599"/>
    </row>
    <row r="2835" spans="1:11" ht="0.95" customHeight="1" thickTop="1">
      <c r="A2835" s="217"/>
      <c r="B2835" s="217"/>
      <c r="C2835" s="217"/>
      <c r="D2835" s="217"/>
      <c r="E2835" s="217"/>
      <c r="F2835" s="217"/>
      <c r="G2835" s="217"/>
      <c r="H2835" s="217"/>
      <c r="I2835" s="217"/>
      <c r="J2835" s="217"/>
      <c r="K2835" s="217"/>
    </row>
    <row r="2836" spans="1:11" ht="18" customHeight="1">
      <c r="A2836" s="243"/>
      <c r="B2836" s="243" t="s">
        <v>840</v>
      </c>
      <c r="C2836" s="207" t="s">
        <v>841</v>
      </c>
      <c r="D2836" s="243" t="s">
        <v>842</v>
      </c>
      <c r="E2836" s="243" t="s">
        <v>843</v>
      </c>
      <c r="F2836" s="600" t="s">
        <v>844</v>
      </c>
      <c r="G2836" s="600"/>
      <c r="H2836" s="208" t="s">
        <v>845</v>
      </c>
      <c r="I2836" s="207" t="s">
        <v>846</v>
      </c>
      <c r="J2836" s="207" t="s">
        <v>847</v>
      </c>
      <c r="K2836" s="207" t="s">
        <v>742</v>
      </c>
    </row>
    <row r="2837" spans="1:11" ht="44.1" customHeight="1">
      <c r="A2837" s="317" t="s">
        <v>848</v>
      </c>
      <c r="B2837" s="317"/>
      <c r="C2837" s="318" t="s">
        <v>3204</v>
      </c>
      <c r="D2837" s="317" t="s">
        <v>14</v>
      </c>
      <c r="E2837" s="317" t="s">
        <v>3205</v>
      </c>
      <c r="F2837" s="592" t="s">
        <v>1183</v>
      </c>
      <c r="G2837" s="592"/>
      <c r="H2837" s="319" t="s">
        <v>862</v>
      </c>
      <c r="I2837" s="318">
        <v>1</v>
      </c>
      <c r="J2837" s="318" t="s">
        <v>1733</v>
      </c>
      <c r="K2837" s="318" t="s">
        <v>1733</v>
      </c>
    </row>
    <row r="2838" spans="1:11" ht="33" customHeight="1">
      <c r="A2838" s="247" t="s">
        <v>869</v>
      </c>
      <c r="B2838" s="247"/>
      <c r="C2838" s="214" t="s">
        <v>3208</v>
      </c>
      <c r="D2838" s="247" t="s">
        <v>14</v>
      </c>
      <c r="E2838" s="247" t="s">
        <v>3209</v>
      </c>
      <c r="F2838" s="598" t="s">
        <v>1438</v>
      </c>
      <c r="G2838" s="598"/>
      <c r="H2838" s="215" t="s">
        <v>914</v>
      </c>
      <c r="I2838" s="214" t="s">
        <v>3195</v>
      </c>
      <c r="J2838" s="214" t="s">
        <v>3210</v>
      </c>
      <c r="K2838" s="216">
        <v>0.78</v>
      </c>
    </row>
    <row r="2839" spans="1:11">
      <c r="A2839" s="245"/>
      <c r="B2839" s="245"/>
      <c r="C2839" s="245"/>
      <c r="D2839" s="245"/>
      <c r="E2839" s="245"/>
      <c r="F2839" s="245" t="s">
        <v>886</v>
      </c>
      <c r="G2839" s="245" t="s">
        <v>889</v>
      </c>
      <c r="H2839" s="245" t="s">
        <v>888</v>
      </c>
      <c r="I2839" s="245" t="s">
        <v>889</v>
      </c>
      <c r="J2839" s="245" t="s">
        <v>890</v>
      </c>
      <c r="K2839" s="245" t="s">
        <v>889</v>
      </c>
    </row>
    <row r="2840" spans="1:11" ht="15" thickBot="1">
      <c r="A2840" s="245"/>
      <c r="B2840" s="245"/>
      <c r="C2840" s="245"/>
      <c r="D2840" s="245"/>
      <c r="E2840" s="245"/>
      <c r="F2840" s="245" t="s">
        <v>891</v>
      </c>
      <c r="G2840" s="245" t="s">
        <v>1771</v>
      </c>
      <c r="H2840" s="599" t="s">
        <v>892</v>
      </c>
      <c r="I2840" s="599"/>
      <c r="J2840" s="599" t="s">
        <v>3212</v>
      </c>
      <c r="K2840" s="599"/>
    </row>
    <row r="2841" spans="1:11" ht="0.95" customHeight="1" thickTop="1">
      <c r="A2841" s="217"/>
      <c r="B2841" s="217"/>
      <c r="C2841" s="217"/>
      <c r="D2841" s="217"/>
      <c r="E2841" s="217"/>
      <c r="F2841" s="217"/>
      <c r="G2841" s="217"/>
      <c r="H2841" s="217"/>
      <c r="I2841" s="217"/>
      <c r="J2841" s="217"/>
      <c r="K2841" s="217"/>
    </row>
    <row r="2842" spans="1:11" ht="18" customHeight="1">
      <c r="A2842" s="243"/>
      <c r="B2842" s="243" t="s">
        <v>840</v>
      </c>
      <c r="C2842" s="207" t="s">
        <v>841</v>
      </c>
      <c r="D2842" s="243" t="s">
        <v>842</v>
      </c>
      <c r="E2842" s="243" t="s">
        <v>843</v>
      </c>
      <c r="F2842" s="600" t="s">
        <v>844</v>
      </c>
      <c r="G2842" s="600"/>
      <c r="H2842" s="208" t="s">
        <v>845</v>
      </c>
      <c r="I2842" s="207" t="s">
        <v>846</v>
      </c>
      <c r="J2842" s="207" t="s">
        <v>847</v>
      </c>
      <c r="K2842" s="207" t="s">
        <v>742</v>
      </c>
    </row>
    <row r="2843" spans="1:11" ht="44.1" customHeight="1">
      <c r="A2843" s="317" t="s">
        <v>848</v>
      </c>
      <c r="B2843" s="317"/>
      <c r="C2843" s="318" t="s">
        <v>3206</v>
      </c>
      <c r="D2843" s="317" t="s">
        <v>14</v>
      </c>
      <c r="E2843" s="317" t="s">
        <v>3207</v>
      </c>
      <c r="F2843" s="592" t="s">
        <v>1183</v>
      </c>
      <c r="G2843" s="592"/>
      <c r="H2843" s="319" t="s">
        <v>862</v>
      </c>
      <c r="I2843" s="318">
        <v>1</v>
      </c>
      <c r="J2843" s="318" t="s">
        <v>3092</v>
      </c>
      <c r="K2843" s="318" t="s">
        <v>3092</v>
      </c>
    </row>
    <row r="2844" spans="1:11" ht="21.95" customHeight="1">
      <c r="A2844" s="247" t="s">
        <v>869</v>
      </c>
      <c r="B2844" s="247"/>
      <c r="C2844" s="214" t="s">
        <v>3196</v>
      </c>
      <c r="D2844" s="247" t="s">
        <v>14</v>
      </c>
      <c r="E2844" s="247" t="s">
        <v>3197</v>
      </c>
      <c r="F2844" s="598" t="s">
        <v>872</v>
      </c>
      <c r="G2844" s="598"/>
      <c r="H2844" s="215" t="s">
        <v>3198</v>
      </c>
      <c r="I2844" s="214" t="s">
        <v>2493</v>
      </c>
      <c r="J2844" s="214" t="s">
        <v>1244</v>
      </c>
      <c r="K2844" s="216">
        <v>1.1499999999999999</v>
      </c>
    </row>
    <row r="2845" spans="1:11">
      <c r="A2845" s="245"/>
      <c r="B2845" s="245"/>
      <c r="C2845" s="245"/>
      <c r="D2845" s="245"/>
      <c r="E2845" s="245"/>
      <c r="F2845" s="245" t="s">
        <v>886</v>
      </c>
      <c r="G2845" s="245" t="s">
        <v>889</v>
      </c>
      <c r="H2845" s="245" t="s">
        <v>888</v>
      </c>
      <c r="I2845" s="245" t="s">
        <v>889</v>
      </c>
      <c r="J2845" s="245" t="s">
        <v>890</v>
      </c>
      <c r="K2845" s="245" t="s">
        <v>889</v>
      </c>
    </row>
    <row r="2846" spans="1:11" ht="15" thickBot="1">
      <c r="A2846" s="245"/>
      <c r="B2846" s="245"/>
      <c r="C2846" s="245"/>
      <c r="D2846" s="245"/>
      <c r="E2846" s="245"/>
      <c r="F2846" s="245" t="s">
        <v>891</v>
      </c>
      <c r="G2846" s="245" t="s">
        <v>1987</v>
      </c>
      <c r="H2846" s="599" t="s">
        <v>892</v>
      </c>
      <c r="I2846" s="599"/>
      <c r="J2846" s="599" t="s">
        <v>2552</v>
      </c>
      <c r="K2846" s="599"/>
    </row>
    <row r="2847" spans="1:11" ht="0.95" customHeight="1" thickTop="1">
      <c r="A2847" s="217"/>
      <c r="B2847" s="217"/>
      <c r="C2847" s="217"/>
      <c r="D2847" s="217"/>
      <c r="E2847" s="217"/>
      <c r="F2847" s="217"/>
      <c r="G2847" s="217"/>
      <c r="H2847" s="217"/>
      <c r="I2847" s="217"/>
      <c r="J2847" s="217"/>
      <c r="K2847" s="217"/>
    </row>
    <row r="2848" spans="1:11" ht="18" customHeight="1">
      <c r="A2848" s="243"/>
      <c r="B2848" s="243" t="s">
        <v>840</v>
      </c>
      <c r="C2848" s="207" t="s">
        <v>841</v>
      </c>
      <c r="D2848" s="243" t="s">
        <v>842</v>
      </c>
      <c r="E2848" s="243" t="s">
        <v>843</v>
      </c>
      <c r="F2848" s="600" t="s">
        <v>844</v>
      </c>
      <c r="G2848" s="600"/>
      <c r="H2848" s="208" t="s">
        <v>845</v>
      </c>
      <c r="I2848" s="207" t="s">
        <v>846</v>
      </c>
      <c r="J2848" s="207" t="s">
        <v>847</v>
      </c>
      <c r="K2848" s="207" t="s">
        <v>742</v>
      </c>
    </row>
    <row r="2849" spans="1:11" ht="33" customHeight="1">
      <c r="A2849" s="317" t="s">
        <v>848</v>
      </c>
      <c r="B2849" s="317"/>
      <c r="C2849" s="318" t="s">
        <v>1015</v>
      </c>
      <c r="D2849" s="317" t="s">
        <v>14</v>
      </c>
      <c r="E2849" s="317" t="s">
        <v>1016</v>
      </c>
      <c r="F2849" s="592" t="s">
        <v>902</v>
      </c>
      <c r="G2849" s="592"/>
      <c r="H2849" s="319" t="s">
        <v>873</v>
      </c>
      <c r="I2849" s="318">
        <v>1</v>
      </c>
      <c r="J2849" s="318" t="s">
        <v>1017</v>
      </c>
      <c r="K2849" s="318" t="s">
        <v>1017</v>
      </c>
    </row>
    <row r="2850" spans="1:11" ht="21.95" customHeight="1">
      <c r="A2850" s="244" t="s">
        <v>853</v>
      </c>
      <c r="B2850" s="244"/>
      <c r="C2850" s="211" t="s">
        <v>2491</v>
      </c>
      <c r="D2850" s="244" t="s">
        <v>14</v>
      </c>
      <c r="E2850" s="244" t="s">
        <v>2492</v>
      </c>
      <c r="F2850" s="597" t="s">
        <v>861</v>
      </c>
      <c r="G2850" s="597"/>
      <c r="H2850" s="212" t="s">
        <v>862</v>
      </c>
      <c r="I2850" s="211" t="s">
        <v>1928</v>
      </c>
      <c r="J2850" s="211" t="s">
        <v>2494</v>
      </c>
      <c r="K2850" s="213">
        <v>0.61</v>
      </c>
    </row>
    <row r="2851" spans="1:11" ht="21.95" customHeight="1">
      <c r="A2851" s="244" t="s">
        <v>853</v>
      </c>
      <c r="B2851" s="244"/>
      <c r="C2851" s="211" t="s">
        <v>1123</v>
      </c>
      <c r="D2851" s="244" t="s">
        <v>14</v>
      </c>
      <c r="E2851" s="244" t="s">
        <v>1124</v>
      </c>
      <c r="F2851" s="597" t="s">
        <v>861</v>
      </c>
      <c r="G2851" s="597"/>
      <c r="H2851" s="212" t="s">
        <v>862</v>
      </c>
      <c r="I2851" s="211" t="s">
        <v>1928</v>
      </c>
      <c r="J2851" s="211" t="s">
        <v>1125</v>
      </c>
      <c r="K2851" s="213">
        <v>0.78</v>
      </c>
    </row>
    <row r="2852" spans="1:11" ht="33" customHeight="1">
      <c r="A2852" s="247" t="s">
        <v>869</v>
      </c>
      <c r="B2852" s="247"/>
      <c r="C2852" s="214" t="s">
        <v>3213</v>
      </c>
      <c r="D2852" s="247" t="s">
        <v>14</v>
      </c>
      <c r="E2852" s="247" t="s">
        <v>3214</v>
      </c>
      <c r="F2852" s="598" t="s">
        <v>872</v>
      </c>
      <c r="G2852" s="598"/>
      <c r="H2852" s="215" t="s">
        <v>873</v>
      </c>
      <c r="I2852" s="214" t="s">
        <v>1363</v>
      </c>
      <c r="J2852" s="214" t="s">
        <v>2128</v>
      </c>
      <c r="K2852" s="216">
        <v>2.23</v>
      </c>
    </row>
    <row r="2853" spans="1:11" ht="21.95" customHeight="1">
      <c r="A2853" s="247" t="s">
        <v>869</v>
      </c>
      <c r="B2853" s="247"/>
      <c r="C2853" s="214" t="s">
        <v>2630</v>
      </c>
      <c r="D2853" s="247" t="s">
        <v>14</v>
      </c>
      <c r="E2853" s="247" t="s">
        <v>2631</v>
      </c>
      <c r="F2853" s="598" t="s">
        <v>872</v>
      </c>
      <c r="G2853" s="598"/>
      <c r="H2853" s="215" t="s">
        <v>914</v>
      </c>
      <c r="I2853" s="214" t="s">
        <v>2073</v>
      </c>
      <c r="J2853" s="214" t="s">
        <v>2632</v>
      </c>
      <c r="K2853" s="216">
        <v>0.03</v>
      </c>
    </row>
    <row r="2854" spans="1:11">
      <c r="A2854" s="245"/>
      <c r="B2854" s="245"/>
      <c r="C2854" s="245"/>
      <c r="D2854" s="245"/>
      <c r="E2854" s="245"/>
      <c r="F2854" s="245" t="s">
        <v>886</v>
      </c>
      <c r="G2854" s="245" t="s">
        <v>4285</v>
      </c>
      <c r="H2854" s="245" t="s">
        <v>888</v>
      </c>
      <c r="I2854" s="245" t="s">
        <v>2417</v>
      </c>
      <c r="J2854" s="245" t="s">
        <v>890</v>
      </c>
      <c r="K2854" s="245" t="s">
        <v>1455</v>
      </c>
    </row>
    <row r="2855" spans="1:11" ht="15" thickBot="1">
      <c r="A2855" s="245"/>
      <c r="B2855" s="245"/>
      <c r="C2855" s="245"/>
      <c r="D2855" s="245"/>
      <c r="E2855" s="245"/>
      <c r="F2855" s="245" t="s">
        <v>891</v>
      </c>
      <c r="G2855" s="245" t="s">
        <v>2170</v>
      </c>
      <c r="H2855" s="599" t="s">
        <v>892</v>
      </c>
      <c r="I2855" s="599"/>
      <c r="J2855" s="599" t="s">
        <v>3215</v>
      </c>
      <c r="K2855" s="599"/>
    </row>
    <row r="2856" spans="1:11" ht="0.95" customHeight="1" thickTop="1">
      <c r="A2856" s="217"/>
      <c r="B2856" s="217"/>
      <c r="C2856" s="217"/>
      <c r="D2856" s="217"/>
      <c r="E2856" s="217"/>
      <c r="F2856" s="217"/>
      <c r="G2856" s="217"/>
      <c r="H2856" s="217"/>
      <c r="I2856" s="217"/>
      <c r="J2856" s="217"/>
      <c r="K2856" s="217"/>
    </row>
    <row r="2857" spans="1:11" ht="18" customHeight="1">
      <c r="A2857" s="243"/>
      <c r="B2857" s="243" t="s">
        <v>840</v>
      </c>
      <c r="C2857" s="207" t="s">
        <v>841</v>
      </c>
      <c r="D2857" s="243" t="s">
        <v>842</v>
      </c>
      <c r="E2857" s="243" t="s">
        <v>843</v>
      </c>
      <c r="F2857" s="600" t="s">
        <v>844</v>
      </c>
      <c r="G2857" s="600"/>
      <c r="H2857" s="208" t="s">
        <v>845</v>
      </c>
      <c r="I2857" s="207" t="s">
        <v>846</v>
      </c>
      <c r="J2857" s="207" t="s">
        <v>847</v>
      </c>
      <c r="K2857" s="207" t="s">
        <v>742</v>
      </c>
    </row>
    <row r="2858" spans="1:11" ht="21.95" customHeight="1">
      <c r="A2858" s="317" t="s">
        <v>848</v>
      </c>
      <c r="B2858" s="317"/>
      <c r="C2858" s="318" t="s">
        <v>900</v>
      </c>
      <c r="D2858" s="317" t="s">
        <v>14</v>
      </c>
      <c r="E2858" s="317" t="s">
        <v>901</v>
      </c>
      <c r="F2858" s="592" t="s">
        <v>902</v>
      </c>
      <c r="G2858" s="592"/>
      <c r="H2858" s="319" t="s">
        <v>873</v>
      </c>
      <c r="I2858" s="318">
        <v>1</v>
      </c>
      <c r="J2858" s="318" t="s">
        <v>903</v>
      </c>
      <c r="K2858" s="318" t="s">
        <v>903</v>
      </c>
    </row>
    <row r="2859" spans="1:11" ht="21.95" customHeight="1">
      <c r="A2859" s="244" t="s">
        <v>853</v>
      </c>
      <c r="B2859" s="244"/>
      <c r="C2859" s="211" t="s">
        <v>2491</v>
      </c>
      <c r="D2859" s="244" t="s">
        <v>14</v>
      </c>
      <c r="E2859" s="244" t="s">
        <v>2492</v>
      </c>
      <c r="F2859" s="597" t="s">
        <v>861</v>
      </c>
      <c r="G2859" s="597"/>
      <c r="H2859" s="212" t="s">
        <v>862</v>
      </c>
      <c r="I2859" s="211" t="s">
        <v>1364</v>
      </c>
      <c r="J2859" s="211" t="s">
        <v>2494</v>
      </c>
      <c r="K2859" s="213">
        <v>2</v>
      </c>
    </row>
    <row r="2860" spans="1:11" ht="21.95" customHeight="1">
      <c r="A2860" s="244" t="s">
        <v>853</v>
      </c>
      <c r="B2860" s="244"/>
      <c r="C2860" s="211" t="s">
        <v>1123</v>
      </c>
      <c r="D2860" s="244" t="s">
        <v>14</v>
      </c>
      <c r="E2860" s="244" t="s">
        <v>1124</v>
      </c>
      <c r="F2860" s="597" t="s">
        <v>861</v>
      </c>
      <c r="G2860" s="597"/>
      <c r="H2860" s="212" t="s">
        <v>862</v>
      </c>
      <c r="I2860" s="211" t="s">
        <v>1364</v>
      </c>
      <c r="J2860" s="211" t="s">
        <v>1125</v>
      </c>
      <c r="K2860" s="213">
        <v>2.56</v>
      </c>
    </row>
    <row r="2861" spans="1:11" ht="21.95" customHeight="1">
      <c r="A2861" s="247" t="s">
        <v>869</v>
      </c>
      <c r="B2861" s="247"/>
      <c r="C2861" s="214" t="s">
        <v>3216</v>
      </c>
      <c r="D2861" s="247" t="s">
        <v>14</v>
      </c>
      <c r="E2861" s="247" t="s">
        <v>3217</v>
      </c>
      <c r="F2861" s="598" t="s">
        <v>872</v>
      </c>
      <c r="G2861" s="598"/>
      <c r="H2861" s="215" t="s">
        <v>873</v>
      </c>
      <c r="I2861" s="214" t="s">
        <v>2753</v>
      </c>
      <c r="J2861" s="214" t="s">
        <v>3218</v>
      </c>
      <c r="K2861" s="216">
        <v>6.34</v>
      </c>
    </row>
    <row r="2862" spans="1:11">
      <c r="A2862" s="245"/>
      <c r="B2862" s="245"/>
      <c r="C2862" s="245"/>
      <c r="D2862" s="245"/>
      <c r="E2862" s="245"/>
      <c r="F2862" s="245" t="s">
        <v>886</v>
      </c>
      <c r="G2862" s="245" t="s">
        <v>3647</v>
      </c>
      <c r="H2862" s="245" t="s">
        <v>888</v>
      </c>
      <c r="I2862" s="245" t="s">
        <v>2621</v>
      </c>
      <c r="J2862" s="245" t="s">
        <v>890</v>
      </c>
      <c r="K2862" s="245" t="s">
        <v>3219</v>
      </c>
    </row>
    <row r="2863" spans="1:11" ht="15" thickBot="1">
      <c r="A2863" s="245"/>
      <c r="B2863" s="245"/>
      <c r="C2863" s="245"/>
      <c r="D2863" s="245"/>
      <c r="E2863" s="245"/>
      <c r="F2863" s="245" t="s">
        <v>891</v>
      </c>
      <c r="G2863" s="245" t="s">
        <v>3220</v>
      </c>
      <c r="H2863" s="599" t="s">
        <v>892</v>
      </c>
      <c r="I2863" s="599"/>
      <c r="J2863" s="599" t="s">
        <v>3221</v>
      </c>
      <c r="K2863" s="599"/>
    </row>
    <row r="2864" spans="1:11" ht="0.95" customHeight="1" thickTop="1">
      <c r="A2864" s="217"/>
      <c r="B2864" s="217"/>
      <c r="C2864" s="217"/>
      <c r="D2864" s="217"/>
      <c r="E2864" s="217"/>
      <c r="F2864" s="217"/>
      <c r="G2864" s="217"/>
      <c r="H2864" s="217"/>
      <c r="I2864" s="217"/>
      <c r="J2864" s="217"/>
      <c r="K2864" s="217"/>
    </row>
    <row r="2865" spans="1:11" ht="18" customHeight="1">
      <c r="A2865" s="243"/>
      <c r="B2865" s="243" t="s">
        <v>840</v>
      </c>
      <c r="C2865" s="207" t="s">
        <v>841</v>
      </c>
      <c r="D2865" s="243" t="s">
        <v>842</v>
      </c>
      <c r="E2865" s="243" t="s">
        <v>843</v>
      </c>
      <c r="F2865" s="600" t="s">
        <v>844</v>
      </c>
      <c r="G2865" s="600"/>
      <c r="H2865" s="208" t="s">
        <v>845</v>
      </c>
      <c r="I2865" s="207" t="s">
        <v>846</v>
      </c>
      <c r="J2865" s="207" t="s">
        <v>847</v>
      </c>
      <c r="K2865" s="207" t="s">
        <v>742</v>
      </c>
    </row>
    <row r="2866" spans="1:11" ht="21.95" customHeight="1">
      <c r="A2866" s="317" t="s">
        <v>848</v>
      </c>
      <c r="B2866" s="317"/>
      <c r="C2866" s="318" t="s">
        <v>904</v>
      </c>
      <c r="D2866" s="317" t="s">
        <v>14</v>
      </c>
      <c r="E2866" s="317" t="s">
        <v>905</v>
      </c>
      <c r="F2866" s="592" t="s">
        <v>906</v>
      </c>
      <c r="G2866" s="592"/>
      <c r="H2866" s="319" t="s">
        <v>873</v>
      </c>
      <c r="I2866" s="318">
        <v>1</v>
      </c>
      <c r="J2866" s="318" t="s">
        <v>907</v>
      </c>
      <c r="K2866" s="318" t="s">
        <v>907</v>
      </c>
    </row>
    <row r="2867" spans="1:11" ht="21.95" customHeight="1">
      <c r="A2867" s="244" t="s">
        <v>853</v>
      </c>
      <c r="B2867" s="244"/>
      <c r="C2867" s="211" t="s">
        <v>1123</v>
      </c>
      <c r="D2867" s="244" t="s">
        <v>14</v>
      </c>
      <c r="E2867" s="244" t="s">
        <v>1124</v>
      </c>
      <c r="F2867" s="597" t="s">
        <v>861</v>
      </c>
      <c r="G2867" s="597"/>
      <c r="H2867" s="212" t="s">
        <v>862</v>
      </c>
      <c r="I2867" s="211" t="s">
        <v>1267</v>
      </c>
      <c r="J2867" s="211" t="s">
        <v>1125</v>
      </c>
      <c r="K2867" s="213">
        <v>0.59</v>
      </c>
    </row>
    <row r="2868" spans="1:11" ht="21.95" customHeight="1">
      <c r="A2868" s="244" t="s">
        <v>853</v>
      </c>
      <c r="B2868" s="244"/>
      <c r="C2868" s="211" t="s">
        <v>859</v>
      </c>
      <c r="D2868" s="244" t="s">
        <v>14</v>
      </c>
      <c r="E2868" s="244" t="s">
        <v>860</v>
      </c>
      <c r="F2868" s="597" t="s">
        <v>861</v>
      </c>
      <c r="G2868" s="597"/>
      <c r="H2868" s="212" t="s">
        <v>862</v>
      </c>
      <c r="I2868" s="211" t="s">
        <v>1267</v>
      </c>
      <c r="J2868" s="211" t="s">
        <v>864</v>
      </c>
      <c r="K2868" s="213">
        <v>0.41</v>
      </c>
    </row>
    <row r="2869" spans="1:11" ht="21.95" customHeight="1">
      <c r="A2869" s="247" t="s">
        <v>869</v>
      </c>
      <c r="B2869" s="247"/>
      <c r="C2869" s="214" t="s">
        <v>3222</v>
      </c>
      <c r="D2869" s="247" t="s">
        <v>14</v>
      </c>
      <c r="E2869" s="247" t="s">
        <v>3223</v>
      </c>
      <c r="F2869" s="598" t="s">
        <v>872</v>
      </c>
      <c r="G2869" s="598"/>
      <c r="H2869" s="215" t="s">
        <v>873</v>
      </c>
      <c r="I2869" s="214" t="s">
        <v>867</v>
      </c>
      <c r="J2869" s="214" t="s">
        <v>3224</v>
      </c>
      <c r="K2869" s="216">
        <v>1.0900000000000001</v>
      </c>
    </row>
    <row r="2870" spans="1:11">
      <c r="A2870" s="245"/>
      <c r="B2870" s="245"/>
      <c r="C2870" s="245"/>
      <c r="D2870" s="245"/>
      <c r="E2870" s="245"/>
      <c r="F2870" s="245" t="s">
        <v>886</v>
      </c>
      <c r="G2870" s="245" t="s">
        <v>1474</v>
      </c>
      <c r="H2870" s="245" t="s">
        <v>888</v>
      </c>
      <c r="I2870" s="245" t="s">
        <v>2633</v>
      </c>
      <c r="J2870" s="245" t="s">
        <v>890</v>
      </c>
      <c r="K2870" s="245" t="s">
        <v>3199</v>
      </c>
    </row>
    <row r="2871" spans="1:11" ht="15" thickBot="1">
      <c r="A2871" s="245"/>
      <c r="B2871" s="245"/>
      <c r="C2871" s="245"/>
      <c r="D2871" s="245"/>
      <c r="E2871" s="245"/>
      <c r="F2871" s="245" t="s">
        <v>891</v>
      </c>
      <c r="G2871" s="245" t="s">
        <v>1507</v>
      </c>
      <c r="H2871" s="599" t="s">
        <v>892</v>
      </c>
      <c r="I2871" s="599"/>
      <c r="J2871" s="599" t="s">
        <v>3046</v>
      </c>
      <c r="K2871" s="599"/>
    </row>
    <row r="2872" spans="1:11" ht="0.95" customHeight="1" thickTop="1">
      <c r="A2872" s="217"/>
      <c r="B2872" s="217"/>
      <c r="C2872" s="217"/>
      <c r="D2872" s="217"/>
      <c r="E2872" s="217"/>
      <c r="F2872" s="217"/>
      <c r="G2872" s="217"/>
      <c r="H2872" s="217"/>
      <c r="I2872" s="217"/>
      <c r="J2872" s="217"/>
      <c r="K2872" s="217"/>
    </row>
    <row r="2873" spans="1:11" ht="18" customHeight="1">
      <c r="A2873" s="243"/>
      <c r="B2873" s="243" t="s">
        <v>840</v>
      </c>
      <c r="C2873" s="207" t="s">
        <v>841</v>
      </c>
      <c r="D2873" s="243" t="s">
        <v>842</v>
      </c>
      <c r="E2873" s="243" t="s">
        <v>843</v>
      </c>
      <c r="F2873" s="600" t="s">
        <v>844</v>
      </c>
      <c r="G2873" s="600"/>
      <c r="H2873" s="208" t="s">
        <v>845</v>
      </c>
      <c r="I2873" s="207" t="s">
        <v>846</v>
      </c>
      <c r="J2873" s="207" t="s">
        <v>847</v>
      </c>
      <c r="K2873" s="207" t="s">
        <v>742</v>
      </c>
    </row>
    <row r="2874" spans="1:11" ht="21.95" customHeight="1">
      <c r="A2874" s="317" t="s">
        <v>848</v>
      </c>
      <c r="B2874" s="317"/>
      <c r="C2874" s="318" t="s">
        <v>915</v>
      </c>
      <c r="D2874" s="317" t="s">
        <v>14</v>
      </c>
      <c r="E2874" s="317" t="s">
        <v>916</v>
      </c>
      <c r="F2874" s="592" t="s">
        <v>917</v>
      </c>
      <c r="G2874" s="592"/>
      <c r="H2874" s="319" t="s">
        <v>914</v>
      </c>
      <c r="I2874" s="318">
        <v>1</v>
      </c>
      <c r="J2874" s="318" t="s">
        <v>918</v>
      </c>
      <c r="K2874" s="318" t="s">
        <v>918</v>
      </c>
    </row>
    <row r="2875" spans="1:11" ht="21.95" customHeight="1">
      <c r="A2875" s="244" t="s">
        <v>853</v>
      </c>
      <c r="B2875" s="244"/>
      <c r="C2875" s="211" t="s">
        <v>859</v>
      </c>
      <c r="D2875" s="244" t="s">
        <v>14</v>
      </c>
      <c r="E2875" s="244" t="s">
        <v>860</v>
      </c>
      <c r="F2875" s="597" t="s">
        <v>861</v>
      </c>
      <c r="G2875" s="597"/>
      <c r="H2875" s="212" t="s">
        <v>862</v>
      </c>
      <c r="I2875" s="211" t="s">
        <v>1655</v>
      </c>
      <c r="J2875" s="211" t="s">
        <v>864</v>
      </c>
      <c r="K2875" s="213">
        <v>20.55</v>
      </c>
    </row>
    <row r="2876" spans="1:11" ht="21.95" customHeight="1">
      <c r="A2876" s="244" t="s">
        <v>853</v>
      </c>
      <c r="B2876" s="244"/>
      <c r="C2876" s="211" t="s">
        <v>1947</v>
      </c>
      <c r="D2876" s="244" t="s">
        <v>14</v>
      </c>
      <c r="E2876" s="244" t="s">
        <v>1948</v>
      </c>
      <c r="F2876" s="597" t="s">
        <v>861</v>
      </c>
      <c r="G2876" s="597"/>
      <c r="H2876" s="212" t="s">
        <v>862</v>
      </c>
      <c r="I2876" s="211" t="s">
        <v>867</v>
      </c>
      <c r="J2876" s="211" t="s">
        <v>1950</v>
      </c>
      <c r="K2876" s="213">
        <v>15.36</v>
      </c>
    </row>
    <row r="2877" spans="1:11" ht="21.95" customHeight="1">
      <c r="A2877" s="244" t="s">
        <v>853</v>
      </c>
      <c r="B2877" s="244"/>
      <c r="C2877" s="211" t="s">
        <v>1229</v>
      </c>
      <c r="D2877" s="244" t="s">
        <v>14</v>
      </c>
      <c r="E2877" s="244" t="s">
        <v>1230</v>
      </c>
      <c r="F2877" s="597" t="s">
        <v>861</v>
      </c>
      <c r="G2877" s="597"/>
      <c r="H2877" s="212" t="s">
        <v>862</v>
      </c>
      <c r="I2877" s="211" t="s">
        <v>867</v>
      </c>
      <c r="J2877" s="211" t="s">
        <v>1231</v>
      </c>
      <c r="K2877" s="213">
        <v>19.52</v>
      </c>
    </row>
    <row r="2878" spans="1:11" ht="21.95" customHeight="1">
      <c r="A2878" s="244" t="s">
        <v>853</v>
      </c>
      <c r="B2878" s="244"/>
      <c r="C2878" s="211" t="s">
        <v>1303</v>
      </c>
      <c r="D2878" s="244" t="s">
        <v>14</v>
      </c>
      <c r="E2878" s="244" t="s">
        <v>1304</v>
      </c>
      <c r="F2878" s="597" t="s">
        <v>861</v>
      </c>
      <c r="G2878" s="597"/>
      <c r="H2878" s="212" t="s">
        <v>862</v>
      </c>
      <c r="I2878" s="211" t="s">
        <v>1655</v>
      </c>
      <c r="J2878" s="211" t="s">
        <v>1305</v>
      </c>
      <c r="K2878" s="213">
        <v>29.34</v>
      </c>
    </row>
    <row r="2879" spans="1:11" ht="21.95" customHeight="1">
      <c r="A2879" s="247" t="s">
        <v>869</v>
      </c>
      <c r="B2879" s="247"/>
      <c r="C2879" s="214" t="s">
        <v>1391</v>
      </c>
      <c r="D2879" s="247" t="s">
        <v>14</v>
      </c>
      <c r="E2879" s="247" t="s">
        <v>1392</v>
      </c>
      <c r="F2879" s="598" t="s">
        <v>872</v>
      </c>
      <c r="G2879" s="598"/>
      <c r="H2879" s="215" t="s">
        <v>40</v>
      </c>
      <c r="I2879" s="214" t="s">
        <v>1851</v>
      </c>
      <c r="J2879" s="214" t="s">
        <v>1394</v>
      </c>
      <c r="K2879" s="216">
        <v>0.13</v>
      </c>
    </row>
    <row r="2880" spans="1:11" ht="21.95" customHeight="1">
      <c r="A2880" s="247" t="s">
        <v>869</v>
      </c>
      <c r="B2880" s="247"/>
      <c r="C2880" s="214" t="s">
        <v>3225</v>
      </c>
      <c r="D2880" s="247" t="s">
        <v>14</v>
      </c>
      <c r="E2880" s="247" t="s">
        <v>3226</v>
      </c>
      <c r="F2880" s="598" t="s">
        <v>872</v>
      </c>
      <c r="G2880" s="598"/>
      <c r="H2880" s="215" t="s">
        <v>914</v>
      </c>
      <c r="I2880" s="214" t="s">
        <v>867</v>
      </c>
      <c r="J2880" s="214" t="s">
        <v>3227</v>
      </c>
      <c r="K2880" s="216">
        <v>168.48</v>
      </c>
    </row>
    <row r="2881" spans="1:11" ht="21.95" customHeight="1">
      <c r="A2881" s="247" t="s">
        <v>869</v>
      </c>
      <c r="B2881" s="247"/>
      <c r="C2881" s="214" t="s">
        <v>1245</v>
      </c>
      <c r="D2881" s="247" t="s">
        <v>14</v>
      </c>
      <c r="E2881" s="247" t="s">
        <v>1246</v>
      </c>
      <c r="F2881" s="598" t="s">
        <v>872</v>
      </c>
      <c r="G2881" s="598"/>
      <c r="H2881" s="215" t="s">
        <v>880</v>
      </c>
      <c r="I2881" s="214" t="s">
        <v>863</v>
      </c>
      <c r="J2881" s="214" t="s">
        <v>1248</v>
      </c>
      <c r="K2881" s="216">
        <v>1.08</v>
      </c>
    </row>
    <row r="2882" spans="1:11">
      <c r="A2882" s="245"/>
      <c r="B2882" s="245"/>
      <c r="C2882" s="245"/>
      <c r="D2882" s="245"/>
      <c r="E2882" s="245"/>
      <c r="F2882" s="245" t="s">
        <v>886</v>
      </c>
      <c r="G2882" s="245" t="s">
        <v>4286</v>
      </c>
      <c r="H2882" s="245" t="s">
        <v>888</v>
      </c>
      <c r="I2882" s="245" t="s">
        <v>4287</v>
      </c>
      <c r="J2882" s="245" t="s">
        <v>890</v>
      </c>
      <c r="K2882" s="245" t="s">
        <v>3228</v>
      </c>
    </row>
    <row r="2883" spans="1:11" ht="15" thickBot="1">
      <c r="A2883" s="245"/>
      <c r="B2883" s="245"/>
      <c r="C2883" s="245"/>
      <c r="D2883" s="245"/>
      <c r="E2883" s="245"/>
      <c r="F2883" s="245" t="s">
        <v>891</v>
      </c>
      <c r="G2883" s="245" t="s">
        <v>3229</v>
      </c>
      <c r="H2883" s="599" t="s">
        <v>892</v>
      </c>
      <c r="I2883" s="599"/>
      <c r="J2883" s="599" t="s">
        <v>3230</v>
      </c>
      <c r="K2883" s="599"/>
    </row>
    <row r="2884" spans="1:11" ht="0.95" customHeight="1" thickTop="1">
      <c r="A2884" s="217"/>
      <c r="B2884" s="217"/>
      <c r="C2884" s="217"/>
      <c r="D2884" s="217"/>
      <c r="E2884" s="217"/>
      <c r="F2884" s="217"/>
      <c r="G2884" s="217"/>
      <c r="H2884" s="217"/>
      <c r="I2884" s="217"/>
      <c r="J2884" s="217"/>
      <c r="K2884" s="217"/>
    </row>
    <row r="2885" spans="1:11" ht="18" customHeight="1">
      <c r="A2885" s="243"/>
      <c r="B2885" s="243" t="s">
        <v>840</v>
      </c>
      <c r="C2885" s="207" t="s">
        <v>841</v>
      </c>
      <c r="D2885" s="243" t="s">
        <v>842</v>
      </c>
      <c r="E2885" s="243" t="s">
        <v>843</v>
      </c>
      <c r="F2885" s="600" t="s">
        <v>844</v>
      </c>
      <c r="G2885" s="600"/>
      <c r="H2885" s="208" t="s">
        <v>845</v>
      </c>
      <c r="I2885" s="207" t="s">
        <v>846</v>
      </c>
      <c r="J2885" s="207" t="s">
        <v>847</v>
      </c>
      <c r="K2885" s="207" t="s">
        <v>742</v>
      </c>
    </row>
    <row r="2886" spans="1:11" ht="21.95" customHeight="1">
      <c r="A2886" s="317" t="s">
        <v>848</v>
      </c>
      <c r="B2886" s="317"/>
      <c r="C2886" s="318" t="s">
        <v>922</v>
      </c>
      <c r="D2886" s="317" t="s">
        <v>14</v>
      </c>
      <c r="E2886" s="317" t="s">
        <v>923</v>
      </c>
      <c r="F2886" s="592" t="s">
        <v>902</v>
      </c>
      <c r="G2886" s="592"/>
      <c r="H2886" s="319" t="s">
        <v>914</v>
      </c>
      <c r="I2886" s="318">
        <v>1</v>
      </c>
      <c r="J2886" s="318" t="s">
        <v>924</v>
      </c>
      <c r="K2886" s="318" t="s">
        <v>924</v>
      </c>
    </row>
    <row r="2887" spans="1:11" ht="21.95" customHeight="1">
      <c r="A2887" s="244" t="s">
        <v>853</v>
      </c>
      <c r="B2887" s="244"/>
      <c r="C2887" s="211" t="s">
        <v>859</v>
      </c>
      <c r="D2887" s="244" t="s">
        <v>14</v>
      </c>
      <c r="E2887" s="244" t="s">
        <v>860</v>
      </c>
      <c r="F2887" s="597" t="s">
        <v>861</v>
      </c>
      <c r="G2887" s="597"/>
      <c r="H2887" s="212" t="s">
        <v>862</v>
      </c>
      <c r="I2887" s="211" t="s">
        <v>2173</v>
      </c>
      <c r="J2887" s="211" t="s">
        <v>864</v>
      </c>
      <c r="K2887" s="213">
        <v>14.38</v>
      </c>
    </row>
    <row r="2888" spans="1:11" ht="21.95" customHeight="1">
      <c r="A2888" s="244" t="s">
        <v>853</v>
      </c>
      <c r="B2888" s="244"/>
      <c r="C2888" s="211" t="s">
        <v>1303</v>
      </c>
      <c r="D2888" s="244" t="s">
        <v>14</v>
      </c>
      <c r="E2888" s="244" t="s">
        <v>1304</v>
      </c>
      <c r="F2888" s="597" t="s">
        <v>861</v>
      </c>
      <c r="G2888" s="597"/>
      <c r="H2888" s="212" t="s">
        <v>862</v>
      </c>
      <c r="I2888" s="211" t="s">
        <v>3231</v>
      </c>
      <c r="J2888" s="211" t="s">
        <v>1305</v>
      </c>
      <c r="K2888" s="213">
        <v>13.49</v>
      </c>
    </row>
    <row r="2889" spans="1:11" ht="21.95" customHeight="1">
      <c r="A2889" s="247" t="s">
        <v>869</v>
      </c>
      <c r="B2889" s="247"/>
      <c r="C2889" s="214" t="s">
        <v>1232</v>
      </c>
      <c r="D2889" s="247" t="s">
        <v>14</v>
      </c>
      <c r="E2889" s="247" t="s">
        <v>1233</v>
      </c>
      <c r="F2889" s="598" t="s">
        <v>872</v>
      </c>
      <c r="G2889" s="598"/>
      <c r="H2889" s="215" t="s">
        <v>880</v>
      </c>
      <c r="I2889" s="214" t="s">
        <v>1268</v>
      </c>
      <c r="J2889" s="214" t="s">
        <v>1235</v>
      </c>
      <c r="K2889" s="216">
        <v>0.54</v>
      </c>
    </row>
    <row r="2890" spans="1:11" ht="21.95" customHeight="1">
      <c r="A2890" s="247" t="s">
        <v>869</v>
      </c>
      <c r="B2890" s="247"/>
      <c r="C2890" s="214" t="s">
        <v>1237</v>
      </c>
      <c r="D2890" s="247" t="s">
        <v>14</v>
      </c>
      <c r="E2890" s="247" t="s">
        <v>1238</v>
      </c>
      <c r="F2890" s="598" t="s">
        <v>872</v>
      </c>
      <c r="G2890" s="598"/>
      <c r="H2890" s="215" t="s">
        <v>40</v>
      </c>
      <c r="I2890" s="214" t="s">
        <v>3232</v>
      </c>
      <c r="J2890" s="214" t="s">
        <v>1240</v>
      </c>
      <c r="K2890" s="216">
        <v>0.08</v>
      </c>
    </row>
    <row r="2891" spans="1:11" ht="21.95" customHeight="1">
      <c r="A2891" s="247" t="s">
        <v>869</v>
      </c>
      <c r="B2891" s="247"/>
      <c r="C2891" s="214" t="s">
        <v>1391</v>
      </c>
      <c r="D2891" s="247" t="s">
        <v>14</v>
      </c>
      <c r="E2891" s="247" t="s">
        <v>1392</v>
      </c>
      <c r="F2891" s="598" t="s">
        <v>872</v>
      </c>
      <c r="G2891" s="598"/>
      <c r="H2891" s="215" t="s">
        <v>40</v>
      </c>
      <c r="I2891" s="214" t="s">
        <v>1108</v>
      </c>
      <c r="J2891" s="214" t="s">
        <v>1394</v>
      </c>
      <c r="K2891" s="216">
        <v>1.3</v>
      </c>
    </row>
    <row r="2892" spans="1:11" ht="21.95" customHeight="1">
      <c r="A2892" s="247" t="s">
        <v>869</v>
      </c>
      <c r="B2892" s="247"/>
      <c r="C2892" s="214" t="s">
        <v>2252</v>
      </c>
      <c r="D2892" s="247" t="s">
        <v>14</v>
      </c>
      <c r="E2892" s="247" t="s">
        <v>2253</v>
      </c>
      <c r="F2892" s="598" t="s">
        <v>872</v>
      </c>
      <c r="G2892" s="598"/>
      <c r="H2892" s="215" t="s">
        <v>880</v>
      </c>
      <c r="I2892" s="214" t="s">
        <v>2167</v>
      </c>
      <c r="J2892" s="214" t="s">
        <v>1839</v>
      </c>
      <c r="K2892" s="216">
        <v>1.65</v>
      </c>
    </row>
    <row r="2893" spans="1:11" ht="21.95" customHeight="1">
      <c r="A2893" s="247" t="s">
        <v>869</v>
      </c>
      <c r="B2893" s="247"/>
      <c r="C2893" s="214" t="s">
        <v>2596</v>
      </c>
      <c r="D2893" s="247" t="s">
        <v>14</v>
      </c>
      <c r="E2893" s="247" t="s">
        <v>2597</v>
      </c>
      <c r="F2893" s="598" t="s">
        <v>872</v>
      </c>
      <c r="G2893" s="598"/>
      <c r="H2893" s="215" t="s">
        <v>16</v>
      </c>
      <c r="I2893" s="214" t="s">
        <v>1928</v>
      </c>
      <c r="J2893" s="214" t="s">
        <v>2598</v>
      </c>
      <c r="K2893" s="216">
        <v>0.89</v>
      </c>
    </row>
    <row r="2894" spans="1:11" ht="21.95" customHeight="1">
      <c r="A2894" s="247" t="s">
        <v>869</v>
      </c>
      <c r="B2894" s="247"/>
      <c r="C2894" s="214" t="s">
        <v>1245</v>
      </c>
      <c r="D2894" s="247" t="s">
        <v>14</v>
      </c>
      <c r="E2894" s="247" t="s">
        <v>1246</v>
      </c>
      <c r="F2894" s="598" t="s">
        <v>872</v>
      </c>
      <c r="G2894" s="598"/>
      <c r="H2894" s="215" t="s">
        <v>880</v>
      </c>
      <c r="I2894" s="214" t="s">
        <v>3233</v>
      </c>
      <c r="J2894" s="214" t="s">
        <v>1248</v>
      </c>
      <c r="K2894" s="216">
        <v>2.48</v>
      </c>
    </row>
    <row r="2895" spans="1:11" ht="21.95" customHeight="1">
      <c r="A2895" s="247" t="s">
        <v>869</v>
      </c>
      <c r="B2895" s="247"/>
      <c r="C2895" s="214" t="s">
        <v>1249</v>
      </c>
      <c r="D2895" s="247" t="s">
        <v>14</v>
      </c>
      <c r="E2895" s="247" t="s">
        <v>1250</v>
      </c>
      <c r="F2895" s="598" t="s">
        <v>872</v>
      </c>
      <c r="G2895" s="598"/>
      <c r="H2895" s="215" t="s">
        <v>40</v>
      </c>
      <c r="I2895" s="214" t="s">
        <v>3234</v>
      </c>
      <c r="J2895" s="214" t="s">
        <v>1251</v>
      </c>
      <c r="K2895" s="216">
        <v>0.08</v>
      </c>
    </row>
    <row r="2896" spans="1:11" ht="21.95" customHeight="1">
      <c r="A2896" s="247" t="s">
        <v>869</v>
      </c>
      <c r="B2896" s="247"/>
      <c r="C2896" s="214" t="s">
        <v>2601</v>
      </c>
      <c r="D2896" s="247" t="s">
        <v>14</v>
      </c>
      <c r="E2896" s="247" t="s">
        <v>2602</v>
      </c>
      <c r="F2896" s="598" t="s">
        <v>872</v>
      </c>
      <c r="G2896" s="598"/>
      <c r="H2896" s="215" t="s">
        <v>40</v>
      </c>
      <c r="I2896" s="214" t="s">
        <v>1262</v>
      </c>
      <c r="J2896" s="214" t="s">
        <v>1251</v>
      </c>
      <c r="K2896" s="216">
        <v>0.16</v>
      </c>
    </row>
    <row r="2897" spans="1:11" ht="21.95" customHeight="1">
      <c r="A2897" s="247" t="s">
        <v>869</v>
      </c>
      <c r="B2897" s="247"/>
      <c r="C2897" s="214" t="s">
        <v>1517</v>
      </c>
      <c r="D2897" s="247" t="s">
        <v>14</v>
      </c>
      <c r="E2897" s="247" t="s">
        <v>1518</v>
      </c>
      <c r="F2897" s="598" t="s">
        <v>872</v>
      </c>
      <c r="G2897" s="598"/>
      <c r="H2897" s="215" t="s">
        <v>914</v>
      </c>
      <c r="I2897" s="214" t="s">
        <v>3235</v>
      </c>
      <c r="J2897" s="214" t="s">
        <v>1484</v>
      </c>
      <c r="K2897" s="216">
        <v>8.41</v>
      </c>
    </row>
    <row r="2898" spans="1:11">
      <c r="A2898" s="245"/>
      <c r="B2898" s="245"/>
      <c r="C2898" s="245"/>
      <c r="D2898" s="245"/>
      <c r="E2898" s="245"/>
      <c r="F2898" s="245" t="s">
        <v>886</v>
      </c>
      <c r="G2898" s="245" t="s">
        <v>3833</v>
      </c>
      <c r="H2898" s="245" t="s">
        <v>888</v>
      </c>
      <c r="I2898" s="245" t="s">
        <v>3033</v>
      </c>
      <c r="J2898" s="245" t="s">
        <v>890</v>
      </c>
      <c r="K2898" s="245" t="s">
        <v>3236</v>
      </c>
    </row>
    <row r="2899" spans="1:11" ht="15" thickBot="1">
      <c r="A2899" s="245"/>
      <c r="B2899" s="245"/>
      <c r="C2899" s="245"/>
      <c r="D2899" s="245"/>
      <c r="E2899" s="245"/>
      <c r="F2899" s="245" t="s">
        <v>891</v>
      </c>
      <c r="G2899" s="245" t="s">
        <v>3237</v>
      </c>
      <c r="H2899" s="599" t="s">
        <v>892</v>
      </c>
      <c r="I2899" s="599"/>
      <c r="J2899" s="599" t="s">
        <v>3238</v>
      </c>
      <c r="K2899" s="599"/>
    </row>
    <row r="2900" spans="1:11" ht="0.95" customHeight="1" thickTop="1">
      <c r="A2900" s="217"/>
      <c r="B2900" s="217"/>
      <c r="C2900" s="217"/>
      <c r="D2900" s="217"/>
      <c r="E2900" s="217"/>
      <c r="F2900" s="217"/>
      <c r="G2900" s="217"/>
      <c r="H2900" s="217"/>
      <c r="I2900" s="217"/>
      <c r="J2900" s="217"/>
      <c r="K2900" s="217"/>
    </row>
    <row r="2901" spans="1:11" ht="18" customHeight="1">
      <c r="A2901" s="243"/>
      <c r="B2901" s="243" t="s">
        <v>840</v>
      </c>
      <c r="C2901" s="207" t="s">
        <v>841</v>
      </c>
      <c r="D2901" s="243" t="s">
        <v>842</v>
      </c>
      <c r="E2901" s="243" t="s">
        <v>843</v>
      </c>
      <c r="F2901" s="600" t="s">
        <v>844</v>
      </c>
      <c r="G2901" s="600"/>
      <c r="H2901" s="208" t="s">
        <v>845</v>
      </c>
      <c r="I2901" s="207" t="s">
        <v>846</v>
      </c>
      <c r="J2901" s="207" t="s">
        <v>847</v>
      </c>
      <c r="K2901" s="207" t="s">
        <v>742</v>
      </c>
    </row>
    <row r="2902" spans="1:11" ht="21.95" customHeight="1">
      <c r="A2902" s="317" t="s">
        <v>848</v>
      </c>
      <c r="B2902" s="317"/>
      <c r="C2902" s="318" t="s">
        <v>919</v>
      </c>
      <c r="D2902" s="317" t="s">
        <v>14</v>
      </c>
      <c r="E2902" s="317" t="s">
        <v>920</v>
      </c>
      <c r="F2902" s="592" t="s">
        <v>906</v>
      </c>
      <c r="G2902" s="592"/>
      <c r="H2902" s="319" t="s">
        <v>914</v>
      </c>
      <c r="I2902" s="318">
        <v>1</v>
      </c>
      <c r="J2902" s="318" t="s">
        <v>921</v>
      </c>
      <c r="K2902" s="318" t="s">
        <v>921</v>
      </c>
    </row>
    <row r="2903" spans="1:11" ht="21.95" customHeight="1">
      <c r="A2903" s="244" t="s">
        <v>853</v>
      </c>
      <c r="B2903" s="244"/>
      <c r="C2903" s="211" t="s">
        <v>2491</v>
      </c>
      <c r="D2903" s="244" t="s">
        <v>14</v>
      </c>
      <c r="E2903" s="244" t="s">
        <v>2492</v>
      </c>
      <c r="F2903" s="597" t="s">
        <v>861</v>
      </c>
      <c r="G2903" s="597"/>
      <c r="H2903" s="212" t="s">
        <v>862</v>
      </c>
      <c r="I2903" s="211" t="s">
        <v>1288</v>
      </c>
      <c r="J2903" s="211" t="s">
        <v>2494</v>
      </c>
      <c r="K2903" s="213">
        <v>19.28</v>
      </c>
    </row>
    <row r="2904" spans="1:11" ht="21.95" customHeight="1">
      <c r="A2904" s="244" t="s">
        <v>853</v>
      </c>
      <c r="B2904" s="244"/>
      <c r="C2904" s="211" t="s">
        <v>1123</v>
      </c>
      <c r="D2904" s="244" t="s">
        <v>14</v>
      </c>
      <c r="E2904" s="244" t="s">
        <v>1124</v>
      </c>
      <c r="F2904" s="597" t="s">
        <v>861</v>
      </c>
      <c r="G2904" s="597"/>
      <c r="H2904" s="212" t="s">
        <v>862</v>
      </c>
      <c r="I2904" s="211" t="s">
        <v>1288</v>
      </c>
      <c r="J2904" s="211" t="s">
        <v>1125</v>
      </c>
      <c r="K2904" s="213">
        <v>24.67</v>
      </c>
    </row>
    <row r="2905" spans="1:11" ht="21.95" customHeight="1">
      <c r="A2905" s="247" t="s">
        <v>869</v>
      </c>
      <c r="B2905" s="247"/>
      <c r="C2905" s="214" t="s">
        <v>3239</v>
      </c>
      <c r="D2905" s="247" t="s">
        <v>14</v>
      </c>
      <c r="E2905" s="247" t="s">
        <v>3240</v>
      </c>
      <c r="F2905" s="598" t="s">
        <v>872</v>
      </c>
      <c r="G2905" s="598"/>
      <c r="H2905" s="215" t="s">
        <v>914</v>
      </c>
      <c r="I2905" s="214" t="s">
        <v>867</v>
      </c>
      <c r="J2905" s="214" t="s">
        <v>3241</v>
      </c>
      <c r="K2905" s="216">
        <v>9.32</v>
      </c>
    </row>
    <row r="2906" spans="1:11">
      <c r="A2906" s="245"/>
      <c r="B2906" s="245"/>
      <c r="C2906" s="245"/>
      <c r="D2906" s="245"/>
      <c r="E2906" s="245"/>
      <c r="F2906" s="245" t="s">
        <v>886</v>
      </c>
      <c r="G2906" s="245" t="s">
        <v>4288</v>
      </c>
      <c r="H2906" s="245" t="s">
        <v>888</v>
      </c>
      <c r="I2906" s="245" t="s">
        <v>4289</v>
      </c>
      <c r="J2906" s="245" t="s">
        <v>890</v>
      </c>
      <c r="K2906" s="245" t="s">
        <v>3242</v>
      </c>
    </row>
    <row r="2907" spans="1:11" ht="15" thickBot="1">
      <c r="A2907" s="245"/>
      <c r="B2907" s="245"/>
      <c r="C2907" s="245"/>
      <c r="D2907" s="245"/>
      <c r="E2907" s="245"/>
      <c r="F2907" s="245" t="s">
        <v>891</v>
      </c>
      <c r="G2907" s="245" t="s">
        <v>903</v>
      </c>
      <c r="H2907" s="599" t="s">
        <v>892</v>
      </c>
      <c r="I2907" s="599"/>
      <c r="J2907" s="599" t="s">
        <v>3243</v>
      </c>
      <c r="K2907" s="599"/>
    </row>
    <row r="2908" spans="1:11" ht="0.95" customHeight="1" thickTop="1">
      <c r="A2908" s="217"/>
      <c r="B2908" s="217"/>
      <c r="C2908" s="217"/>
      <c r="D2908" s="217"/>
      <c r="E2908" s="217"/>
      <c r="F2908" s="217"/>
      <c r="G2908" s="217"/>
      <c r="H2908" s="217"/>
      <c r="I2908" s="217"/>
      <c r="J2908" s="217"/>
      <c r="K2908" s="217"/>
    </row>
    <row r="2909" spans="1:11" ht="18" customHeight="1">
      <c r="A2909" s="243"/>
      <c r="B2909" s="243" t="s">
        <v>840</v>
      </c>
      <c r="C2909" s="207" t="s">
        <v>841</v>
      </c>
      <c r="D2909" s="243" t="s">
        <v>842</v>
      </c>
      <c r="E2909" s="243" t="s">
        <v>843</v>
      </c>
      <c r="F2909" s="600" t="s">
        <v>844</v>
      </c>
      <c r="G2909" s="600"/>
      <c r="H2909" s="208" t="s">
        <v>845</v>
      </c>
      <c r="I2909" s="207" t="s">
        <v>846</v>
      </c>
      <c r="J2909" s="207" t="s">
        <v>847</v>
      </c>
      <c r="K2909" s="207" t="s">
        <v>742</v>
      </c>
    </row>
    <row r="2910" spans="1:11" ht="33" customHeight="1">
      <c r="A2910" s="317" t="s">
        <v>848</v>
      </c>
      <c r="B2910" s="317"/>
      <c r="C2910" s="318" t="s">
        <v>965</v>
      </c>
      <c r="D2910" s="317" t="s">
        <v>14</v>
      </c>
      <c r="E2910" s="317" t="s">
        <v>966</v>
      </c>
      <c r="F2910" s="592" t="s">
        <v>917</v>
      </c>
      <c r="G2910" s="592"/>
      <c r="H2910" s="319" t="s">
        <v>914</v>
      </c>
      <c r="I2910" s="318">
        <v>1</v>
      </c>
      <c r="J2910" s="318" t="s">
        <v>967</v>
      </c>
      <c r="K2910" s="318" t="s">
        <v>967</v>
      </c>
    </row>
    <row r="2911" spans="1:11" ht="21.95" customHeight="1">
      <c r="A2911" s="244" t="s">
        <v>853</v>
      </c>
      <c r="B2911" s="244"/>
      <c r="C2911" s="211" t="s">
        <v>1947</v>
      </c>
      <c r="D2911" s="244" t="s">
        <v>14</v>
      </c>
      <c r="E2911" s="244" t="s">
        <v>1948</v>
      </c>
      <c r="F2911" s="597" t="s">
        <v>861</v>
      </c>
      <c r="G2911" s="597"/>
      <c r="H2911" s="212" t="s">
        <v>862</v>
      </c>
      <c r="I2911" s="211" t="s">
        <v>3244</v>
      </c>
      <c r="J2911" s="211" t="s">
        <v>1950</v>
      </c>
      <c r="K2911" s="213">
        <v>2.0699999999999998</v>
      </c>
    </row>
    <row r="2912" spans="1:11" ht="21.95" customHeight="1">
      <c r="A2912" s="244" t="s">
        <v>853</v>
      </c>
      <c r="B2912" s="244"/>
      <c r="C2912" s="211" t="s">
        <v>1229</v>
      </c>
      <c r="D2912" s="244" t="s">
        <v>14</v>
      </c>
      <c r="E2912" s="244" t="s">
        <v>1230</v>
      </c>
      <c r="F2912" s="597" t="s">
        <v>861</v>
      </c>
      <c r="G2912" s="597"/>
      <c r="H2912" s="212" t="s">
        <v>862</v>
      </c>
      <c r="I2912" s="211" t="s">
        <v>3244</v>
      </c>
      <c r="J2912" s="211" t="s">
        <v>1231</v>
      </c>
      <c r="K2912" s="213">
        <v>2.63</v>
      </c>
    </row>
    <row r="2913" spans="1:11" ht="21.95" customHeight="1">
      <c r="A2913" s="247" t="s">
        <v>869</v>
      </c>
      <c r="B2913" s="247"/>
      <c r="C2913" s="214" t="s">
        <v>2039</v>
      </c>
      <c r="D2913" s="247" t="s">
        <v>14</v>
      </c>
      <c r="E2913" s="247" t="s">
        <v>2040</v>
      </c>
      <c r="F2913" s="598" t="s">
        <v>872</v>
      </c>
      <c r="G2913" s="598"/>
      <c r="H2913" s="215" t="s">
        <v>914</v>
      </c>
      <c r="I2913" s="214" t="s">
        <v>2150</v>
      </c>
      <c r="J2913" s="214" t="s">
        <v>2041</v>
      </c>
      <c r="K2913" s="216">
        <v>0.78</v>
      </c>
    </row>
    <row r="2914" spans="1:11" ht="21.95" customHeight="1">
      <c r="A2914" s="247" t="s">
        <v>869</v>
      </c>
      <c r="B2914" s="247"/>
      <c r="C2914" s="214" t="s">
        <v>3245</v>
      </c>
      <c r="D2914" s="247" t="s">
        <v>14</v>
      </c>
      <c r="E2914" s="247" t="s">
        <v>3246</v>
      </c>
      <c r="F2914" s="598" t="s">
        <v>872</v>
      </c>
      <c r="G2914" s="598"/>
      <c r="H2914" s="215" t="s">
        <v>914</v>
      </c>
      <c r="I2914" s="214" t="s">
        <v>867</v>
      </c>
      <c r="J2914" s="214" t="s">
        <v>3247</v>
      </c>
      <c r="K2914" s="216">
        <v>0.81</v>
      </c>
    </row>
    <row r="2915" spans="1:11" ht="21.95" customHeight="1">
      <c r="A2915" s="247" t="s">
        <v>869</v>
      </c>
      <c r="B2915" s="247"/>
      <c r="C2915" s="214" t="s">
        <v>2154</v>
      </c>
      <c r="D2915" s="247" t="s">
        <v>14</v>
      </c>
      <c r="E2915" s="247" t="s">
        <v>2155</v>
      </c>
      <c r="F2915" s="598" t="s">
        <v>872</v>
      </c>
      <c r="G2915" s="598"/>
      <c r="H2915" s="215" t="s">
        <v>914</v>
      </c>
      <c r="I2915" s="214" t="s">
        <v>867</v>
      </c>
      <c r="J2915" s="214" t="s">
        <v>1888</v>
      </c>
      <c r="K2915" s="216">
        <v>10.039999999999999</v>
      </c>
    </row>
    <row r="2916" spans="1:11" ht="21.95" customHeight="1">
      <c r="A2916" s="247" t="s">
        <v>869</v>
      </c>
      <c r="B2916" s="247"/>
      <c r="C2916" s="214" t="s">
        <v>1996</v>
      </c>
      <c r="D2916" s="247" t="s">
        <v>14</v>
      </c>
      <c r="E2916" s="247" t="s">
        <v>1997</v>
      </c>
      <c r="F2916" s="598" t="s">
        <v>872</v>
      </c>
      <c r="G2916" s="598"/>
      <c r="H2916" s="215" t="s">
        <v>914</v>
      </c>
      <c r="I2916" s="214" t="s">
        <v>2607</v>
      </c>
      <c r="J2916" s="214" t="s">
        <v>1722</v>
      </c>
      <c r="K2916" s="216">
        <v>0.05</v>
      </c>
    </row>
    <row r="2917" spans="1:11" ht="33" customHeight="1">
      <c r="A2917" s="247" t="s">
        <v>869</v>
      </c>
      <c r="B2917" s="247"/>
      <c r="C2917" s="214" t="s">
        <v>2156</v>
      </c>
      <c r="D2917" s="247" t="s">
        <v>14</v>
      </c>
      <c r="E2917" s="247" t="s">
        <v>2157</v>
      </c>
      <c r="F2917" s="598" t="s">
        <v>872</v>
      </c>
      <c r="G2917" s="598"/>
      <c r="H2917" s="215" t="s">
        <v>914</v>
      </c>
      <c r="I2917" s="214" t="s">
        <v>1108</v>
      </c>
      <c r="J2917" s="214" t="s">
        <v>2158</v>
      </c>
      <c r="K2917" s="216">
        <v>0.39</v>
      </c>
    </row>
    <row r="2918" spans="1:11" ht="21.95" customHeight="1">
      <c r="A2918" s="247" t="s">
        <v>869</v>
      </c>
      <c r="B2918" s="247"/>
      <c r="C2918" s="214" t="s">
        <v>2045</v>
      </c>
      <c r="D2918" s="247" t="s">
        <v>14</v>
      </c>
      <c r="E2918" s="247" t="s">
        <v>2046</v>
      </c>
      <c r="F2918" s="598" t="s">
        <v>872</v>
      </c>
      <c r="G2918" s="598"/>
      <c r="H2918" s="215" t="s">
        <v>914</v>
      </c>
      <c r="I2918" s="214" t="s">
        <v>2159</v>
      </c>
      <c r="J2918" s="214" t="s">
        <v>2047</v>
      </c>
      <c r="K2918" s="216">
        <v>1.04</v>
      </c>
    </row>
    <row r="2919" spans="1:11">
      <c r="A2919" s="245"/>
      <c r="B2919" s="245"/>
      <c r="C2919" s="245"/>
      <c r="D2919" s="245"/>
      <c r="E2919" s="245"/>
      <c r="F2919" s="245" t="s">
        <v>886</v>
      </c>
      <c r="G2919" s="245" t="s">
        <v>3297</v>
      </c>
      <c r="H2919" s="245" t="s">
        <v>888</v>
      </c>
      <c r="I2919" s="245" t="s">
        <v>3112</v>
      </c>
      <c r="J2919" s="245" t="s">
        <v>890</v>
      </c>
      <c r="K2919" s="245" t="s">
        <v>3248</v>
      </c>
    </row>
    <row r="2920" spans="1:11" ht="15" thickBot="1">
      <c r="A2920" s="245"/>
      <c r="B2920" s="245"/>
      <c r="C2920" s="245"/>
      <c r="D2920" s="245"/>
      <c r="E2920" s="245"/>
      <c r="F2920" s="245" t="s">
        <v>891</v>
      </c>
      <c r="G2920" s="245" t="s">
        <v>2057</v>
      </c>
      <c r="H2920" s="599" t="s">
        <v>892</v>
      </c>
      <c r="I2920" s="599"/>
      <c r="J2920" s="599" t="s">
        <v>3249</v>
      </c>
      <c r="K2920" s="599"/>
    </row>
    <row r="2921" spans="1:11" ht="0.95" customHeight="1" thickTop="1">
      <c r="A2921" s="217"/>
      <c r="B2921" s="217"/>
      <c r="C2921" s="217"/>
      <c r="D2921" s="217"/>
      <c r="E2921" s="217"/>
      <c r="F2921" s="217"/>
      <c r="G2921" s="217"/>
      <c r="H2921" s="217"/>
      <c r="I2921" s="217"/>
      <c r="J2921" s="217"/>
      <c r="K2921" s="217"/>
    </row>
    <row r="2922" spans="1:11" ht="18" customHeight="1">
      <c r="A2922" s="243"/>
      <c r="B2922" s="243" t="s">
        <v>840</v>
      </c>
      <c r="C2922" s="207" t="s">
        <v>841</v>
      </c>
      <c r="D2922" s="243" t="s">
        <v>842</v>
      </c>
      <c r="E2922" s="243" t="s">
        <v>843</v>
      </c>
      <c r="F2922" s="600" t="s">
        <v>844</v>
      </c>
      <c r="G2922" s="600"/>
      <c r="H2922" s="208" t="s">
        <v>845</v>
      </c>
      <c r="I2922" s="207" t="s">
        <v>846</v>
      </c>
      <c r="J2922" s="207" t="s">
        <v>847</v>
      </c>
      <c r="K2922" s="207" t="s">
        <v>742</v>
      </c>
    </row>
    <row r="2923" spans="1:11" ht="54.95" customHeight="1">
      <c r="A2923" s="317" t="s">
        <v>848</v>
      </c>
      <c r="B2923" s="317"/>
      <c r="C2923" s="318" t="s">
        <v>1283</v>
      </c>
      <c r="D2923" s="317" t="s">
        <v>14</v>
      </c>
      <c r="E2923" s="317" t="s">
        <v>1284</v>
      </c>
      <c r="F2923" s="592" t="s">
        <v>1183</v>
      </c>
      <c r="G2923" s="592"/>
      <c r="H2923" s="319" t="s">
        <v>1189</v>
      </c>
      <c r="I2923" s="318">
        <v>1</v>
      </c>
      <c r="J2923" s="318" t="s">
        <v>1285</v>
      </c>
      <c r="K2923" s="318" t="s">
        <v>1285</v>
      </c>
    </row>
    <row r="2924" spans="1:11" ht="21.95" customHeight="1">
      <c r="A2924" s="244" t="s">
        <v>853</v>
      </c>
      <c r="B2924" s="244"/>
      <c r="C2924" s="211" t="s">
        <v>3250</v>
      </c>
      <c r="D2924" s="244" t="s">
        <v>14</v>
      </c>
      <c r="E2924" s="244" t="s">
        <v>3251</v>
      </c>
      <c r="F2924" s="597" t="s">
        <v>861</v>
      </c>
      <c r="G2924" s="597"/>
      <c r="H2924" s="212" t="s">
        <v>862</v>
      </c>
      <c r="I2924" s="211" t="s">
        <v>867</v>
      </c>
      <c r="J2924" s="211" t="s">
        <v>3252</v>
      </c>
      <c r="K2924" s="213">
        <v>20.399999999999999</v>
      </c>
    </row>
    <row r="2925" spans="1:11" ht="54.95" customHeight="1">
      <c r="A2925" s="244" t="s">
        <v>853</v>
      </c>
      <c r="B2925" s="244"/>
      <c r="C2925" s="211" t="s">
        <v>3253</v>
      </c>
      <c r="D2925" s="244" t="s">
        <v>14</v>
      </c>
      <c r="E2925" s="244" t="s">
        <v>3254</v>
      </c>
      <c r="F2925" s="597" t="s">
        <v>1183</v>
      </c>
      <c r="G2925" s="597"/>
      <c r="H2925" s="212" t="s">
        <v>862</v>
      </c>
      <c r="I2925" s="211" t="s">
        <v>867</v>
      </c>
      <c r="J2925" s="211" t="s">
        <v>3255</v>
      </c>
      <c r="K2925" s="213">
        <v>10.3</v>
      </c>
    </row>
    <row r="2926" spans="1:11" ht="54.95" customHeight="1">
      <c r="A2926" s="244" t="s">
        <v>853</v>
      </c>
      <c r="B2926" s="244"/>
      <c r="C2926" s="211" t="s">
        <v>3256</v>
      </c>
      <c r="D2926" s="244" t="s">
        <v>14</v>
      </c>
      <c r="E2926" s="244" t="s">
        <v>3257</v>
      </c>
      <c r="F2926" s="597" t="s">
        <v>1183</v>
      </c>
      <c r="G2926" s="597"/>
      <c r="H2926" s="212" t="s">
        <v>862</v>
      </c>
      <c r="I2926" s="211" t="s">
        <v>867</v>
      </c>
      <c r="J2926" s="211" t="s">
        <v>3258</v>
      </c>
      <c r="K2926" s="213">
        <v>4.1100000000000003</v>
      </c>
    </row>
    <row r="2927" spans="1:11" ht="54.95" customHeight="1">
      <c r="A2927" s="244" t="s">
        <v>853</v>
      </c>
      <c r="B2927" s="244"/>
      <c r="C2927" s="211" t="s">
        <v>3259</v>
      </c>
      <c r="D2927" s="244" t="s">
        <v>14</v>
      </c>
      <c r="E2927" s="244" t="s">
        <v>3260</v>
      </c>
      <c r="F2927" s="597" t="s">
        <v>1183</v>
      </c>
      <c r="G2927" s="597"/>
      <c r="H2927" s="212" t="s">
        <v>862</v>
      </c>
      <c r="I2927" s="211" t="s">
        <v>867</v>
      </c>
      <c r="J2927" s="211" t="s">
        <v>3261</v>
      </c>
      <c r="K2927" s="213">
        <v>0.84</v>
      </c>
    </row>
    <row r="2928" spans="1:11">
      <c r="A2928" s="245"/>
      <c r="B2928" s="245"/>
      <c r="C2928" s="245"/>
      <c r="D2928" s="245"/>
      <c r="E2928" s="245"/>
      <c r="F2928" s="245" t="s">
        <v>886</v>
      </c>
      <c r="G2928" s="245" t="s">
        <v>3053</v>
      </c>
      <c r="H2928" s="245" t="s">
        <v>888</v>
      </c>
      <c r="I2928" s="245" t="s">
        <v>4216</v>
      </c>
      <c r="J2928" s="245" t="s">
        <v>890</v>
      </c>
      <c r="K2928" s="245" t="s">
        <v>2740</v>
      </c>
    </row>
    <row r="2929" spans="1:11" ht="15" thickBot="1">
      <c r="A2929" s="245"/>
      <c r="B2929" s="245"/>
      <c r="C2929" s="245"/>
      <c r="D2929" s="245"/>
      <c r="E2929" s="245"/>
      <c r="F2929" s="245" t="s">
        <v>891</v>
      </c>
      <c r="G2929" s="245" t="s">
        <v>2179</v>
      </c>
      <c r="H2929" s="599" t="s">
        <v>892</v>
      </c>
      <c r="I2929" s="599"/>
      <c r="J2929" s="599" t="s">
        <v>3262</v>
      </c>
      <c r="K2929" s="599"/>
    </row>
    <row r="2930" spans="1:11" ht="0.95" customHeight="1" thickTop="1">
      <c r="A2930" s="217"/>
      <c r="B2930" s="217"/>
      <c r="C2930" s="217"/>
      <c r="D2930" s="217"/>
      <c r="E2930" s="217"/>
      <c r="F2930" s="217"/>
      <c r="G2930" s="217"/>
      <c r="H2930" s="217"/>
      <c r="I2930" s="217"/>
      <c r="J2930" s="217"/>
      <c r="K2930" s="217"/>
    </row>
    <row r="2931" spans="1:11" ht="18" customHeight="1">
      <c r="A2931" s="243"/>
      <c r="B2931" s="243" t="s">
        <v>840</v>
      </c>
      <c r="C2931" s="207" t="s">
        <v>841</v>
      </c>
      <c r="D2931" s="243" t="s">
        <v>842</v>
      </c>
      <c r="E2931" s="243" t="s">
        <v>843</v>
      </c>
      <c r="F2931" s="600" t="s">
        <v>844</v>
      </c>
      <c r="G2931" s="600"/>
      <c r="H2931" s="208" t="s">
        <v>845</v>
      </c>
      <c r="I2931" s="207" t="s">
        <v>846</v>
      </c>
      <c r="J2931" s="207" t="s">
        <v>847</v>
      </c>
      <c r="K2931" s="207" t="s">
        <v>742</v>
      </c>
    </row>
    <row r="2932" spans="1:11" ht="54.95" customHeight="1">
      <c r="A2932" s="317" t="s">
        <v>848</v>
      </c>
      <c r="B2932" s="317"/>
      <c r="C2932" s="318" t="s">
        <v>1280</v>
      </c>
      <c r="D2932" s="317" t="s">
        <v>14</v>
      </c>
      <c r="E2932" s="317" t="s">
        <v>1281</v>
      </c>
      <c r="F2932" s="592" t="s">
        <v>1183</v>
      </c>
      <c r="G2932" s="592"/>
      <c r="H2932" s="319" t="s">
        <v>1184</v>
      </c>
      <c r="I2932" s="318">
        <v>1</v>
      </c>
      <c r="J2932" s="318" t="s">
        <v>1282</v>
      </c>
      <c r="K2932" s="318" t="s">
        <v>1282</v>
      </c>
    </row>
    <row r="2933" spans="1:11" ht="21.95" customHeight="1">
      <c r="A2933" s="244" t="s">
        <v>853</v>
      </c>
      <c r="B2933" s="244"/>
      <c r="C2933" s="211" t="s">
        <v>3250</v>
      </c>
      <c r="D2933" s="244" t="s">
        <v>14</v>
      </c>
      <c r="E2933" s="244" t="s">
        <v>3251</v>
      </c>
      <c r="F2933" s="597" t="s">
        <v>861</v>
      </c>
      <c r="G2933" s="597"/>
      <c r="H2933" s="212" t="s">
        <v>862</v>
      </c>
      <c r="I2933" s="211" t="s">
        <v>867</v>
      </c>
      <c r="J2933" s="211" t="s">
        <v>3252</v>
      </c>
      <c r="K2933" s="213">
        <v>20.399999999999999</v>
      </c>
    </row>
    <row r="2934" spans="1:11" ht="54.95" customHeight="1">
      <c r="A2934" s="244" t="s">
        <v>853</v>
      </c>
      <c r="B2934" s="244"/>
      <c r="C2934" s="211" t="s">
        <v>3263</v>
      </c>
      <c r="D2934" s="244" t="s">
        <v>14</v>
      </c>
      <c r="E2934" s="244" t="s">
        <v>3264</v>
      </c>
      <c r="F2934" s="597" t="s">
        <v>1183</v>
      </c>
      <c r="G2934" s="597"/>
      <c r="H2934" s="212" t="s">
        <v>862</v>
      </c>
      <c r="I2934" s="211" t="s">
        <v>867</v>
      </c>
      <c r="J2934" s="211" t="s">
        <v>3265</v>
      </c>
      <c r="K2934" s="213">
        <v>19.32</v>
      </c>
    </row>
    <row r="2935" spans="1:11" ht="54.95" customHeight="1">
      <c r="A2935" s="244" t="s">
        <v>853</v>
      </c>
      <c r="B2935" s="244"/>
      <c r="C2935" s="211" t="s">
        <v>3266</v>
      </c>
      <c r="D2935" s="244" t="s">
        <v>14</v>
      </c>
      <c r="E2935" s="244" t="s">
        <v>3267</v>
      </c>
      <c r="F2935" s="597" t="s">
        <v>1183</v>
      </c>
      <c r="G2935" s="597"/>
      <c r="H2935" s="212" t="s">
        <v>862</v>
      </c>
      <c r="I2935" s="211" t="s">
        <v>867</v>
      </c>
      <c r="J2935" s="211" t="s">
        <v>3268</v>
      </c>
      <c r="K2935" s="213">
        <v>102.98</v>
      </c>
    </row>
    <row r="2936" spans="1:11" ht="54.95" customHeight="1">
      <c r="A2936" s="244" t="s">
        <v>853</v>
      </c>
      <c r="B2936" s="244"/>
      <c r="C2936" s="211" t="s">
        <v>3253</v>
      </c>
      <c r="D2936" s="244" t="s">
        <v>14</v>
      </c>
      <c r="E2936" s="244" t="s">
        <v>3254</v>
      </c>
      <c r="F2936" s="597" t="s">
        <v>1183</v>
      </c>
      <c r="G2936" s="597"/>
      <c r="H2936" s="212" t="s">
        <v>862</v>
      </c>
      <c r="I2936" s="211" t="s">
        <v>867</v>
      </c>
      <c r="J2936" s="211" t="s">
        <v>3255</v>
      </c>
      <c r="K2936" s="213">
        <v>10.3</v>
      </c>
    </row>
    <row r="2937" spans="1:11" ht="54.95" customHeight="1">
      <c r="A2937" s="244" t="s">
        <v>853</v>
      </c>
      <c r="B2937" s="244"/>
      <c r="C2937" s="211" t="s">
        <v>3256</v>
      </c>
      <c r="D2937" s="244" t="s">
        <v>14</v>
      </c>
      <c r="E2937" s="244" t="s">
        <v>3257</v>
      </c>
      <c r="F2937" s="597" t="s">
        <v>1183</v>
      </c>
      <c r="G2937" s="597"/>
      <c r="H2937" s="212" t="s">
        <v>862</v>
      </c>
      <c r="I2937" s="211" t="s">
        <v>867</v>
      </c>
      <c r="J2937" s="211" t="s">
        <v>3258</v>
      </c>
      <c r="K2937" s="213">
        <v>4.1100000000000003</v>
      </c>
    </row>
    <row r="2938" spans="1:11" ht="54.95" customHeight="1">
      <c r="A2938" s="244" t="s">
        <v>853</v>
      </c>
      <c r="B2938" s="244"/>
      <c r="C2938" s="211" t="s">
        <v>3259</v>
      </c>
      <c r="D2938" s="244" t="s">
        <v>14</v>
      </c>
      <c r="E2938" s="244" t="s">
        <v>3260</v>
      </c>
      <c r="F2938" s="597" t="s">
        <v>1183</v>
      </c>
      <c r="G2938" s="597"/>
      <c r="H2938" s="212" t="s">
        <v>862</v>
      </c>
      <c r="I2938" s="211" t="s">
        <v>867</v>
      </c>
      <c r="J2938" s="211" t="s">
        <v>3261</v>
      </c>
      <c r="K2938" s="213">
        <v>0.84</v>
      </c>
    </row>
    <row r="2939" spans="1:11">
      <c r="A2939" s="245"/>
      <c r="B2939" s="245"/>
      <c r="C2939" s="245"/>
      <c r="D2939" s="245"/>
      <c r="E2939" s="245"/>
      <c r="F2939" s="245" t="s">
        <v>886</v>
      </c>
      <c r="G2939" s="245" t="s">
        <v>3053</v>
      </c>
      <c r="H2939" s="245" t="s">
        <v>888</v>
      </c>
      <c r="I2939" s="245" t="s">
        <v>4216</v>
      </c>
      <c r="J2939" s="245" t="s">
        <v>890</v>
      </c>
      <c r="K2939" s="245" t="s">
        <v>2740</v>
      </c>
    </row>
    <row r="2940" spans="1:11" ht="15" thickBot="1">
      <c r="A2940" s="245"/>
      <c r="B2940" s="245"/>
      <c r="C2940" s="245"/>
      <c r="D2940" s="245"/>
      <c r="E2940" s="245"/>
      <c r="F2940" s="245" t="s">
        <v>891</v>
      </c>
      <c r="G2940" s="245" t="s">
        <v>3269</v>
      </c>
      <c r="H2940" s="599" t="s">
        <v>892</v>
      </c>
      <c r="I2940" s="599"/>
      <c r="J2940" s="599" t="s">
        <v>3270</v>
      </c>
      <c r="K2940" s="599"/>
    </row>
    <row r="2941" spans="1:11" ht="0.95" customHeight="1" thickTop="1">
      <c r="A2941" s="217"/>
      <c r="B2941" s="217"/>
      <c r="C2941" s="217"/>
      <c r="D2941" s="217"/>
      <c r="E2941" s="217"/>
      <c r="F2941" s="217"/>
      <c r="G2941" s="217"/>
      <c r="H2941" s="217"/>
      <c r="I2941" s="217"/>
      <c r="J2941" s="217"/>
      <c r="K2941" s="217"/>
    </row>
    <row r="2942" spans="1:11" ht="18" customHeight="1">
      <c r="A2942" s="243"/>
      <c r="B2942" s="243" t="s">
        <v>840</v>
      </c>
      <c r="C2942" s="207" t="s">
        <v>841</v>
      </c>
      <c r="D2942" s="243" t="s">
        <v>842</v>
      </c>
      <c r="E2942" s="243" t="s">
        <v>843</v>
      </c>
      <c r="F2942" s="600" t="s">
        <v>844</v>
      </c>
      <c r="G2942" s="600"/>
      <c r="H2942" s="208" t="s">
        <v>845</v>
      </c>
      <c r="I2942" s="207" t="s">
        <v>846</v>
      </c>
      <c r="J2942" s="207" t="s">
        <v>847</v>
      </c>
      <c r="K2942" s="207" t="s">
        <v>742</v>
      </c>
    </row>
    <row r="2943" spans="1:11" ht="54.95" customHeight="1">
      <c r="A2943" s="317" t="s">
        <v>848</v>
      </c>
      <c r="B2943" s="317"/>
      <c r="C2943" s="318" t="s">
        <v>3253</v>
      </c>
      <c r="D2943" s="317" t="s">
        <v>14</v>
      </c>
      <c r="E2943" s="317" t="s">
        <v>3254</v>
      </c>
      <c r="F2943" s="592" t="s">
        <v>1183</v>
      </c>
      <c r="G2943" s="592"/>
      <c r="H2943" s="319" t="s">
        <v>862</v>
      </c>
      <c r="I2943" s="318">
        <v>1</v>
      </c>
      <c r="J2943" s="318" t="s">
        <v>3255</v>
      </c>
      <c r="K2943" s="318" t="s">
        <v>3255</v>
      </c>
    </row>
    <row r="2944" spans="1:11" ht="44.1" customHeight="1">
      <c r="A2944" s="247" t="s">
        <v>869</v>
      </c>
      <c r="B2944" s="247"/>
      <c r="C2944" s="214" t="s">
        <v>3271</v>
      </c>
      <c r="D2944" s="247" t="s">
        <v>14</v>
      </c>
      <c r="E2944" s="247" t="s">
        <v>3272</v>
      </c>
      <c r="F2944" s="598" t="s">
        <v>1438</v>
      </c>
      <c r="G2944" s="598"/>
      <c r="H2944" s="215" t="s">
        <v>914</v>
      </c>
      <c r="I2944" s="214" t="s">
        <v>3273</v>
      </c>
      <c r="J2944" s="214" t="s">
        <v>3274</v>
      </c>
      <c r="K2944" s="216">
        <v>8.9499999999999993</v>
      </c>
    </row>
    <row r="2945" spans="1:11" ht="44.1" customHeight="1">
      <c r="A2945" s="247" t="s">
        <v>869</v>
      </c>
      <c r="B2945" s="247"/>
      <c r="C2945" s="214" t="s">
        <v>3275</v>
      </c>
      <c r="D2945" s="247" t="s">
        <v>14</v>
      </c>
      <c r="E2945" s="247" t="s">
        <v>3276</v>
      </c>
      <c r="F2945" s="598" t="s">
        <v>872</v>
      </c>
      <c r="G2945" s="598"/>
      <c r="H2945" s="215" t="s">
        <v>914</v>
      </c>
      <c r="I2945" s="214" t="s">
        <v>3273</v>
      </c>
      <c r="J2945" s="214" t="s">
        <v>3277</v>
      </c>
      <c r="K2945" s="216">
        <v>1.35</v>
      </c>
    </row>
    <row r="2946" spans="1:11">
      <c r="A2946" s="245"/>
      <c r="B2946" s="245"/>
      <c r="C2946" s="245"/>
      <c r="D2946" s="245"/>
      <c r="E2946" s="245"/>
      <c r="F2946" s="245" t="s">
        <v>886</v>
      </c>
      <c r="G2946" s="245" t="s">
        <v>889</v>
      </c>
      <c r="H2946" s="245" t="s">
        <v>888</v>
      </c>
      <c r="I2946" s="245" t="s">
        <v>889</v>
      </c>
      <c r="J2946" s="245" t="s">
        <v>890</v>
      </c>
      <c r="K2946" s="245" t="s">
        <v>889</v>
      </c>
    </row>
    <row r="2947" spans="1:11" ht="15" thickBot="1">
      <c r="A2947" s="245"/>
      <c r="B2947" s="245"/>
      <c r="C2947" s="245"/>
      <c r="D2947" s="245"/>
      <c r="E2947" s="245"/>
      <c r="F2947" s="245" t="s">
        <v>891</v>
      </c>
      <c r="G2947" s="245" t="s">
        <v>3278</v>
      </c>
      <c r="H2947" s="599" t="s">
        <v>892</v>
      </c>
      <c r="I2947" s="599"/>
      <c r="J2947" s="599" t="s">
        <v>3279</v>
      </c>
      <c r="K2947" s="599"/>
    </row>
    <row r="2948" spans="1:11" ht="0.95" customHeight="1" thickTop="1">
      <c r="A2948" s="217"/>
      <c r="B2948" s="217"/>
      <c r="C2948" s="217"/>
      <c r="D2948" s="217"/>
      <c r="E2948" s="217"/>
      <c r="F2948" s="217"/>
      <c r="G2948" s="217"/>
      <c r="H2948" s="217"/>
      <c r="I2948" s="217"/>
      <c r="J2948" s="217"/>
      <c r="K2948" s="217"/>
    </row>
    <row r="2949" spans="1:11" ht="18" customHeight="1">
      <c r="A2949" s="243"/>
      <c r="B2949" s="243" t="s">
        <v>840</v>
      </c>
      <c r="C2949" s="207" t="s">
        <v>841</v>
      </c>
      <c r="D2949" s="243" t="s">
        <v>842</v>
      </c>
      <c r="E2949" s="243" t="s">
        <v>843</v>
      </c>
      <c r="F2949" s="600" t="s">
        <v>844</v>
      </c>
      <c r="G2949" s="600"/>
      <c r="H2949" s="208" t="s">
        <v>845</v>
      </c>
      <c r="I2949" s="207" t="s">
        <v>846</v>
      </c>
      <c r="J2949" s="207" t="s">
        <v>847</v>
      </c>
      <c r="K2949" s="207" t="s">
        <v>742</v>
      </c>
    </row>
    <row r="2950" spans="1:11" ht="54.95" customHeight="1">
      <c r="A2950" s="317" t="s">
        <v>848</v>
      </c>
      <c r="B2950" s="317"/>
      <c r="C2950" s="318" t="s">
        <v>3259</v>
      </c>
      <c r="D2950" s="317" t="s">
        <v>14</v>
      </c>
      <c r="E2950" s="317" t="s">
        <v>3260</v>
      </c>
      <c r="F2950" s="592" t="s">
        <v>1183</v>
      </c>
      <c r="G2950" s="592"/>
      <c r="H2950" s="319" t="s">
        <v>862</v>
      </c>
      <c r="I2950" s="318">
        <v>1</v>
      </c>
      <c r="J2950" s="318" t="s">
        <v>3261</v>
      </c>
      <c r="K2950" s="318" t="s">
        <v>3261</v>
      </c>
    </row>
    <row r="2951" spans="1:11" ht="44.1" customHeight="1">
      <c r="A2951" s="247" t="s">
        <v>869</v>
      </c>
      <c r="B2951" s="247"/>
      <c r="C2951" s="214" t="s">
        <v>3271</v>
      </c>
      <c r="D2951" s="247" t="s">
        <v>14</v>
      </c>
      <c r="E2951" s="247" t="s">
        <v>3272</v>
      </c>
      <c r="F2951" s="598" t="s">
        <v>1438</v>
      </c>
      <c r="G2951" s="598"/>
      <c r="H2951" s="215" t="s">
        <v>914</v>
      </c>
      <c r="I2951" s="214" t="s">
        <v>3280</v>
      </c>
      <c r="J2951" s="214" t="s">
        <v>3274</v>
      </c>
      <c r="K2951" s="216">
        <v>0.73</v>
      </c>
    </row>
    <row r="2952" spans="1:11" ht="44.1" customHeight="1">
      <c r="A2952" s="247" t="s">
        <v>869</v>
      </c>
      <c r="B2952" s="247"/>
      <c r="C2952" s="214" t="s">
        <v>3275</v>
      </c>
      <c r="D2952" s="247" t="s">
        <v>14</v>
      </c>
      <c r="E2952" s="247" t="s">
        <v>3276</v>
      </c>
      <c r="F2952" s="598" t="s">
        <v>872</v>
      </c>
      <c r="G2952" s="598"/>
      <c r="H2952" s="215" t="s">
        <v>914</v>
      </c>
      <c r="I2952" s="214" t="s">
        <v>3280</v>
      </c>
      <c r="J2952" s="214" t="s">
        <v>3277</v>
      </c>
      <c r="K2952" s="216">
        <v>0.11</v>
      </c>
    </row>
    <row r="2953" spans="1:11">
      <c r="A2953" s="245"/>
      <c r="B2953" s="245"/>
      <c r="C2953" s="245"/>
      <c r="D2953" s="245"/>
      <c r="E2953" s="245"/>
      <c r="F2953" s="245" t="s">
        <v>886</v>
      </c>
      <c r="G2953" s="245" t="s">
        <v>889</v>
      </c>
      <c r="H2953" s="245" t="s">
        <v>888</v>
      </c>
      <c r="I2953" s="245" t="s">
        <v>889</v>
      </c>
      <c r="J2953" s="245" t="s">
        <v>890</v>
      </c>
      <c r="K2953" s="245" t="s">
        <v>889</v>
      </c>
    </row>
    <row r="2954" spans="1:11" ht="15" thickBot="1">
      <c r="A2954" s="245"/>
      <c r="B2954" s="245"/>
      <c r="C2954" s="245"/>
      <c r="D2954" s="245"/>
      <c r="E2954" s="245"/>
      <c r="F2954" s="245" t="s">
        <v>891</v>
      </c>
      <c r="G2954" s="245" t="s">
        <v>1485</v>
      </c>
      <c r="H2954" s="599" t="s">
        <v>892</v>
      </c>
      <c r="I2954" s="599"/>
      <c r="J2954" s="599" t="s">
        <v>1390</v>
      </c>
      <c r="K2954" s="599"/>
    </row>
    <row r="2955" spans="1:11" ht="0.95" customHeight="1" thickTop="1">
      <c r="A2955" s="217"/>
      <c r="B2955" s="217"/>
      <c r="C2955" s="217"/>
      <c r="D2955" s="217"/>
      <c r="E2955" s="217"/>
      <c r="F2955" s="217"/>
      <c r="G2955" s="217"/>
      <c r="H2955" s="217"/>
      <c r="I2955" s="217"/>
      <c r="J2955" s="217"/>
      <c r="K2955" s="217"/>
    </row>
    <row r="2956" spans="1:11" ht="18" customHeight="1">
      <c r="A2956" s="243"/>
      <c r="B2956" s="243" t="s">
        <v>840</v>
      </c>
      <c r="C2956" s="207" t="s">
        <v>841</v>
      </c>
      <c r="D2956" s="243" t="s">
        <v>842</v>
      </c>
      <c r="E2956" s="243" t="s">
        <v>843</v>
      </c>
      <c r="F2956" s="600" t="s">
        <v>844</v>
      </c>
      <c r="G2956" s="600"/>
      <c r="H2956" s="208" t="s">
        <v>845</v>
      </c>
      <c r="I2956" s="207" t="s">
        <v>846</v>
      </c>
      <c r="J2956" s="207" t="s">
        <v>847</v>
      </c>
      <c r="K2956" s="207" t="s">
        <v>742</v>
      </c>
    </row>
    <row r="2957" spans="1:11" ht="54.95" customHeight="1">
      <c r="A2957" s="317" t="s">
        <v>848</v>
      </c>
      <c r="B2957" s="317"/>
      <c r="C2957" s="318" t="s">
        <v>3256</v>
      </c>
      <c r="D2957" s="317" t="s">
        <v>14</v>
      </c>
      <c r="E2957" s="317" t="s">
        <v>3257</v>
      </c>
      <c r="F2957" s="592" t="s">
        <v>1183</v>
      </c>
      <c r="G2957" s="592"/>
      <c r="H2957" s="319" t="s">
        <v>862</v>
      </c>
      <c r="I2957" s="318">
        <v>1</v>
      </c>
      <c r="J2957" s="318" t="s">
        <v>3258</v>
      </c>
      <c r="K2957" s="318" t="s">
        <v>3258</v>
      </c>
    </row>
    <row r="2958" spans="1:11" ht="44.1" customHeight="1">
      <c r="A2958" s="247" t="s">
        <v>869</v>
      </c>
      <c r="B2958" s="247"/>
      <c r="C2958" s="214" t="s">
        <v>3271</v>
      </c>
      <c r="D2958" s="247" t="s">
        <v>14</v>
      </c>
      <c r="E2958" s="247" t="s">
        <v>3272</v>
      </c>
      <c r="F2958" s="598" t="s">
        <v>1438</v>
      </c>
      <c r="G2958" s="598"/>
      <c r="H2958" s="215" t="s">
        <v>914</v>
      </c>
      <c r="I2958" s="214" t="s">
        <v>3281</v>
      </c>
      <c r="J2958" s="214" t="s">
        <v>3274</v>
      </c>
      <c r="K2958" s="216">
        <v>3.57</v>
      </c>
    </row>
    <row r="2959" spans="1:11" ht="44.1" customHeight="1">
      <c r="A2959" s="247" t="s">
        <v>869</v>
      </c>
      <c r="B2959" s="247"/>
      <c r="C2959" s="214" t="s">
        <v>3275</v>
      </c>
      <c r="D2959" s="247" t="s">
        <v>14</v>
      </c>
      <c r="E2959" s="247" t="s">
        <v>3276</v>
      </c>
      <c r="F2959" s="598" t="s">
        <v>872</v>
      </c>
      <c r="G2959" s="598"/>
      <c r="H2959" s="215" t="s">
        <v>914</v>
      </c>
      <c r="I2959" s="214" t="s">
        <v>3281</v>
      </c>
      <c r="J2959" s="214" t="s">
        <v>3277</v>
      </c>
      <c r="K2959" s="216">
        <v>0.54</v>
      </c>
    </row>
    <row r="2960" spans="1:11">
      <c r="A2960" s="245"/>
      <c r="B2960" s="245"/>
      <c r="C2960" s="245"/>
      <c r="D2960" s="245"/>
      <c r="E2960" s="245"/>
      <c r="F2960" s="245" t="s">
        <v>886</v>
      </c>
      <c r="G2960" s="245" t="s">
        <v>889</v>
      </c>
      <c r="H2960" s="245" t="s">
        <v>888</v>
      </c>
      <c r="I2960" s="245" t="s">
        <v>889</v>
      </c>
      <c r="J2960" s="245" t="s">
        <v>890</v>
      </c>
      <c r="K2960" s="245" t="s">
        <v>889</v>
      </c>
    </row>
    <row r="2961" spans="1:11" ht="15" thickBot="1">
      <c r="A2961" s="245"/>
      <c r="B2961" s="245"/>
      <c r="C2961" s="245"/>
      <c r="D2961" s="245"/>
      <c r="E2961" s="245"/>
      <c r="F2961" s="245" t="s">
        <v>891</v>
      </c>
      <c r="G2961" s="245" t="s">
        <v>3261</v>
      </c>
      <c r="H2961" s="599" t="s">
        <v>892</v>
      </c>
      <c r="I2961" s="599"/>
      <c r="J2961" s="599" t="s">
        <v>2731</v>
      </c>
      <c r="K2961" s="599"/>
    </row>
    <row r="2962" spans="1:11" ht="0.95" customHeight="1" thickTop="1">
      <c r="A2962" s="217"/>
      <c r="B2962" s="217"/>
      <c r="C2962" s="217"/>
      <c r="D2962" s="217"/>
      <c r="E2962" s="217"/>
      <c r="F2962" s="217"/>
      <c r="G2962" s="217"/>
      <c r="H2962" s="217"/>
      <c r="I2962" s="217"/>
      <c r="J2962" s="217"/>
      <c r="K2962" s="217"/>
    </row>
    <row r="2963" spans="1:11" ht="18" customHeight="1">
      <c r="A2963" s="243"/>
      <c r="B2963" s="243" t="s">
        <v>840</v>
      </c>
      <c r="C2963" s="207" t="s">
        <v>841</v>
      </c>
      <c r="D2963" s="243" t="s">
        <v>842</v>
      </c>
      <c r="E2963" s="243" t="s">
        <v>843</v>
      </c>
      <c r="F2963" s="600" t="s">
        <v>844</v>
      </c>
      <c r="G2963" s="600"/>
      <c r="H2963" s="208" t="s">
        <v>845</v>
      </c>
      <c r="I2963" s="207" t="s">
        <v>846</v>
      </c>
      <c r="J2963" s="207" t="s">
        <v>847</v>
      </c>
      <c r="K2963" s="207" t="s">
        <v>742</v>
      </c>
    </row>
    <row r="2964" spans="1:11" ht="54.95" customHeight="1">
      <c r="A2964" s="317" t="s">
        <v>848</v>
      </c>
      <c r="B2964" s="317"/>
      <c r="C2964" s="318" t="s">
        <v>3263</v>
      </c>
      <c r="D2964" s="317" t="s">
        <v>14</v>
      </c>
      <c r="E2964" s="317" t="s">
        <v>3264</v>
      </c>
      <c r="F2964" s="592" t="s">
        <v>1183</v>
      </c>
      <c r="G2964" s="592"/>
      <c r="H2964" s="319" t="s">
        <v>862</v>
      </c>
      <c r="I2964" s="318">
        <v>1</v>
      </c>
      <c r="J2964" s="318" t="s">
        <v>3265</v>
      </c>
      <c r="K2964" s="318" t="s">
        <v>3265</v>
      </c>
    </row>
    <row r="2965" spans="1:11" ht="44.1" customHeight="1">
      <c r="A2965" s="247" t="s">
        <v>869</v>
      </c>
      <c r="B2965" s="247"/>
      <c r="C2965" s="214" t="s">
        <v>3271</v>
      </c>
      <c r="D2965" s="247" t="s">
        <v>14</v>
      </c>
      <c r="E2965" s="247" t="s">
        <v>3272</v>
      </c>
      <c r="F2965" s="598" t="s">
        <v>1438</v>
      </c>
      <c r="G2965" s="598"/>
      <c r="H2965" s="215" t="s">
        <v>914</v>
      </c>
      <c r="I2965" s="214" t="s">
        <v>3282</v>
      </c>
      <c r="J2965" s="214" t="s">
        <v>3274</v>
      </c>
      <c r="K2965" s="216">
        <v>16.79</v>
      </c>
    </row>
    <row r="2966" spans="1:11" ht="44.1" customHeight="1">
      <c r="A2966" s="247" t="s">
        <v>869</v>
      </c>
      <c r="B2966" s="247"/>
      <c r="C2966" s="214" t="s">
        <v>3275</v>
      </c>
      <c r="D2966" s="247" t="s">
        <v>14</v>
      </c>
      <c r="E2966" s="247" t="s">
        <v>3276</v>
      </c>
      <c r="F2966" s="598" t="s">
        <v>872</v>
      </c>
      <c r="G2966" s="598"/>
      <c r="H2966" s="215" t="s">
        <v>914</v>
      </c>
      <c r="I2966" s="214" t="s">
        <v>3282</v>
      </c>
      <c r="J2966" s="214" t="s">
        <v>3277</v>
      </c>
      <c r="K2966" s="216">
        <v>2.5299999999999998</v>
      </c>
    </row>
    <row r="2967" spans="1:11">
      <c r="A2967" s="245"/>
      <c r="B2967" s="245"/>
      <c r="C2967" s="245"/>
      <c r="D2967" s="245"/>
      <c r="E2967" s="245"/>
      <c r="F2967" s="245" t="s">
        <v>886</v>
      </c>
      <c r="G2967" s="245" t="s">
        <v>889</v>
      </c>
      <c r="H2967" s="245" t="s">
        <v>888</v>
      </c>
      <c r="I2967" s="245" t="s">
        <v>889</v>
      </c>
      <c r="J2967" s="245" t="s">
        <v>890</v>
      </c>
      <c r="K2967" s="245" t="s">
        <v>889</v>
      </c>
    </row>
    <row r="2968" spans="1:11" ht="15" thickBot="1">
      <c r="A2968" s="245"/>
      <c r="B2968" s="245"/>
      <c r="C2968" s="245"/>
      <c r="D2968" s="245"/>
      <c r="E2968" s="245"/>
      <c r="F2968" s="245" t="s">
        <v>891</v>
      </c>
      <c r="G2968" s="245" t="s">
        <v>3283</v>
      </c>
      <c r="H2968" s="599" t="s">
        <v>892</v>
      </c>
      <c r="I2968" s="599"/>
      <c r="J2968" s="599" t="s">
        <v>1191</v>
      </c>
      <c r="K2968" s="599"/>
    </row>
    <row r="2969" spans="1:11" ht="0.95" customHeight="1" thickTop="1">
      <c r="A2969" s="217"/>
      <c r="B2969" s="217"/>
      <c r="C2969" s="217"/>
      <c r="D2969" s="217"/>
      <c r="E2969" s="217"/>
      <c r="F2969" s="217"/>
      <c r="G2969" s="217"/>
      <c r="H2969" s="217"/>
      <c r="I2969" s="217"/>
      <c r="J2969" s="217"/>
      <c r="K2969" s="217"/>
    </row>
    <row r="2970" spans="1:11" ht="18" customHeight="1">
      <c r="A2970" s="243"/>
      <c r="B2970" s="243" t="s">
        <v>840</v>
      </c>
      <c r="C2970" s="207" t="s">
        <v>841</v>
      </c>
      <c r="D2970" s="243" t="s">
        <v>842</v>
      </c>
      <c r="E2970" s="243" t="s">
        <v>843</v>
      </c>
      <c r="F2970" s="600" t="s">
        <v>844</v>
      </c>
      <c r="G2970" s="600"/>
      <c r="H2970" s="208" t="s">
        <v>845</v>
      </c>
      <c r="I2970" s="207" t="s">
        <v>846</v>
      </c>
      <c r="J2970" s="207" t="s">
        <v>847</v>
      </c>
      <c r="K2970" s="207" t="s">
        <v>742</v>
      </c>
    </row>
    <row r="2971" spans="1:11" ht="54.95" customHeight="1">
      <c r="A2971" s="317" t="s">
        <v>848</v>
      </c>
      <c r="B2971" s="317"/>
      <c r="C2971" s="318" t="s">
        <v>3266</v>
      </c>
      <c r="D2971" s="317" t="s">
        <v>14</v>
      </c>
      <c r="E2971" s="317" t="s">
        <v>3267</v>
      </c>
      <c r="F2971" s="592" t="s">
        <v>1183</v>
      </c>
      <c r="G2971" s="592"/>
      <c r="H2971" s="319" t="s">
        <v>862</v>
      </c>
      <c r="I2971" s="318">
        <v>1</v>
      </c>
      <c r="J2971" s="318" t="s">
        <v>3268</v>
      </c>
      <c r="K2971" s="318" t="s">
        <v>3268</v>
      </c>
    </row>
    <row r="2972" spans="1:11" ht="21.95" customHeight="1">
      <c r="A2972" s="247" t="s">
        <v>869</v>
      </c>
      <c r="B2972" s="247"/>
      <c r="C2972" s="214" t="s">
        <v>3284</v>
      </c>
      <c r="D2972" s="247" t="s">
        <v>14</v>
      </c>
      <c r="E2972" s="247" t="s">
        <v>3285</v>
      </c>
      <c r="F2972" s="598" t="s">
        <v>872</v>
      </c>
      <c r="G2972" s="598"/>
      <c r="H2972" s="215" t="s">
        <v>794</v>
      </c>
      <c r="I2972" s="214" t="s">
        <v>3286</v>
      </c>
      <c r="J2972" s="214" t="s">
        <v>1778</v>
      </c>
      <c r="K2972" s="216">
        <v>102.98</v>
      </c>
    </row>
    <row r="2973" spans="1:11">
      <c r="A2973" s="245"/>
      <c r="B2973" s="245"/>
      <c r="C2973" s="245"/>
      <c r="D2973" s="245"/>
      <c r="E2973" s="245"/>
      <c r="F2973" s="245" t="s">
        <v>886</v>
      </c>
      <c r="G2973" s="245" t="s">
        <v>889</v>
      </c>
      <c r="H2973" s="245" t="s">
        <v>888</v>
      </c>
      <c r="I2973" s="245" t="s">
        <v>889</v>
      </c>
      <c r="J2973" s="245" t="s">
        <v>890</v>
      </c>
      <c r="K2973" s="245" t="s">
        <v>889</v>
      </c>
    </row>
    <row r="2974" spans="1:11" ht="15" thickBot="1">
      <c r="A2974" s="245"/>
      <c r="B2974" s="245"/>
      <c r="C2974" s="245"/>
      <c r="D2974" s="245"/>
      <c r="E2974" s="245"/>
      <c r="F2974" s="245" t="s">
        <v>891</v>
      </c>
      <c r="G2974" s="245" t="s">
        <v>3287</v>
      </c>
      <c r="H2974" s="599" t="s">
        <v>892</v>
      </c>
      <c r="I2974" s="599"/>
      <c r="J2974" s="599" t="s">
        <v>3288</v>
      </c>
      <c r="K2974" s="599"/>
    </row>
    <row r="2975" spans="1:11" ht="0.95" customHeight="1" thickTop="1">
      <c r="A2975" s="217"/>
      <c r="B2975" s="217"/>
      <c r="C2975" s="217"/>
      <c r="D2975" s="217"/>
      <c r="E2975" s="217"/>
      <c r="F2975" s="217"/>
      <c r="G2975" s="217"/>
      <c r="H2975" s="217"/>
      <c r="I2975" s="217"/>
      <c r="J2975" s="217"/>
      <c r="K2975" s="217"/>
    </row>
    <row r="2976" spans="1:11" ht="18" customHeight="1">
      <c r="A2976" s="243"/>
      <c r="B2976" s="243" t="s">
        <v>840</v>
      </c>
      <c r="C2976" s="207" t="s">
        <v>841</v>
      </c>
      <c r="D2976" s="243" t="s">
        <v>842</v>
      </c>
      <c r="E2976" s="243" t="s">
        <v>843</v>
      </c>
      <c r="F2976" s="600" t="s">
        <v>844</v>
      </c>
      <c r="G2976" s="600"/>
      <c r="H2976" s="208" t="s">
        <v>845</v>
      </c>
      <c r="I2976" s="207" t="s">
        <v>846</v>
      </c>
      <c r="J2976" s="207" t="s">
        <v>847</v>
      </c>
      <c r="K2976" s="207" t="s">
        <v>742</v>
      </c>
    </row>
    <row r="2977" spans="1:11" ht="21.95" customHeight="1">
      <c r="A2977" s="317" t="s">
        <v>848</v>
      </c>
      <c r="B2977" s="317"/>
      <c r="C2977" s="318" t="s">
        <v>1578</v>
      </c>
      <c r="D2977" s="317" t="s">
        <v>14</v>
      </c>
      <c r="E2977" s="317" t="s">
        <v>1579</v>
      </c>
      <c r="F2977" s="592" t="s">
        <v>861</v>
      </c>
      <c r="G2977" s="592"/>
      <c r="H2977" s="319" t="s">
        <v>862</v>
      </c>
      <c r="I2977" s="318">
        <v>1</v>
      </c>
      <c r="J2977" s="318" t="s">
        <v>1173</v>
      </c>
      <c r="K2977" s="318" t="s">
        <v>1173</v>
      </c>
    </row>
    <row r="2978" spans="1:11" ht="21.95" customHeight="1">
      <c r="A2978" s="244" t="s">
        <v>853</v>
      </c>
      <c r="B2978" s="244"/>
      <c r="C2978" s="211" t="s">
        <v>2910</v>
      </c>
      <c r="D2978" s="244" t="s">
        <v>14</v>
      </c>
      <c r="E2978" s="244" t="s">
        <v>2911</v>
      </c>
      <c r="F2978" s="597" t="s">
        <v>861</v>
      </c>
      <c r="G2978" s="597"/>
      <c r="H2978" s="212" t="s">
        <v>862</v>
      </c>
      <c r="I2978" s="211" t="s">
        <v>867</v>
      </c>
      <c r="J2978" s="211" t="s">
        <v>2182</v>
      </c>
      <c r="K2978" s="213">
        <v>0.38</v>
      </c>
    </row>
    <row r="2979" spans="1:11" ht="21.95" customHeight="1">
      <c r="A2979" s="244" t="s">
        <v>853</v>
      </c>
      <c r="B2979" s="244"/>
      <c r="C2979" s="211" t="s">
        <v>2912</v>
      </c>
      <c r="D2979" s="244" t="s">
        <v>14</v>
      </c>
      <c r="E2979" s="244" t="s">
        <v>2913</v>
      </c>
      <c r="F2979" s="597" t="s">
        <v>861</v>
      </c>
      <c r="G2979" s="597"/>
      <c r="H2979" s="212" t="s">
        <v>862</v>
      </c>
      <c r="I2979" s="211" t="s">
        <v>867</v>
      </c>
      <c r="J2979" s="211" t="s">
        <v>2914</v>
      </c>
      <c r="K2979" s="213">
        <v>0.8</v>
      </c>
    </row>
    <row r="2980" spans="1:11" ht="21.95" customHeight="1">
      <c r="A2980" s="244" t="s">
        <v>853</v>
      </c>
      <c r="B2980" s="244"/>
      <c r="C2980" s="211" t="s">
        <v>3289</v>
      </c>
      <c r="D2980" s="244" t="s">
        <v>14</v>
      </c>
      <c r="E2980" s="244" t="s">
        <v>3290</v>
      </c>
      <c r="F2980" s="597" t="s">
        <v>861</v>
      </c>
      <c r="G2980" s="597"/>
      <c r="H2980" s="212" t="s">
        <v>862</v>
      </c>
      <c r="I2980" s="211" t="s">
        <v>867</v>
      </c>
      <c r="J2980" s="211" t="s">
        <v>1476</v>
      </c>
      <c r="K2980" s="213">
        <v>0.16</v>
      </c>
    </row>
    <row r="2981" spans="1:11" ht="21.95" customHeight="1">
      <c r="A2981" s="247" t="s">
        <v>869</v>
      </c>
      <c r="B2981" s="247"/>
      <c r="C2981" s="214" t="s">
        <v>2922</v>
      </c>
      <c r="D2981" s="247" t="s">
        <v>14</v>
      </c>
      <c r="E2981" s="247" t="s">
        <v>2923</v>
      </c>
      <c r="F2981" s="598" t="s">
        <v>2924</v>
      </c>
      <c r="G2981" s="598"/>
      <c r="H2981" s="215" t="s">
        <v>862</v>
      </c>
      <c r="I2981" s="214" t="s">
        <v>867</v>
      </c>
      <c r="J2981" s="214" t="s">
        <v>2925</v>
      </c>
      <c r="K2981" s="216">
        <v>3.09</v>
      </c>
    </row>
    <row r="2982" spans="1:11" ht="21.95" customHeight="1">
      <c r="A2982" s="247" t="s">
        <v>869</v>
      </c>
      <c r="B2982" s="247"/>
      <c r="C2982" s="214" t="s">
        <v>3291</v>
      </c>
      <c r="D2982" s="247" t="s">
        <v>14</v>
      </c>
      <c r="E2982" s="247" t="s">
        <v>3292</v>
      </c>
      <c r="F2982" s="598" t="s">
        <v>2920</v>
      </c>
      <c r="G2982" s="598"/>
      <c r="H2982" s="215" t="s">
        <v>862</v>
      </c>
      <c r="I2982" s="214" t="s">
        <v>867</v>
      </c>
      <c r="J2982" s="214" t="s">
        <v>2941</v>
      </c>
      <c r="K2982" s="216">
        <v>14.06</v>
      </c>
    </row>
    <row r="2983" spans="1:11" ht="21.95" customHeight="1">
      <c r="A2983" s="247" t="s">
        <v>869</v>
      </c>
      <c r="B2983" s="247"/>
      <c r="C2983" s="214" t="s">
        <v>2926</v>
      </c>
      <c r="D2983" s="247" t="s">
        <v>14</v>
      </c>
      <c r="E2983" s="247" t="s">
        <v>2927</v>
      </c>
      <c r="F2983" s="598" t="s">
        <v>2924</v>
      </c>
      <c r="G2983" s="598"/>
      <c r="H2983" s="215" t="s">
        <v>862</v>
      </c>
      <c r="I2983" s="214" t="s">
        <v>867</v>
      </c>
      <c r="J2983" s="214" t="s">
        <v>1764</v>
      </c>
      <c r="K2983" s="216">
        <v>0.37</v>
      </c>
    </row>
    <row r="2984" spans="1:11" ht="21.95" customHeight="1">
      <c r="A2984" s="247" t="s">
        <v>869</v>
      </c>
      <c r="B2984" s="247"/>
      <c r="C2984" s="214" t="s">
        <v>2928</v>
      </c>
      <c r="D2984" s="247" t="s">
        <v>14</v>
      </c>
      <c r="E2984" s="247" t="s">
        <v>2929</v>
      </c>
      <c r="F2984" s="598" t="s">
        <v>2930</v>
      </c>
      <c r="G2984" s="598"/>
      <c r="H2984" s="215" t="s">
        <v>862</v>
      </c>
      <c r="I2984" s="214" t="s">
        <v>867</v>
      </c>
      <c r="J2984" s="214" t="s">
        <v>1108</v>
      </c>
      <c r="K2984" s="216">
        <v>0.02</v>
      </c>
    </row>
    <row r="2985" spans="1:11" ht="21.95" customHeight="1">
      <c r="A2985" s="247" t="s">
        <v>869</v>
      </c>
      <c r="B2985" s="247"/>
      <c r="C2985" s="214" t="s">
        <v>2931</v>
      </c>
      <c r="D2985" s="247" t="s">
        <v>14</v>
      </c>
      <c r="E2985" s="247" t="s">
        <v>2932</v>
      </c>
      <c r="F2985" s="598" t="s">
        <v>2933</v>
      </c>
      <c r="G2985" s="598"/>
      <c r="H2985" s="215" t="s">
        <v>862</v>
      </c>
      <c r="I2985" s="214" t="s">
        <v>867</v>
      </c>
      <c r="J2985" s="214" t="s">
        <v>2056</v>
      </c>
      <c r="K2985" s="216">
        <v>0.6</v>
      </c>
    </row>
    <row r="2986" spans="1:11">
      <c r="A2986" s="245"/>
      <c r="B2986" s="245"/>
      <c r="C2986" s="245"/>
      <c r="D2986" s="245"/>
      <c r="E2986" s="245"/>
      <c r="F2986" s="245" t="s">
        <v>886</v>
      </c>
      <c r="G2986" s="245" t="s">
        <v>4243</v>
      </c>
      <c r="H2986" s="245" t="s">
        <v>888</v>
      </c>
      <c r="I2986" s="245" t="s">
        <v>4244</v>
      </c>
      <c r="J2986" s="245" t="s">
        <v>890</v>
      </c>
      <c r="K2986" s="245" t="s">
        <v>2942</v>
      </c>
    </row>
    <row r="2987" spans="1:11" ht="15" thickBot="1">
      <c r="A2987" s="245"/>
      <c r="B2987" s="245"/>
      <c r="C2987" s="245"/>
      <c r="D2987" s="245"/>
      <c r="E2987" s="245"/>
      <c r="F2987" s="245" t="s">
        <v>891</v>
      </c>
      <c r="G2987" s="245" t="s">
        <v>2943</v>
      </c>
      <c r="H2987" s="599" t="s">
        <v>892</v>
      </c>
      <c r="I2987" s="599"/>
      <c r="J2987" s="599" t="s">
        <v>2944</v>
      </c>
      <c r="K2987" s="599"/>
    </row>
    <row r="2988" spans="1:11" ht="0.95" customHeight="1" thickTop="1">
      <c r="A2988" s="217"/>
      <c r="B2988" s="217"/>
      <c r="C2988" s="217"/>
      <c r="D2988" s="217"/>
      <c r="E2988" s="217"/>
      <c r="F2988" s="217"/>
      <c r="G2988" s="217"/>
      <c r="H2988" s="217"/>
      <c r="I2988" s="217"/>
      <c r="J2988" s="217"/>
      <c r="K2988" s="217"/>
    </row>
    <row r="2989" spans="1:11" ht="18" customHeight="1">
      <c r="A2989" s="243"/>
      <c r="B2989" s="243" t="s">
        <v>840</v>
      </c>
      <c r="C2989" s="207" t="s">
        <v>841</v>
      </c>
      <c r="D2989" s="243" t="s">
        <v>842</v>
      </c>
      <c r="E2989" s="243" t="s">
        <v>843</v>
      </c>
      <c r="F2989" s="600" t="s">
        <v>844</v>
      </c>
      <c r="G2989" s="600"/>
      <c r="H2989" s="208" t="s">
        <v>845</v>
      </c>
      <c r="I2989" s="207" t="s">
        <v>846</v>
      </c>
      <c r="J2989" s="207" t="s">
        <v>847</v>
      </c>
      <c r="K2989" s="207" t="s">
        <v>742</v>
      </c>
    </row>
    <row r="2990" spans="1:11" ht="21.95" customHeight="1">
      <c r="A2990" s="317" t="s">
        <v>848</v>
      </c>
      <c r="B2990" s="317"/>
      <c r="C2990" s="318" t="s">
        <v>865</v>
      </c>
      <c r="D2990" s="317" t="s">
        <v>14</v>
      </c>
      <c r="E2990" s="317" t="s">
        <v>866</v>
      </c>
      <c r="F2990" s="592" t="s">
        <v>861</v>
      </c>
      <c r="G2990" s="592"/>
      <c r="H2990" s="319" t="s">
        <v>862</v>
      </c>
      <c r="I2990" s="318">
        <v>1</v>
      </c>
      <c r="J2990" s="318" t="s">
        <v>868</v>
      </c>
      <c r="K2990" s="318" t="s">
        <v>868</v>
      </c>
    </row>
    <row r="2991" spans="1:11" ht="21.95" customHeight="1">
      <c r="A2991" s="244" t="s">
        <v>853</v>
      </c>
      <c r="B2991" s="244"/>
      <c r="C2991" s="211" t="s">
        <v>2910</v>
      </c>
      <c r="D2991" s="244" t="s">
        <v>14</v>
      </c>
      <c r="E2991" s="244" t="s">
        <v>2911</v>
      </c>
      <c r="F2991" s="597" t="s">
        <v>861</v>
      </c>
      <c r="G2991" s="597"/>
      <c r="H2991" s="212" t="s">
        <v>862</v>
      </c>
      <c r="I2991" s="211" t="s">
        <v>867</v>
      </c>
      <c r="J2991" s="211" t="s">
        <v>2182</v>
      </c>
      <c r="K2991" s="213">
        <v>0.38</v>
      </c>
    </row>
    <row r="2992" spans="1:11" ht="21.95" customHeight="1">
      <c r="A2992" s="244" t="s">
        <v>853</v>
      </c>
      <c r="B2992" s="244"/>
      <c r="C2992" s="211" t="s">
        <v>2912</v>
      </c>
      <c r="D2992" s="244" t="s">
        <v>14</v>
      </c>
      <c r="E2992" s="244" t="s">
        <v>2913</v>
      </c>
      <c r="F2992" s="597" t="s">
        <v>861</v>
      </c>
      <c r="G2992" s="597"/>
      <c r="H2992" s="212" t="s">
        <v>862</v>
      </c>
      <c r="I2992" s="211" t="s">
        <v>867</v>
      </c>
      <c r="J2992" s="211" t="s">
        <v>2914</v>
      </c>
      <c r="K2992" s="213">
        <v>0.8</v>
      </c>
    </row>
    <row r="2993" spans="1:11" ht="21.95" customHeight="1">
      <c r="A2993" s="244" t="s">
        <v>853</v>
      </c>
      <c r="B2993" s="244"/>
      <c r="C2993" s="211" t="s">
        <v>3293</v>
      </c>
      <c r="D2993" s="244" t="s">
        <v>14</v>
      </c>
      <c r="E2993" s="244" t="s">
        <v>3294</v>
      </c>
      <c r="F2993" s="597" t="s">
        <v>861</v>
      </c>
      <c r="G2993" s="597"/>
      <c r="H2993" s="212" t="s">
        <v>862</v>
      </c>
      <c r="I2993" s="211" t="s">
        <v>867</v>
      </c>
      <c r="J2993" s="211" t="s">
        <v>1364</v>
      </c>
      <c r="K2993" s="213">
        <v>0.13</v>
      </c>
    </row>
    <row r="2994" spans="1:11" ht="21.95" customHeight="1">
      <c r="A2994" s="247" t="s">
        <v>869</v>
      </c>
      <c r="B2994" s="247"/>
      <c r="C2994" s="214" t="s">
        <v>2922</v>
      </c>
      <c r="D2994" s="247" t="s">
        <v>14</v>
      </c>
      <c r="E2994" s="247" t="s">
        <v>2923</v>
      </c>
      <c r="F2994" s="598" t="s">
        <v>2924</v>
      </c>
      <c r="G2994" s="598"/>
      <c r="H2994" s="215" t="s">
        <v>862</v>
      </c>
      <c r="I2994" s="214" t="s">
        <v>867</v>
      </c>
      <c r="J2994" s="214" t="s">
        <v>2925</v>
      </c>
      <c r="K2994" s="216">
        <v>3.09</v>
      </c>
    </row>
    <row r="2995" spans="1:11" ht="21.95" customHeight="1">
      <c r="A2995" s="247" t="s">
        <v>869</v>
      </c>
      <c r="B2995" s="247"/>
      <c r="C2995" s="214" t="s">
        <v>3295</v>
      </c>
      <c r="D2995" s="247" t="s">
        <v>14</v>
      </c>
      <c r="E2995" s="247" t="s">
        <v>3296</v>
      </c>
      <c r="F2995" s="598" t="s">
        <v>2920</v>
      </c>
      <c r="G2995" s="598"/>
      <c r="H2995" s="215" t="s">
        <v>862</v>
      </c>
      <c r="I2995" s="214" t="s">
        <v>867</v>
      </c>
      <c r="J2995" s="214" t="s">
        <v>2941</v>
      </c>
      <c r="K2995" s="216">
        <v>14.06</v>
      </c>
    </row>
    <row r="2996" spans="1:11" ht="21.95" customHeight="1">
      <c r="A2996" s="247" t="s">
        <v>869</v>
      </c>
      <c r="B2996" s="247"/>
      <c r="C2996" s="214" t="s">
        <v>2926</v>
      </c>
      <c r="D2996" s="247" t="s">
        <v>14</v>
      </c>
      <c r="E2996" s="247" t="s">
        <v>2927</v>
      </c>
      <c r="F2996" s="598" t="s">
        <v>2924</v>
      </c>
      <c r="G2996" s="598"/>
      <c r="H2996" s="215" t="s">
        <v>862</v>
      </c>
      <c r="I2996" s="214" t="s">
        <v>867</v>
      </c>
      <c r="J2996" s="214" t="s">
        <v>1764</v>
      </c>
      <c r="K2996" s="216">
        <v>0.37</v>
      </c>
    </row>
    <row r="2997" spans="1:11" ht="21.95" customHeight="1">
      <c r="A2997" s="247" t="s">
        <v>869</v>
      </c>
      <c r="B2997" s="247"/>
      <c r="C2997" s="214" t="s">
        <v>2928</v>
      </c>
      <c r="D2997" s="247" t="s">
        <v>14</v>
      </c>
      <c r="E2997" s="247" t="s">
        <v>2929</v>
      </c>
      <c r="F2997" s="598" t="s">
        <v>2930</v>
      </c>
      <c r="G2997" s="598"/>
      <c r="H2997" s="215" t="s">
        <v>862</v>
      </c>
      <c r="I2997" s="214" t="s">
        <v>867</v>
      </c>
      <c r="J2997" s="214" t="s">
        <v>1108</v>
      </c>
      <c r="K2997" s="216">
        <v>0.02</v>
      </c>
    </row>
    <row r="2998" spans="1:11" ht="21.95" customHeight="1">
      <c r="A2998" s="247" t="s">
        <v>869</v>
      </c>
      <c r="B2998" s="247"/>
      <c r="C2998" s="214" t="s">
        <v>2931</v>
      </c>
      <c r="D2998" s="247" t="s">
        <v>14</v>
      </c>
      <c r="E2998" s="247" t="s">
        <v>2932</v>
      </c>
      <c r="F2998" s="598" t="s">
        <v>2933</v>
      </c>
      <c r="G2998" s="598"/>
      <c r="H2998" s="215" t="s">
        <v>862</v>
      </c>
      <c r="I2998" s="214" t="s">
        <v>867</v>
      </c>
      <c r="J2998" s="214" t="s">
        <v>2056</v>
      </c>
      <c r="K2998" s="216">
        <v>0.6</v>
      </c>
    </row>
    <row r="2999" spans="1:11">
      <c r="A2999" s="245"/>
      <c r="B2999" s="245"/>
      <c r="C2999" s="245"/>
      <c r="D2999" s="245"/>
      <c r="E2999" s="245"/>
      <c r="F2999" s="245" t="s">
        <v>886</v>
      </c>
      <c r="G2999" s="245" t="s">
        <v>4280</v>
      </c>
      <c r="H2999" s="245" t="s">
        <v>888</v>
      </c>
      <c r="I2999" s="245" t="s">
        <v>1738</v>
      </c>
      <c r="J2999" s="245" t="s">
        <v>890</v>
      </c>
      <c r="K2999" s="245" t="s">
        <v>3127</v>
      </c>
    </row>
    <row r="3000" spans="1:11" ht="15" thickBot="1">
      <c r="A3000" s="245"/>
      <c r="B3000" s="245"/>
      <c r="C3000" s="245"/>
      <c r="D3000" s="245"/>
      <c r="E3000" s="245"/>
      <c r="F3000" s="245" t="s">
        <v>891</v>
      </c>
      <c r="G3000" s="245" t="s">
        <v>2943</v>
      </c>
      <c r="H3000" s="599" t="s">
        <v>892</v>
      </c>
      <c r="I3000" s="599"/>
      <c r="J3000" s="599" t="s">
        <v>3128</v>
      </c>
      <c r="K3000" s="599"/>
    </row>
    <row r="3001" spans="1:11" ht="0.95" customHeight="1" thickTop="1">
      <c r="A3001" s="217"/>
      <c r="B3001" s="217"/>
      <c r="C3001" s="217"/>
      <c r="D3001" s="217"/>
      <c r="E3001" s="217"/>
      <c r="F3001" s="217"/>
      <c r="G3001" s="217"/>
      <c r="H3001" s="217"/>
      <c r="I3001" s="217"/>
      <c r="J3001" s="217"/>
      <c r="K3001" s="217"/>
    </row>
    <row r="3002" spans="1:11" ht="18" customHeight="1">
      <c r="A3002" s="243"/>
      <c r="B3002" s="243" t="s">
        <v>840</v>
      </c>
      <c r="C3002" s="207" t="s">
        <v>841</v>
      </c>
      <c r="D3002" s="243" t="s">
        <v>842</v>
      </c>
      <c r="E3002" s="243" t="s">
        <v>843</v>
      </c>
      <c r="F3002" s="600" t="s">
        <v>844</v>
      </c>
      <c r="G3002" s="600"/>
      <c r="H3002" s="208" t="s">
        <v>845</v>
      </c>
      <c r="I3002" s="207" t="s">
        <v>846</v>
      </c>
      <c r="J3002" s="207" t="s">
        <v>847</v>
      </c>
      <c r="K3002" s="207" t="s">
        <v>742</v>
      </c>
    </row>
    <row r="3003" spans="1:11" ht="44.1" customHeight="1">
      <c r="A3003" s="317" t="s">
        <v>848</v>
      </c>
      <c r="B3003" s="317"/>
      <c r="C3003" s="318" t="s">
        <v>947</v>
      </c>
      <c r="D3003" s="317" t="s">
        <v>14</v>
      </c>
      <c r="E3003" s="317" t="s">
        <v>948</v>
      </c>
      <c r="F3003" s="592" t="s">
        <v>933</v>
      </c>
      <c r="G3003" s="592"/>
      <c r="H3003" s="319" t="s">
        <v>16</v>
      </c>
      <c r="I3003" s="318">
        <v>1</v>
      </c>
      <c r="J3003" s="318" t="s">
        <v>949</v>
      </c>
      <c r="K3003" s="318" t="s">
        <v>949</v>
      </c>
    </row>
    <row r="3004" spans="1:11" ht="21.95" customHeight="1">
      <c r="A3004" s="244" t="s">
        <v>853</v>
      </c>
      <c r="B3004" s="244"/>
      <c r="C3004" s="211" t="s">
        <v>859</v>
      </c>
      <c r="D3004" s="244" t="s">
        <v>14</v>
      </c>
      <c r="E3004" s="244" t="s">
        <v>860</v>
      </c>
      <c r="F3004" s="597" t="s">
        <v>861</v>
      </c>
      <c r="G3004" s="597"/>
      <c r="H3004" s="212" t="s">
        <v>862</v>
      </c>
      <c r="I3004" s="211" t="s">
        <v>1720</v>
      </c>
      <c r="J3004" s="211" t="s">
        <v>864</v>
      </c>
      <c r="K3004" s="213">
        <v>0.05</v>
      </c>
    </row>
    <row r="3005" spans="1:11" ht="21.95" customHeight="1">
      <c r="A3005" s="244" t="s">
        <v>853</v>
      </c>
      <c r="B3005" s="244"/>
      <c r="C3005" s="211" t="s">
        <v>1303</v>
      </c>
      <c r="D3005" s="244" t="s">
        <v>14</v>
      </c>
      <c r="E3005" s="244" t="s">
        <v>1304</v>
      </c>
      <c r="F3005" s="597" t="s">
        <v>861</v>
      </c>
      <c r="G3005" s="597"/>
      <c r="H3005" s="212" t="s">
        <v>862</v>
      </c>
      <c r="I3005" s="211" t="s">
        <v>2254</v>
      </c>
      <c r="J3005" s="211" t="s">
        <v>1305</v>
      </c>
      <c r="K3005" s="213">
        <v>0.82</v>
      </c>
    </row>
    <row r="3006" spans="1:11" ht="33" customHeight="1">
      <c r="A3006" s="244" t="s">
        <v>853</v>
      </c>
      <c r="B3006" s="244"/>
      <c r="C3006" s="211" t="s">
        <v>3034</v>
      </c>
      <c r="D3006" s="244" t="s">
        <v>14</v>
      </c>
      <c r="E3006" s="244" t="s">
        <v>3035</v>
      </c>
      <c r="F3006" s="597" t="s">
        <v>861</v>
      </c>
      <c r="G3006" s="597"/>
      <c r="H3006" s="212" t="s">
        <v>40</v>
      </c>
      <c r="I3006" s="211" t="s">
        <v>1730</v>
      </c>
      <c r="J3006" s="211" t="s">
        <v>3036</v>
      </c>
      <c r="K3006" s="213">
        <v>7.67</v>
      </c>
    </row>
    <row r="3007" spans="1:11">
      <c r="A3007" s="245"/>
      <c r="B3007" s="245"/>
      <c r="C3007" s="245"/>
      <c r="D3007" s="245"/>
      <c r="E3007" s="245"/>
      <c r="F3007" s="245" t="s">
        <v>886</v>
      </c>
      <c r="G3007" s="245" t="s">
        <v>2323</v>
      </c>
      <c r="H3007" s="245" t="s">
        <v>888</v>
      </c>
      <c r="I3007" s="245" t="s">
        <v>1475</v>
      </c>
      <c r="J3007" s="245" t="s">
        <v>890</v>
      </c>
      <c r="K3007" s="245" t="s">
        <v>2170</v>
      </c>
    </row>
    <row r="3008" spans="1:11" ht="15" thickBot="1">
      <c r="A3008" s="245"/>
      <c r="B3008" s="245"/>
      <c r="C3008" s="245"/>
      <c r="D3008" s="245"/>
      <c r="E3008" s="245"/>
      <c r="F3008" s="245" t="s">
        <v>891</v>
      </c>
      <c r="G3008" s="245" t="s">
        <v>3297</v>
      </c>
      <c r="H3008" s="599" t="s">
        <v>892</v>
      </c>
      <c r="I3008" s="599"/>
      <c r="J3008" s="599" t="s">
        <v>3298</v>
      </c>
      <c r="K3008" s="599"/>
    </row>
    <row r="3009" spans="1:11" ht="0.95" customHeight="1" thickTop="1">
      <c r="A3009" s="217"/>
      <c r="B3009" s="217"/>
      <c r="C3009" s="217"/>
      <c r="D3009" s="217"/>
      <c r="E3009" s="217"/>
      <c r="F3009" s="217"/>
      <c r="G3009" s="217"/>
      <c r="H3009" s="217"/>
      <c r="I3009" s="217"/>
      <c r="J3009" s="217"/>
      <c r="K3009" s="217"/>
    </row>
    <row r="3010" spans="1:11" ht="18" customHeight="1">
      <c r="A3010" s="243"/>
      <c r="B3010" s="243" t="s">
        <v>840</v>
      </c>
      <c r="C3010" s="207" t="s">
        <v>841</v>
      </c>
      <c r="D3010" s="243" t="s">
        <v>842</v>
      </c>
      <c r="E3010" s="243" t="s">
        <v>843</v>
      </c>
      <c r="F3010" s="600" t="s">
        <v>844</v>
      </c>
      <c r="G3010" s="600"/>
      <c r="H3010" s="208" t="s">
        <v>845</v>
      </c>
      <c r="I3010" s="207" t="s">
        <v>846</v>
      </c>
      <c r="J3010" s="207" t="s">
        <v>847</v>
      </c>
      <c r="K3010" s="207" t="s">
        <v>742</v>
      </c>
    </row>
    <row r="3011" spans="1:11" ht="33" customHeight="1">
      <c r="A3011" s="317" t="s">
        <v>848</v>
      </c>
      <c r="B3011" s="317"/>
      <c r="C3011" s="318" t="s">
        <v>994</v>
      </c>
      <c r="D3011" s="317" t="s">
        <v>14</v>
      </c>
      <c r="E3011" s="317" t="s">
        <v>995</v>
      </c>
      <c r="F3011" s="592" t="s">
        <v>917</v>
      </c>
      <c r="G3011" s="592"/>
      <c r="H3011" s="319" t="s">
        <v>873</v>
      </c>
      <c r="I3011" s="318">
        <v>1</v>
      </c>
      <c r="J3011" s="318" t="s">
        <v>996</v>
      </c>
      <c r="K3011" s="318" t="s">
        <v>996</v>
      </c>
    </row>
    <row r="3012" spans="1:11" ht="21.95" customHeight="1">
      <c r="A3012" s="244" t="s">
        <v>853</v>
      </c>
      <c r="B3012" s="244"/>
      <c r="C3012" s="211" t="s">
        <v>1947</v>
      </c>
      <c r="D3012" s="244" t="s">
        <v>14</v>
      </c>
      <c r="E3012" s="244" t="s">
        <v>1948</v>
      </c>
      <c r="F3012" s="597" t="s">
        <v>861</v>
      </c>
      <c r="G3012" s="597"/>
      <c r="H3012" s="212" t="s">
        <v>862</v>
      </c>
      <c r="I3012" s="211" t="s">
        <v>2583</v>
      </c>
      <c r="J3012" s="211" t="s">
        <v>1950</v>
      </c>
      <c r="K3012" s="213">
        <v>0.84</v>
      </c>
    </row>
    <row r="3013" spans="1:11" ht="21.95" customHeight="1">
      <c r="A3013" s="244" t="s">
        <v>853</v>
      </c>
      <c r="B3013" s="244"/>
      <c r="C3013" s="211" t="s">
        <v>1229</v>
      </c>
      <c r="D3013" s="244" t="s">
        <v>14</v>
      </c>
      <c r="E3013" s="244" t="s">
        <v>1230</v>
      </c>
      <c r="F3013" s="597" t="s">
        <v>861</v>
      </c>
      <c r="G3013" s="597"/>
      <c r="H3013" s="212" t="s">
        <v>862</v>
      </c>
      <c r="I3013" s="211" t="s">
        <v>3299</v>
      </c>
      <c r="J3013" s="211" t="s">
        <v>1231</v>
      </c>
      <c r="K3013" s="213">
        <v>7.63</v>
      </c>
    </row>
    <row r="3014" spans="1:11" ht="21.95" customHeight="1">
      <c r="A3014" s="244" t="s">
        <v>853</v>
      </c>
      <c r="B3014" s="244"/>
      <c r="C3014" s="211" t="s">
        <v>1621</v>
      </c>
      <c r="D3014" s="244" t="s">
        <v>14</v>
      </c>
      <c r="E3014" s="244" t="s">
        <v>1622</v>
      </c>
      <c r="F3014" s="597" t="s">
        <v>861</v>
      </c>
      <c r="G3014" s="597"/>
      <c r="H3014" s="212" t="s">
        <v>40</v>
      </c>
      <c r="I3014" s="211" t="s">
        <v>1262</v>
      </c>
      <c r="J3014" s="211" t="s">
        <v>1624</v>
      </c>
      <c r="K3014" s="213">
        <v>1.28</v>
      </c>
    </row>
    <row r="3015" spans="1:11">
      <c r="A3015" s="245"/>
      <c r="B3015" s="245"/>
      <c r="C3015" s="245"/>
      <c r="D3015" s="245"/>
      <c r="E3015" s="245"/>
      <c r="F3015" s="245" t="s">
        <v>886</v>
      </c>
      <c r="G3015" s="245" t="s">
        <v>3029</v>
      </c>
      <c r="H3015" s="245" t="s">
        <v>888</v>
      </c>
      <c r="I3015" s="245" t="s">
        <v>4046</v>
      </c>
      <c r="J3015" s="245" t="s">
        <v>890</v>
      </c>
      <c r="K3015" s="245" t="s">
        <v>3300</v>
      </c>
    </row>
    <row r="3016" spans="1:11" ht="15" thickBot="1">
      <c r="A3016" s="245"/>
      <c r="B3016" s="245"/>
      <c r="C3016" s="245"/>
      <c r="D3016" s="245"/>
      <c r="E3016" s="245"/>
      <c r="F3016" s="245" t="s">
        <v>891</v>
      </c>
      <c r="G3016" s="245" t="s">
        <v>2352</v>
      </c>
      <c r="H3016" s="599" t="s">
        <v>892</v>
      </c>
      <c r="I3016" s="599"/>
      <c r="J3016" s="599" t="s">
        <v>3301</v>
      </c>
      <c r="K3016" s="599"/>
    </row>
    <row r="3017" spans="1:11" ht="0.95" customHeight="1" thickTop="1">
      <c r="A3017" s="217"/>
      <c r="B3017" s="217"/>
      <c r="C3017" s="217"/>
      <c r="D3017" s="217"/>
      <c r="E3017" s="217"/>
      <c r="F3017" s="217"/>
      <c r="G3017" s="217"/>
      <c r="H3017" s="217"/>
      <c r="I3017" s="217"/>
      <c r="J3017" s="217"/>
      <c r="K3017" s="217"/>
    </row>
    <row r="3018" spans="1:11" ht="18" customHeight="1">
      <c r="A3018" s="243"/>
      <c r="B3018" s="243" t="s">
        <v>840</v>
      </c>
      <c r="C3018" s="207" t="s">
        <v>841</v>
      </c>
      <c r="D3018" s="243" t="s">
        <v>842</v>
      </c>
      <c r="E3018" s="243" t="s">
        <v>843</v>
      </c>
      <c r="F3018" s="600" t="s">
        <v>844</v>
      </c>
      <c r="G3018" s="600"/>
      <c r="H3018" s="208" t="s">
        <v>845</v>
      </c>
      <c r="I3018" s="207" t="s">
        <v>846</v>
      </c>
      <c r="J3018" s="207" t="s">
        <v>847</v>
      </c>
      <c r="K3018" s="207" t="s">
        <v>742</v>
      </c>
    </row>
    <row r="3019" spans="1:11" ht="33" customHeight="1">
      <c r="A3019" s="317" t="s">
        <v>848</v>
      </c>
      <c r="B3019" s="317"/>
      <c r="C3019" s="318" t="s">
        <v>1276</v>
      </c>
      <c r="D3019" s="317" t="s">
        <v>14</v>
      </c>
      <c r="E3019" s="317" t="s">
        <v>1277</v>
      </c>
      <c r="F3019" s="592" t="s">
        <v>1183</v>
      </c>
      <c r="G3019" s="592"/>
      <c r="H3019" s="319" t="s">
        <v>1189</v>
      </c>
      <c r="I3019" s="318">
        <v>1</v>
      </c>
      <c r="J3019" s="318" t="s">
        <v>1279</v>
      </c>
      <c r="K3019" s="318" t="s">
        <v>1279</v>
      </c>
    </row>
    <row r="3020" spans="1:11" ht="21.95" customHeight="1">
      <c r="A3020" s="244" t="s">
        <v>853</v>
      </c>
      <c r="B3020" s="244"/>
      <c r="C3020" s="211" t="s">
        <v>3302</v>
      </c>
      <c r="D3020" s="244" t="s">
        <v>14</v>
      </c>
      <c r="E3020" s="244" t="s">
        <v>3303</v>
      </c>
      <c r="F3020" s="597" t="s">
        <v>861</v>
      </c>
      <c r="G3020" s="597"/>
      <c r="H3020" s="212" t="s">
        <v>862</v>
      </c>
      <c r="I3020" s="211" t="s">
        <v>867</v>
      </c>
      <c r="J3020" s="211" t="s">
        <v>3304</v>
      </c>
      <c r="K3020" s="213">
        <v>23.19</v>
      </c>
    </row>
    <row r="3021" spans="1:11" ht="33" customHeight="1">
      <c r="A3021" s="244" t="s">
        <v>853</v>
      </c>
      <c r="B3021" s="244"/>
      <c r="C3021" s="211" t="s">
        <v>3305</v>
      </c>
      <c r="D3021" s="244" t="s">
        <v>14</v>
      </c>
      <c r="E3021" s="244" t="s">
        <v>3306</v>
      </c>
      <c r="F3021" s="597" t="s">
        <v>1183</v>
      </c>
      <c r="G3021" s="597"/>
      <c r="H3021" s="212" t="s">
        <v>862</v>
      </c>
      <c r="I3021" s="211" t="s">
        <v>867</v>
      </c>
      <c r="J3021" s="211" t="s">
        <v>2629</v>
      </c>
      <c r="K3021" s="213">
        <v>0.63</v>
      </c>
    </row>
    <row r="3022" spans="1:11" ht="33" customHeight="1">
      <c r="A3022" s="244" t="s">
        <v>853</v>
      </c>
      <c r="B3022" s="244"/>
      <c r="C3022" s="211" t="s">
        <v>3307</v>
      </c>
      <c r="D3022" s="244" t="s">
        <v>14</v>
      </c>
      <c r="E3022" s="244" t="s">
        <v>3308</v>
      </c>
      <c r="F3022" s="597" t="s">
        <v>1183</v>
      </c>
      <c r="G3022" s="597"/>
      <c r="H3022" s="212" t="s">
        <v>862</v>
      </c>
      <c r="I3022" s="211" t="s">
        <v>867</v>
      </c>
      <c r="J3022" s="211" t="s">
        <v>1476</v>
      </c>
      <c r="K3022" s="213">
        <v>0.16</v>
      </c>
    </row>
    <row r="3023" spans="1:11">
      <c r="A3023" s="245"/>
      <c r="B3023" s="245"/>
      <c r="C3023" s="245"/>
      <c r="D3023" s="245"/>
      <c r="E3023" s="245"/>
      <c r="F3023" s="245" t="s">
        <v>886</v>
      </c>
      <c r="G3023" s="245" t="s">
        <v>2168</v>
      </c>
      <c r="H3023" s="245" t="s">
        <v>888</v>
      </c>
      <c r="I3023" s="245" t="s">
        <v>3117</v>
      </c>
      <c r="J3023" s="245" t="s">
        <v>890</v>
      </c>
      <c r="K3023" s="245" t="s">
        <v>2298</v>
      </c>
    </row>
    <row r="3024" spans="1:11" ht="15" thickBot="1">
      <c r="A3024" s="245"/>
      <c r="B3024" s="245"/>
      <c r="C3024" s="245"/>
      <c r="D3024" s="245"/>
      <c r="E3024" s="245"/>
      <c r="F3024" s="245" t="s">
        <v>891</v>
      </c>
      <c r="G3024" s="245" t="s">
        <v>3309</v>
      </c>
      <c r="H3024" s="599" t="s">
        <v>892</v>
      </c>
      <c r="I3024" s="599"/>
      <c r="J3024" s="599" t="s">
        <v>3310</v>
      </c>
      <c r="K3024" s="599"/>
    </row>
    <row r="3025" spans="1:11" ht="0.95" customHeight="1" thickTop="1">
      <c r="A3025" s="217"/>
      <c r="B3025" s="217"/>
      <c r="C3025" s="217"/>
      <c r="D3025" s="217"/>
      <c r="E3025" s="217"/>
      <c r="F3025" s="217"/>
      <c r="G3025" s="217"/>
      <c r="H3025" s="217"/>
      <c r="I3025" s="217"/>
      <c r="J3025" s="217"/>
      <c r="K3025" s="217"/>
    </row>
    <row r="3026" spans="1:11" ht="18" customHeight="1">
      <c r="A3026" s="243"/>
      <c r="B3026" s="243" t="s">
        <v>840</v>
      </c>
      <c r="C3026" s="207" t="s">
        <v>841</v>
      </c>
      <c r="D3026" s="243" t="s">
        <v>842</v>
      </c>
      <c r="E3026" s="243" t="s">
        <v>843</v>
      </c>
      <c r="F3026" s="600" t="s">
        <v>844</v>
      </c>
      <c r="G3026" s="600"/>
      <c r="H3026" s="208" t="s">
        <v>845</v>
      </c>
      <c r="I3026" s="207" t="s">
        <v>846</v>
      </c>
      <c r="J3026" s="207" t="s">
        <v>847</v>
      </c>
      <c r="K3026" s="207" t="s">
        <v>742</v>
      </c>
    </row>
    <row r="3027" spans="1:11" ht="33" customHeight="1">
      <c r="A3027" s="317" t="s">
        <v>848</v>
      </c>
      <c r="B3027" s="317"/>
      <c r="C3027" s="318" t="s">
        <v>1272</v>
      </c>
      <c r="D3027" s="317" t="s">
        <v>14</v>
      </c>
      <c r="E3027" s="317" t="s">
        <v>1273</v>
      </c>
      <c r="F3027" s="592" t="s">
        <v>1183</v>
      </c>
      <c r="G3027" s="592"/>
      <c r="H3027" s="319" t="s">
        <v>1184</v>
      </c>
      <c r="I3027" s="318">
        <v>1</v>
      </c>
      <c r="J3027" s="318" t="s">
        <v>1275</v>
      </c>
      <c r="K3027" s="318" t="s">
        <v>1275</v>
      </c>
    </row>
    <row r="3028" spans="1:11" ht="21.95" customHeight="1">
      <c r="A3028" s="244" t="s">
        <v>853</v>
      </c>
      <c r="B3028" s="244"/>
      <c r="C3028" s="211" t="s">
        <v>3302</v>
      </c>
      <c r="D3028" s="244" t="s">
        <v>14</v>
      </c>
      <c r="E3028" s="244" t="s">
        <v>3303</v>
      </c>
      <c r="F3028" s="597" t="s">
        <v>861</v>
      </c>
      <c r="G3028" s="597"/>
      <c r="H3028" s="212" t="s">
        <v>862</v>
      </c>
      <c r="I3028" s="211" t="s">
        <v>867</v>
      </c>
      <c r="J3028" s="211" t="s">
        <v>3304</v>
      </c>
      <c r="K3028" s="213">
        <v>23.19</v>
      </c>
    </row>
    <row r="3029" spans="1:11" ht="33" customHeight="1">
      <c r="A3029" s="244" t="s">
        <v>853</v>
      </c>
      <c r="B3029" s="244"/>
      <c r="C3029" s="211" t="s">
        <v>3305</v>
      </c>
      <c r="D3029" s="244" t="s">
        <v>14</v>
      </c>
      <c r="E3029" s="244" t="s">
        <v>3306</v>
      </c>
      <c r="F3029" s="597" t="s">
        <v>1183</v>
      </c>
      <c r="G3029" s="597"/>
      <c r="H3029" s="212" t="s">
        <v>862</v>
      </c>
      <c r="I3029" s="211" t="s">
        <v>867</v>
      </c>
      <c r="J3029" s="211" t="s">
        <v>2629</v>
      </c>
      <c r="K3029" s="213">
        <v>0.63</v>
      </c>
    </row>
    <row r="3030" spans="1:11" ht="33" customHeight="1">
      <c r="A3030" s="244" t="s">
        <v>853</v>
      </c>
      <c r="B3030" s="244"/>
      <c r="C3030" s="211" t="s">
        <v>3307</v>
      </c>
      <c r="D3030" s="244" t="s">
        <v>14</v>
      </c>
      <c r="E3030" s="244" t="s">
        <v>3308</v>
      </c>
      <c r="F3030" s="597" t="s">
        <v>1183</v>
      </c>
      <c r="G3030" s="597"/>
      <c r="H3030" s="212" t="s">
        <v>862</v>
      </c>
      <c r="I3030" s="211" t="s">
        <v>867</v>
      </c>
      <c r="J3030" s="211" t="s">
        <v>1476</v>
      </c>
      <c r="K3030" s="213">
        <v>0.16</v>
      </c>
    </row>
    <row r="3031" spans="1:11" ht="33" customHeight="1">
      <c r="A3031" s="244" t="s">
        <v>853</v>
      </c>
      <c r="B3031" s="244"/>
      <c r="C3031" s="211" t="s">
        <v>3311</v>
      </c>
      <c r="D3031" s="244" t="s">
        <v>14</v>
      </c>
      <c r="E3031" s="244" t="s">
        <v>3312</v>
      </c>
      <c r="F3031" s="597" t="s">
        <v>1183</v>
      </c>
      <c r="G3031" s="597"/>
      <c r="H3031" s="212" t="s">
        <v>862</v>
      </c>
      <c r="I3031" s="211" t="s">
        <v>867</v>
      </c>
      <c r="J3031" s="211" t="s">
        <v>1411</v>
      </c>
      <c r="K3031" s="213">
        <v>0.79</v>
      </c>
    </row>
    <row r="3032" spans="1:11" ht="33" customHeight="1">
      <c r="A3032" s="244" t="s">
        <v>853</v>
      </c>
      <c r="B3032" s="244"/>
      <c r="C3032" s="211" t="s">
        <v>3313</v>
      </c>
      <c r="D3032" s="244" t="s">
        <v>14</v>
      </c>
      <c r="E3032" s="244" t="s">
        <v>3314</v>
      </c>
      <c r="F3032" s="597" t="s">
        <v>1183</v>
      </c>
      <c r="G3032" s="597"/>
      <c r="H3032" s="212" t="s">
        <v>862</v>
      </c>
      <c r="I3032" s="211" t="s">
        <v>867</v>
      </c>
      <c r="J3032" s="211" t="s">
        <v>3046</v>
      </c>
      <c r="K3032" s="213">
        <v>2.5099999999999998</v>
      </c>
    </row>
    <row r="3033" spans="1:11">
      <c r="A3033" s="245"/>
      <c r="B3033" s="245"/>
      <c r="C3033" s="245"/>
      <c r="D3033" s="245"/>
      <c r="E3033" s="245"/>
      <c r="F3033" s="245" t="s">
        <v>886</v>
      </c>
      <c r="G3033" s="245" t="s">
        <v>2168</v>
      </c>
      <c r="H3033" s="245" t="s">
        <v>888</v>
      </c>
      <c r="I3033" s="245" t="s">
        <v>3117</v>
      </c>
      <c r="J3033" s="245" t="s">
        <v>890</v>
      </c>
      <c r="K3033" s="245" t="s">
        <v>2298</v>
      </c>
    </row>
    <row r="3034" spans="1:11" ht="15" thickBot="1">
      <c r="A3034" s="245"/>
      <c r="B3034" s="245"/>
      <c r="C3034" s="245"/>
      <c r="D3034" s="245"/>
      <c r="E3034" s="245"/>
      <c r="F3034" s="245" t="s">
        <v>891</v>
      </c>
      <c r="G3034" s="245" t="s">
        <v>1995</v>
      </c>
      <c r="H3034" s="599" t="s">
        <v>892</v>
      </c>
      <c r="I3034" s="599"/>
      <c r="J3034" s="599" t="s">
        <v>1062</v>
      </c>
      <c r="K3034" s="599"/>
    </row>
    <row r="3035" spans="1:11" ht="0.95" customHeight="1" thickTop="1">
      <c r="A3035" s="217"/>
      <c r="B3035" s="217"/>
      <c r="C3035" s="217"/>
      <c r="D3035" s="217"/>
      <c r="E3035" s="217"/>
      <c r="F3035" s="217"/>
      <c r="G3035" s="217"/>
      <c r="H3035" s="217"/>
      <c r="I3035" s="217"/>
      <c r="J3035" s="217"/>
      <c r="K3035" s="217"/>
    </row>
    <row r="3036" spans="1:11" ht="18" customHeight="1">
      <c r="A3036" s="243"/>
      <c r="B3036" s="243" t="s">
        <v>840</v>
      </c>
      <c r="C3036" s="207" t="s">
        <v>841</v>
      </c>
      <c r="D3036" s="243" t="s">
        <v>842</v>
      </c>
      <c r="E3036" s="243" t="s">
        <v>843</v>
      </c>
      <c r="F3036" s="600" t="s">
        <v>844</v>
      </c>
      <c r="G3036" s="600"/>
      <c r="H3036" s="208" t="s">
        <v>845</v>
      </c>
      <c r="I3036" s="207" t="s">
        <v>846</v>
      </c>
      <c r="J3036" s="207" t="s">
        <v>847</v>
      </c>
      <c r="K3036" s="207" t="s">
        <v>742</v>
      </c>
    </row>
    <row r="3037" spans="1:11" ht="33" customHeight="1">
      <c r="A3037" s="317" t="s">
        <v>848</v>
      </c>
      <c r="B3037" s="317"/>
      <c r="C3037" s="318" t="s">
        <v>3305</v>
      </c>
      <c r="D3037" s="317" t="s">
        <v>14</v>
      </c>
      <c r="E3037" s="317" t="s">
        <v>3306</v>
      </c>
      <c r="F3037" s="592" t="s">
        <v>1183</v>
      </c>
      <c r="G3037" s="592"/>
      <c r="H3037" s="319" t="s">
        <v>862</v>
      </c>
      <c r="I3037" s="318">
        <v>1</v>
      </c>
      <c r="J3037" s="318" t="s">
        <v>2629</v>
      </c>
      <c r="K3037" s="318" t="s">
        <v>2629</v>
      </c>
    </row>
    <row r="3038" spans="1:11" ht="21.95" customHeight="1">
      <c r="A3038" s="247" t="s">
        <v>869</v>
      </c>
      <c r="B3038" s="247"/>
      <c r="C3038" s="214" t="s">
        <v>3315</v>
      </c>
      <c r="D3038" s="247" t="s">
        <v>14</v>
      </c>
      <c r="E3038" s="247" t="s">
        <v>3316</v>
      </c>
      <c r="F3038" s="598" t="s">
        <v>1438</v>
      </c>
      <c r="G3038" s="598"/>
      <c r="H3038" s="215" t="s">
        <v>914</v>
      </c>
      <c r="I3038" s="214" t="s">
        <v>3317</v>
      </c>
      <c r="J3038" s="214" t="s">
        <v>3318</v>
      </c>
      <c r="K3038" s="216">
        <v>0.63</v>
      </c>
    </row>
    <row r="3039" spans="1:11">
      <c r="A3039" s="245"/>
      <c r="B3039" s="245"/>
      <c r="C3039" s="245"/>
      <c r="D3039" s="245"/>
      <c r="E3039" s="245"/>
      <c r="F3039" s="245" t="s">
        <v>886</v>
      </c>
      <c r="G3039" s="245" t="s">
        <v>889</v>
      </c>
      <c r="H3039" s="245" t="s">
        <v>888</v>
      </c>
      <c r="I3039" s="245" t="s">
        <v>889</v>
      </c>
      <c r="J3039" s="245" t="s">
        <v>890</v>
      </c>
      <c r="K3039" s="245" t="s">
        <v>889</v>
      </c>
    </row>
    <row r="3040" spans="1:11" ht="15" thickBot="1">
      <c r="A3040" s="245"/>
      <c r="B3040" s="245"/>
      <c r="C3040" s="245"/>
      <c r="D3040" s="245"/>
      <c r="E3040" s="245"/>
      <c r="F3040" s="245" t="s">
        <v>891</v>
      </c>
      <c r="G3040" s="245" t="s">
        <v>1110</v>
      </c>
      <c r="H3040" s="599" t="s">
        <v>892</v>
      </c>
      <c r="I3040" s="599"/>
      <c r="J3040" s="599" t="s">
        <v>2445</v>
      </c>
      <c r="K3040" s="599"/>
    </row>
    <row r="3041" spans="1:11" ht="0.95" customHeight="1" thickTop="1">
      <c r="A3041" s="217"/>
      <c r="B3041" s="217"/>
      <c r="C3041" s="217"/>
      <c r="D3041" s="217"/>
      <c r="E3041" s="217"/>
      <c r="F3041" s="217"/>
      <c r="G3041" s="217"/>
      <c r="H3041" s="217"/>
      <c r="I3041" s="217"/>
      <c r="J3041" s="217"/>
      <c r="K3041" s="217"/>
    </row>
    <row r="3042" spans="1:11" ht="18" customHeight="1">
      <c r="A3042" s="243"/>
      <c r="B3042" s="243" t="s">
        <v>840</v>
      </c>
      <c r="C3042" s="207" t="s">
        <v>841</v>
      </c>
      <c r="D3042" s="243" t="s">
        <v>842</v>
      </c>
      <c r="E3042" s="243" t="s">
        <v>843</v>
      </c>
      <c r="F3042" s="600" t="s">
        <v>844</v>
      </c>
      <c r="G3042" s="600"/>
      <c r="H3042" s="208" t="s">
        <v>845</v>
      </c>
      <c r="I3042" s="207" t="s">
        <v>846</v>
      </c>
      <c r="J3042" s="207" t="s">
        <v>847</v>
      </c>
      <c r="K3042" s="207" t="s">
        <v>742</v>
      </c>
    </row>
    <row r="3043" spans="1:11" ht="33" customHeight="1">
      <c r="A3043" s="317" t="s">
        <v>848</v>
      </c>
      <c r="B3043" s="317"/>
      <c r="C3043" s="318" t="s">
        <v>3307</v>
      </c>
      <c r="D3043" s="317" t="s">
        <v>14</v>
      </c>
      <c r="E3043" s="317" t="s">
        <v>3308</v>
      </c>
      <c r="F3043" s="592" t="s">
        <v>1183</v>
      </c>
      <c r="G3043" s="592"/>
      <c r="H3043" s="319" t="s">
        <v>862</v>
      </c>
      <c r="I3043" s="318">
        <v>1</v>
      </c>
      <c r="J3043" s="318" t="s">
        <v>1476</v>
      </c>
      <c r="K3043" s="318" t="s">
        <v>1476</v>
      </c>
    </row>
    <row r="3044" spans="1:11" ht="21.95" customHeight="1">
      <c r="A3044" s="247" t="s">
        <v>869</v>
      </c>
      <c r="B3044" s="247"/>
      <c r="C3044" s="214" t="s">
        <v>3315</v>
      </c>
      <c r="D3044" s="247" t="s">
        <v>14</v>
      </c>
      <c r="E3044" s="247" t="s">
        <v>3316</v>
      </c>
      <c r="F3044" s="598" t="s">
        <v>1438</v>
      </c>
      <c r="G3044" s="598"/>
      <c r="H3044" s="215" t="s">
        <v>914</v>
      </c>
      <c r="I3044" s="214" t="s">
        <v>3319</v>
      </c>
      <c r="J3044" s="214" t="s">
        <v>3318</v>
      </c>
      <c r="K3044" s="216">
        <v>0.16</v>
      </c>
    </row>
    <row r="3045" spans="1:11">
      <c r="A3045" s="245"/>
      <c r="B3045" s="245"/>
      <c r="C3045" s="245"/>
      <c r="D3045" s="245"/>
      <c r="E3045" s="245"/>
      <c r="F3045" s="245" t="s">
        <v>886</v>
      </c>
      <c r="G3045" s="245" t="s">
        <v>889</v>
      </c>
      <c r="H3045" s="245" t="s">
        <v>888</v>
      </c>
      <c r="I3045" s="245" t="s">
        <v>889</v>
      </c>
      <c r="J3045" s="245" t="s">
        <v>890</v>
      </c>
      <c r="K3045" s="245" t="s">
        <v>889</v>
      </c>
    </row>
    <row r="3046" spans="1:11" ht="15" thickBot="1">
      <c r="A3046" s="245"/>
      <c r="B3046" s="245"/>
      <c r="C3046" s="245"/>
      <c r="D3046" s="245"/>
      <c r="E3046" s="245"/>
      <c r="F3046" s="245" t="s">
        <v>891</v>
      </c>
      <c r="G3046" s="245" t="s">
        <v>1267</v>
      </c>
      <c r="H3046" s="599" t="s">
        <v>892</v>
      </c>
      <c r="I3046" s="599"/>
      <c r="J3046" s="599" t="s">
        <v>1803</v>
      </c>
      <c r="K3046" s="599"/>
    </row>
    <row r="3047" spans="1:11" ht="0.95" customHeight="1" thickTop="1">
      <c r="A3047" s="217"/>
      <c r="B3047" s="217"/>
      <c r="C3047" s="217"/>
      <c r="D3047" s="217"/>
      <c r="E3047" s="217"/>
      <c r="F3047" s="217"/>
      <c r="G3047" s="217"/>
      <c r="H3047" s="217"/>
      <c r="I3047" s="217"/>
      <c r="J3047" s="217"/>
      <c r="K3047" s="217"/>
    </row>
    <row r="3048" spans="1:11" ht="18" customHeight="1">
      <c r="A3048" s="243"/>
      <c r="B3048" s="243" t="s">
        <v>840</v>
      </c>
      <c r="C3048" s="207" t="s">
        <v>841</v>
      </c>
      <c r="D3048" s="243" t="s">
        <v>842</v>
      </c>
      <c r="E3048" s="243" t="s">
        <v>843</v>
      </c>
      <c r="F3048" s="600" t="s">
        <v>844</v>
      </c>
      <c r="G3048" s="600"/>
      <c r="H3048" s="208" t="s">
        <v>845</v>
      </c>
      <c r="I3048" s="207" t="s">
        <v>846</v>
      </c>
      <c r="J3048" s="207" t="s">
        <v>847</v>
      </c>
      <c r="K3048" s="207" t="s">
        <v>742</v>
      </c>
    </row>
    <row r="3049" spans="1:11" ht="33" customHeight="1">
      <c r="A3049" s="317" t="s">
        <v>848</v>
      </c>
      <c r="B3049" s="317"/>
      <c r="C3049" s="318" t="s">
        <v>3311</v>
      </c>
      <c r="D3049" s="317" t="s">
        <v>14</v>
      </c>
      <c r="E3049" s="317" t="s">
        <v>3312</v>
      </c>
      <c r="F3049" s="592" t="s">
        <v>1183</v>
      </c>
      <c r="G3049" s="592"/>
      <c r="H3049" s="319" t="s">
        <v>862</v>
      </c>
      <c r="I3049" s="318">
        <v>1</v>
      </c>
      <c r="J3049" s="318" t="s">
        <v>1411</v>
      </c>
      <c r="K3049" s="318" t="s">
        <v>1411</v>
      </c>
    </row>
    <row r="3050" spans="1:11" ht="21.95" customHeight="1">
      <c r="A3050" s="247" t="s">
        <v>869</v>
      </c>
      <c r="B3050" s="247"/>
      <c r="C3050" s="214" t="s">
        <v>3315</v>
      </c>
      <c r="D3050" s="247" t="s">
        <v>14</v>
      </c>
      <c r="E3050" s="247" t="s">
        <v>3316</v>
      </c>
      <c r="F3050" s="598" t="s">
        <v>1438</v>
      </c>
      <c r="G3050" s="598"/>
      <c r="H3050" s="215" t="s">
        <v>914</v>
      </c>
      <c r="I3050" s="214" t="s">
        <v>3320</v>
      </c>
      <c r="J3050" s="214" t="s">
        <v>3318</v>
      </c>
      <c r="K3050" s="216">
        <v>0.79</v>
      </c>
    </row>
    <row r="3051" spans="1:11">
      <c r="A3051" s="245"/>
      <c r="B3051" s="245"/>
      <c r="C3051" s="245"/>
      <c r="D3051" s="245"/>
      <c r="E3051" s="245"/>
      <c r="F3051" s="245" t="s">
        <v>886</v>
      </c>
      <c r="G3051" s="245" t="s">
        <v>889</v>
      </c>
      <c r="H3051" s="245" t="s">
        <v>888</v>
      </c>
      <c r="I3051" s="245" t="s">
        <v>889</v>
      </c>
      <c r="J3051" s="245" t="s">
        <v>890</v>
      </c>
      <c r="K3051" s="245" t="s">
        <v>889</v>
      </c>
    </row>
    <row r="3052" spans="1:11" ht="15" thickBot="1">
      <c r="A3052" s="245"/>
      <c r="B3052" s="245"/>
      <c r="C3052" s="245"/>
      <c r="D3052" s="245"/>
      <c r="E3052" s="245"/>
      <c r="F3052" s="245" t="s">
        <v>891</v>
      </c>
      <c r="G3052" s="245" t="s">
        <v>1476</v>
      </c>
      <c r="H3052" s="599" t="s">
        <v>892</v>
      </c>
      <c r="I3052" s="599"/>
      <c r="J3052" s="599" t="s">
        <v>3321</v>
      </c>
      <c r="K3052" s="599"/>
    </row>
    <row r="3053" spans="1:11" ht="0.95" customHeight="1" thickTop="1">
      <c r="A3053" s="217"/>
      <c r="B3053" s="217"/>
      <c r="C3053" s="217"/>
      <c r="D3053" s="217"/>
      <c r="E3053" s="217"/>
      <c r="F3053" s="217"/>
      <c r="G3053" s="217"/>
      <c r="H3053" s="217"/>
      <c r="I3053" s="217"/>
      <c r="J3053" s="217"/>
      <c r="K3053" s="217"/>
    </row>
    <row r="3054" spans="1:11" ht="18" customHeight="1">
      <c r="A3054" s="243"/>
      <c r="B3054" s="243" t="s">
        <v>840</v>
      </c>
      <c r="C3054" s="207" t="s">
        <v>841</v>
      </c>
      <c r="D3054" s="243" t="s">
        <v>842</v>
      </c>
      <c r="E3054" s="243" t="s">
        <v>843</v>
      </c>
      <c r="F3054" s="600" t="s">
        <v>844</v>
      </c>
      <c r="G3054" s="600"/>
      <c r="H3054" s="208" t="s">
        <v>845</v>
      </c>
      <c r="I3054" s="207" t="s">
        <v>846</v>
      </c>
      <c r="J3054" s="207" t="s">
        <v>847</v>
      </c>
      <c r="K3054" s="207" t="s">
        <v>742</v>
      </c>
    </row>
    <row r="3055" spans="1:11" ht="33" customHeight="1">
      <c r="A3055" s="317" t="s">
        <v>848</v>
      </c>
      <c r="B3055" s="317"/>
      <c r="C3055" s="318" t="s">
        <v>3313</v>
      </c>
      <c r="D3055" s="317" t="s">
        <v>14</v>
      </c>
      <c r="E3055" s="317" t="s">
        <v>3314</v>
      </c>
      <c r="F3055" s="592" t="s">
        <v>1183</v>
      </c>
      <c r="G3055" s="592"/>
      <c r="H3055" s="319" t="s">
        <v>862</v>
      </c>
      <c r="I3055" s="318">
        <v>1</v>
      </c>
      <c r="J3055" s="318" t="s">
        <v>3046</v>
      </c>
      <c r="K3055" s="318" t="s">
        <v>3046</v>
      </c>
    </row>
    <row r="3056" spans="1:11" ht="21.95" customHeight="1">
      <c r="A3056" s="247" t="s">
        <v>869</v>
      </c>
      <c r="B3056" s="247"/>
      <c r="C3056" s="214" t="s">
        <v>3322</v>
      </c>
      <c r="D3056" s="247" t="s">
        <v>14</v>
      </c>
      <c r="E3056" s="247" t="s">
        <v>3323</v>
      </c>
      <c r="F3056" s="598" t="s">
        <v>872</v>
      </c>
      <c r="G3056" s="598"/>
      <c r="H3056" s="215" t="s">
        <v>794</v>
      </c>
      <c r="I3056" s="214" t="s">
        <v>1491</v>
      </c>
      <c r="J3056" s="214" t="s">
        <v>3324</v>
      </c>
      <c r="K3056" s="216">
        <v>2.5099999999999998</v>
      </c>
    </row>
    <row r="3057" spans="1:11">
      <c r="A3057" s="245"/>
      <c r="B3057" s="245"/>
      <c r="C3057" s="245"/>
      <c r="D3057" s="245"/>
      <c r="E3057" s="245"/>
      <c r="F3057" s="245" t="s">
        <v>886</v>
      </c>
      <c r="G3057" s="245" t="s">
        <v>889</v>
      </c>
      <c r="H3057" s="245" t="s">
        <v>888</v>
      </c>
      <c r="I3057" s="245" t="s">
        <v>889</v>
      </c>
      <c r="J3057" s="245" t="s">
        <v>890</v>
      </c>
      <c r="K3057" s="245" t="s">
        <v>889</v>
      </c>
    </row>
    <row r="3058" spans="1:11" ht="15" thickBot="1">
      <c r="A3058" s="245"/>
      <c r="B3058" s="245"/>
      <c r="C3058" s="245"/>
      <c r="D3058" s="245"/>
      <c r="E3058" s="245"/>
      <c r="F3058" s="245" t="s">
        <v>891</v>
      </c>
      <c r="G3058" s="245" t="s">
        <v>3325</v>
      </c>
      <c r="H3058" s="599" t="s">
        <v>892</v>
      </c>
      <c r="I3058" s="599"/>
      <c r="J3058" s="599" t="s">
        <v>3326</v>
      </c>
      <c r="K3058" s="599"/>
    </row>
    <row r="3059" spans="1:11" ht="0.95" customHeight="1" thickTop="1">
      <c r="A3059" s="217"/>
      <c r="B3059" s="217"/>
      <c r="C3059" s="217"/>
      <c r="D3059" s="217"/>
      <c r="E3059" s="217"/>
      <c r="F3059" s="217"/>
      <c r="G3059" s="217"/>
      <c r="H3059" s="217"/>
      <c r="I3059" s="217"/>
      <c r="J3059" s="217"/>
      <c r="K3059" s="217"/>
    </row>
    <row r="3060" spans="1:11" ht="18" customHeight="1">
      <c r="A3060" s="243"/>
      <c r="B3060" s="243" t="s">
        <v>840</v>
      </c>
      <c r="C3060" s="207" t="s">
        <v>841</v>
      </c>
      <c r="D3060" s="243" t="s">
        <v>842</v>
      </c>
      <c r="E3060" s="243" t="s">
        <v>843</v>
      </c>
      <c r="F3060" s="600" t="s">
        <v>844</v>
      </c>
      <c r="G3060" s="600"/>
      <c r="H3060" s="208" t="s">
        <v>845</v>
      </c>
      <c r="I3060" s="207" t="s">
        <v>846</v>
      </c>
      <c r="J3060" s="207" t="s">
        <v>847</v>
      </c>
      <c r="K3060" s="207" t="s">
        <v>742</v>
      </c>
    </row>
    <row r="3061" spans="1:11" ht="33" customHeight="1">
      <c r="A3061" s="317" t="s">
        <v>848</v>
      </c>
      <c r="B3061" s="317"/>
      <c r="C3061" s="318" t="s">
        <v>1817</v>
      </c>
      <c r="D3061" s="317" t="s">
        <v>14</v>
      </c>
      <c r="E3061" s="317" t="s">
        <v>1818</v>
      </c>
      <c r="F3061" s="592" t="s">
        <v>856</v>
      </c>
      <c r="G3061" s="592"/>
      <c r="H3061" s="319" t="s">
        <v>40</v>
      </c>
      <c r="I3061" s="318">
        <v>1</v>
      </c>
      <c r="J3061" s="318" t="s">
        <v>1819</v>
      </c>
      <c r="K3061" s="318" t="s">
        <v>1819</v>
      </c>
    </row>
    <row r="3062" spans="1:11" ht="21.95" customHeight="1">
      <c r="A3062" s="244" t="s">
        <v>853</v>
      </c>
      <c r="B3062" s="244"/>
      <c r="C3062" s="211" t="s">
        <v>859</v>
      </c>
      <c r="D3062" s="244" t="s">
        <v>14</v>
      </c>
      <c r="E3062" s="244" t="s">
        <v>860</v>
      </c>
      <c r="F3062" s="597" t="s">
        <v>861</v>
      </c>
      <c r="G3062" s="597"/>
      <c r="H3062" s="212" t="s">
        <v>862</v>
      </c>
      <c r="I3062" s="211" t="s">
        <v>2346</v>
      </c>
      <c r="J3062" s="211" t="s">
        <v>864</v>
      </c>
      <c r="K3062" s="213">
        <v>34.659999999999997</v>
      </c>
    </row>
    <row r="3063" spans="1:11" ht="21.95" customHeight="1">
      <c r="A3063" s="244" t="s">
        <v>853</v>
      </c>
      <c r="B3063" s="244"/>
      <c r="C3063" s="211" t="s">
        <v>1380</v>
      </c>
      <c r="D3063" s="244" t="s">
        <v>14</v>
      </c>
      <c r="E3063" s="244" t="s">
        <v>1381</v>
      </c>
      <c r="F3063" s="597" t="s">
        <v>861</v>
      </c>
      <c r="G3063" s="597"/>
      <c r="H3063" s="212" t="s">
        <v>862</v>
      </c>
      <c r="I3063" s="211" t="s">
        <v>3327</v>
      </c>
      <c r="J3063" s="211" t="s">
        <v>1382</v>
      </c>
      <c r="K3063" s="213">
        <v>30.59</v>
      </c>
    </row>
    <row r="3064" spans="1:11" ht="44.1" customHeight="1">
      <c r="A3064" s="244" t="s">
        <v>853</v>
      </c>
      <c r="B3064" s="244"/>
      <c r="C3064" s="211" t="s">
        <v>1836</v>
      </c>
      <c r="D3064" s="244" t="s">
        <v>14</v>
      </c>
      <c r="E3064" s="244" t="s">
        <v>1837</v>
      </c>
      <c r="F3064" s="597" t="s">
        <v>1183</v>
      </c>
      <c r="G3064" s="597"/>
      <c r="H3064" s="212" t="s">
        <v>1184</v>
      </c>
      <c r="I3064" s="211" t="s">
        <v>1119</v>
      </c>
      <c r="J3064" s="211" t="s">
        <v>1839</v>
      </c>
      <c r="K3064" s="213">
        <v>0.83</v>
      </c>
    </row>
    <row r="3065" spans="1:11" ht="44.1" customHeight="1">
      <c r="A3065" s="244" t="s">
        <v>853</v>
      </c>
      <c r="B3065" s="244"/>
      <c r="C3065" s="211" t="s">
        <v>1840</v>
      </c>
      <c r="D3065" s="244" t="s">
        <v>14</v>
      </c>
      <c r="E3065" s="244" t="s">
        <v>1841</v>
      </c>
      <c r="F3065" s="597" t="s">
        <v>1183</v>
      </c>
      <c r="G3065" s="597"/>
      <c r="H3065" s="212" t="s">
        <v>1189</v>
      </c>
      <c r="I3065" s="211" t="s">
        <v>1733</v>
      </c>
      <c r="J3065" s="211" t="s">
        <v>1843</v>
      </c>
      <c r="K3065" s="213">
        <v>0.18</v>
      </c>
    </row>
    <row r="3066" spans="1:11" ht="21.95" customHeight="1">
      <c r="A3066" s="247" t="s">
        <v>869</v>
      </c>
      <c r="B3066" s="247"/>
      <c r="C3066" s="214" t="s">
        <v>1391</v>
      </c>
      <c r="D3066" s="247" t="s">
        <v>14</v>
      </c>
      <c r="E3066" s="247" t="s">
        <v>1392</v>
      </c>
      <c r="F3066" s="598" t="s">
        <v>872</v>
      </c>
      <c r="G3066" s="598"/>
      <c r="H3066" s="215" t="s">
        <v>40</v>
      </c>
      <c r="I3066" s="214" t="s">
        <v>2991</v>
      </c>
      <c r="J3066" s="214" t="s">
        <v>1394</v>
      </c>
      <c r="K3066" s="216">
        <v>51.02</v>
      </c>
    </row>
    <row r="3067" spans="1:11" ht="21.95" customHeight="1">
      <c r="A3067" s="247" t="s">
        <v>869</v>
      </c>
      <c r="B3067" s="247"/>
      <c r="C3067" s="214" t="s">
        <v>1245</v>
      </c>
      <c r="D3067" s="247" t="s">
        <v>14</v>
      </c>
      <c r="E3067" s="247" t="s">
        <v>1246</v>
      </c>
      <c r="F3067" s="598" t="s">
        <v>872</v>
      </c>
      <c r="G3067" s="598"/>
      <c r="H3067" s="215" t="s">
        <v>880</v>
      </c>
      <c r="I3067" s="214" t="s">
        <v>3328</v>
      </c>
      <c r="J3067" s="214" t="s">
        <v>1248</v>
      </c>
      <c r="K3067" s="216">
        <v>174.4</v>
      </c>
    </row>
    <row r="3068" spans="1:11" ht="21.95" customHeight="1">
      <c r="A3068" s="247" t="s">
        <v>869</v>
      </c>
      <c r="B3068" s="247"/>
      <c r="C3068" s="214" t="s">
        <v>1396</v>
      </c>
      <c r="D3068" s="247" t="s">
        <v>14</v>
      </c>
      <c r="E3068" s="247" t="s">
        <v>1397</v>
      </c>
      <c r="F3068" s="598" t="s">
        <v>872</v>
      </c>
      <c r="G3068" s="598"/>
      <c r="H3068" s="215" t="s">
        <v>40</v>
      </c>
      <c r="I3068" s="214" t="s">
        <v>3329</v>
      </c>
      <c r="J3068" s="214" t="s">
        <v>1251</v>
      </c>
      <c r="K3068" s="216">
        <v>32.5</v>
      </c>
    </row>
    <row r="3069" spans="1:11">
      <c r="A3069" s="245"/>
      <c r="B3069" s="245"/>
      <c r="C3069" s="245"/>
      <c r="D3069" s="245"/>
      <c r="E3069" s="245"/>
      <c r="F3069" s="245" t="s">
        <v>886</v>
      </c>
      <c r="G3069" s="245" t="s">
        <v>4290</v>
      </c>
      <c r="H3069" s="245" t="s">
        <v>888</v>
      </c>
      <c r="I3069" s="245" t="s">
        <v>4291</v>
      </c>
      <c r="J3069" s="245" t="s">
        <v>890</v>
      </c>
      <c r="K3069" s="245" t="s">
        <v>3330</v>
      </c>
    </row>
    <row r="3070" spans="1:11" ht="15" thickBot="1">
      <c r="A3070" s="245"/>
      <c r="B3070" s="245"/>
      <c r="C3070" s="245"/>
      <c r="D3070" s="245"/>
      <c r="E3070" s="245"/>
      <c r="F3070" s="245" t="s">
        <v>891</v>
      </c>
      <c r="G3070" s="245" t="s">
        <v>3331</v>
      </c>
      <c r="H3070" s="599" t="s">
        <v>892</v>
      </c>
      <c r="I3070" s="599"/>
      <c r="J3070" s="599" t="s">
        <v>3332</v>
      </c>
      <c r="K3070" s="599"/>
    </row>
    <row r="3071" spans="1:11" ht="0.95" customHeight="1" thickTop="1">
      <c r="A3071" s="217"/>
      <c r="B3071" s="217"/>
      <c r="C3071" s="217"/>
      <c r="D3071" s="217"/>
      <c r="E3071" s="217"/>
      <c r="F3071" s="217"/>
      <c r="G3071" s="217"/>
      <c r="H3071" s="217"/>
      <c r="I3071" s="217"/>
      <c r="J3071" s="217"/>
      <c r="K3071" s="217"/>
    </row>
    <row r="3072" spans="1:11" ht="18" customHeight="1">
      <c r="A3072" s="243"/>
      <c r="B3072" s="243" t="s">
        <v>840</v>
      </c>
      <c r="C3072" s="207" t="s">
        <v>841</v>
      </c>
      <c r="D3072" s="243" t="s">
        <v>842</v>
      </c>
      <c r="E3072" s="243" t="s">
        <v>843</v>
      </c>
      <c r="F3072" s="600" t="s">
        <v>844</v>
      </c>
      <c r="G3072" s="600"/>
      <c r="H3072" s="208" t="s">
        <v>845</v>
      </c>
      <c r="I3072" s="207" t="s">
        <v>846</v>
      </c>
      <c r="J3072" s="207" t="s">
        <v>847</v>
      </c>
      <c r="K3072" s="207" t="s">
        <v>742</v>
      </c>
    </row>
    <row r="3073" spans="1:11" ht="33" customHeight="1">
      <c r="A3073" s="317" t="s">
        <v>848</v>
      </c>
      <c r="B3073" s="317"/>
      <c r="C3073" s="318" t="s">
        <v>854</v>
      </c>
      <c r="D3073" s="317" t="s">
        <v>14</v>
      </c>
      <c r="E3073" s="317" t="s">
        <v>855</v>
      </c>
      <c r="F3073" s="592" t="s">
        <v>856</v>
      </c>
      <c r="G3073" s="592"/>
      <c r="H3073" s="319" t="s">
        <v>40</v>
      </c>
      <c r="I3073" s="318">
        <v>1</v>
      </c>
      <c r="J3073" s="318" t="s">
        <v>858</v>
      </c>
      <c r="K3073" s="318" t="s">
        <v>858</v>
      </c>
    </row>
    <row r="3074" spans="1:11" ht="21.95" customHeight="1">
      <c r="A3074" s="244" t="s">
        <v>853</v>
      </c>
      <c r="B3074" s="244"/>
      <c r="C3074" s="211" t="s">
        <v>859</v>
      </c>
      <c r="D3074" s="244" t="s">
        <v>14</v>
      </c>
      <c r="E3074" s="244" t="s">
        <v>860</v>
      </c>
      <c r="F3074" s="597" t="s">
        <v>861</v>
      </c>
      <c r="G3074" s="597"/>
      <c r="H3074" s="212" t="s">
        <v>862</v>
      </c>
      <c r="I3074" s="211" t="s">
        <v>3333</v>
      </c>
      <c r="J3074" s="211" t="s">
        <v>864</v>
      </c>
      <c r="K3074" s="213">
        <v>33.56</v>
      </c>
    </row>
    <row r="3075" spans="1:11" ht="21.95" customHeight="1">
      <c r="A3075" s="244" t="s">
        <v>853</v>
      </c>
      <c r="B3075" s="244"/>
      <c r="C3075" s="211" t="s">
        <v>1380</v>
      </c>
      <c r="D3075" s="244" t="s">
        <v>14</v>
      </c>
      <c r="E3075" s="244" t="s">
        <v>1381</v>
      </c>
      <c r="F3075" s="597" t="s">
        <v>861</v>
      </c>
      <c r="G3075" s="597"/>
      <c r="H3075" s="212" t="s">
        <v>862</v>
      </c>
      <c r="I3075" s="211" t="s">
        <v>1456</v>
      </c>
      <c r="J3075" s="211" t="s">
        <v>1382</v>
      </c>
      <c r="K3075" s="213">
        <v>29.63</v>
      </c>
    </row>
    <row r="3076" spans="1:11" ht="44.1" customHeight="1">
      <c r="A3076" s="244" t="s">
        <v>853</v>
      </c>
      <c r="B3076" s="244"/>
      <c r="C3076" s="211" t="s">
        <v>1836</v>
      </c>
      <c r="D3076" s="244" t="s">
        <v>14</v>
      </c>
      <c r="E3076" s="244" t="s">
        <v>1837</v>
      </c>
      <c r="F3076" s="597" t="s">
        <v>1183</v>
      </c>
      <c r="G3076" s="597"/>
      <c r="H3076" s="212" t="s">
        <v>1184</v>
      </c>
      <c r="I3076" s="211" t="s">
        <v>3334</v>
      </c>
      <c r="J3076" s="211" t="s">
        <v>1839</v>
      </c>
      <c r="K3076" s="213">
        <v>0.8</v>
      </c>
    </row>
    <row r="3077" spans="1:11" ht="44.1" customHeight="1">
      <c r="A3077" s="244" t="s">
        <v>853</v>
      </c>
      <c r="B3077" s="244"/>
      <c r="C3077" s="211" t="s">
        <v>1840</v>
      </c>
      <c r="D3077" s="244" t="s">
        <v>14</v>
      </c>
      <c r="E3077" s="244" t="s">
        <v>1841</v>
      </c>
      <c r="F3077" s="597" t="s">
        <v>1183</v>
      </c>
      <c r="G3077" s="597"/>
      <c r="H3077" s="212" t="s">
        <v>1189</v>
      </c>
      <c r="I3077" s="211" t="s">
        <v>2445</v>
      </c>
      <c r="J3077" s="211" t="s">
        <v>1843</v>
      </c>
      <c r="K3077" s="213">
        <v>0.18</v>
      </c>
    </row>
    <row r="3078" spans="1:11" ht="21.95" customHeight="1">
      <c r="A3078" s="247" t="s">
        <v>869</v>
      </c>
      <c r="B3078" s="247"/>
      <c r="C3078" s="214" t="s">
        <v>1391</v>
      </c>
      <c r="D3078" s="247" t="s">
        <v>14</v>
      </c>
      <c r="E3078" s="247" t="s">
        <v>1392</v>
      </c>
      <c r="F3078" s="598" t="s">
        <v>872</v>
      </c>
      <c r="G3078" s="598"/>
      <c r="H3078" s="215" t="s">
        <v>40</v>
      </c>
      <c r="I3078" s="214" t="s">
        <v>3335</v>
      </c>
      <c r="J3078" s="214" t="s">
        <v>1394</v>
      </c>
      <c r="K3078" s="216">
        <v>55.83</v>
      </c>
    </row>
    <row r="3079" spans="1:11" ht="21.95" customHeight="1">
      <c r="A3079" s="247" t="s">
        <v>869</v>
      </c>
      <c r="B3079" s="247"/>
      <c r="C3079" s="214" t="s">
        <v>1245</v>
      </c>
      <c r="D3079" s="247" t="s">
        <v>14</v>
      </c>
      <c r="E3079" s="247" t="s">
        <v>1246</v>
      </c>
      <c r="F3079" s="598" t="s">
        <v>872</v>
      </c>
      <c r="G3079" s="598"/>
      <c r="H3079" s="215" t="s">
        <v>880</v>
      </c>
      <c r="I3079" s="214" t="s">
        <v>3336</v>
      </c>
      <c r="J3079" s="214" t="s">
        <v>1248</v>
      </c>
      <c r="K3079" s="216">
        <v>114.59</v>
      </c>
    </row>
    <row r="3080" spans="1:11" ht="21.95" customHeight="1">
      <c r="A3080" s="247" t="s">
        <v>869</v>
      </c>
      <c r="B3080" s="247"/>
      <c r="C3080" s="214" t="s">
        <v>1396</v>
      </c>
      <c r="D3080" s="247" t="s">
        <v>14</v>
      </c>
      <c r="E3080" s="247" t="s">
        <v>1397</v>
      </c>
      <c r="F3080" s="598" t="s">
        <v>872</v>
      </c>
      <c r="G3080" s="598"/>
      <c r="H3080" s="215" t="s">
        <v>40</v>
      </c>
      <c r="I3080" s="214" t="s">
        <v>1846</v>
      </c>
      <c r="J3080" s="214" t="s">
        <v>1251</v>
      </c>
      <c r="K3080" s="216">
        <v>32.06</v>
      </c>
    </row>
    <row r="3081" spans="1:11">
      <c r="A3081" s="245"/>
      <c r="B3081" s="245"/>
      <c r="C3081" s="245"/>
      <c r="D3081" s="245"/>
      <c r="E3081" s="245"/>
      <c r="F3081" s="245" t="s">
        <v>886</v>
      </c>
      <c r="G3081" s="245" t="s">
        <v>3174</v>
      </c>
      <c r="H3081" s="245" t="s">
        <v>888</v>
      </c>
      <c r="I3081" s="245" t="s">
        <v>4292</v>
      </c>
      <c r="J3081" s="245" t="s">
        <v>890</v>
      </c>
      <c r="K3081" s="245" t="s">
        <v>3337</v>
      </c>
    </row>
    <row r="3082" spans="1:11" ht="15" thickBot="1">
      <c r="A3082" s="245"/>
      <c r="B3082" s="245"/>
      <c r="C3082" s="245"/>
      <c r="D3082" s="245"/>
      <c r="E3082" s="245"/>
      <c r="F3082" s="245" t="s">
        <v>891</v>
      </c>
      <c r="G3082" s="245" t="s">
        <v>3338</v>
      </c>
      <c r="H3082" s="599" t="s">
        <v>892</v>
      </c>
      <c r="I3082" s="599"/>
      <c r="J3082" s="599" t="s">
        <v>3339</v>
      </c>
      <c r="K3082" s="599"/>
    </row>
    <row r="3083" spans="1:11" ht="0.95" customHeight="1" thickTop="1">
      <c r="A3083" s="217"/>
      <c r="B3083" s="217"/>
      <c r="C3083" s="217"/>
      <c r="D3083" s="217"/>
      <c r="E3083" s="217"/>
      <c r="F3083" s="217"/>
      <c r="G3083" s="217"/>
      <c r="H3083" s="217"/>
      <c r="I3083" s="217"/>
      <c r="J3083" s="217"/>
      <c r="K3083" s="217"/>
    </row>
    <row r="3084" spans="1:11" ht="18" customHeight="1">
      <c r="A3084" s="243"/>
      <c r="B3084" s="243" t="s">
        <v>840</v>
      </c>
      <c r="C3084" s="207" t="s">
        <v>841</v>
      </c>
      <c r="D3084" s="243" t="s">
        <v>842</v>
      </c>
      <c r="E3084" s="243" t="s">
        <v>843</v>
      </c>
      <c r="F3084" s="600" t="s">
        <v>844</v>
      </c>
      <c r="G3084" s="600"/>
      <c r="H3084" s="208" t="s">
        <v>845</v>
      </c>
      <c r="I3084" s="207" t="s">
        <v>846</v>
      </c>
      <c r="J3084" s="207" t="s">
        <v>847</v>
      </c>
      <c r="K3084" s="207" t="s">
        <v>742</v>
      </c>
    </row>
    <row r="3085" spans="1:11" ht="33" customHeight="1">
      <c r="A3085" s="317" t="s">
        <v>848</v>
      </c>
      <c r="B3085" s="317"/>
      <c r="C3085" s="318" t="s">
        <v>1318</v>
      </c>
      <c r="D3085" s="317" t="s">
        <v>14</v>
      </c>
      <c r="E3085" s="317" t="s">
        <v>1319</v>
      </c>
      <c r="F3085" s="592" t="s">
        <v>856</v>
      </c>
      <c r="G3085" s="592"/>
      <c r="H3085" s="319" t="s">
        <v>40</v>
      </c>
      <c r="I3085" s="318">
        <v>1</v>
      </c>
      <c r="J3085" s="318" t="s">
        <v>1321</v>
      </c>
      <c r="K3085" s="318" t="s">
        <v>1321</v>
      </c>
    </row>
    <row r="3086" spans="1:11" ht="21.95" customHeight="1">
      <c r="A3086" s="244" t="s">
        <v>853</v>
      </c>
      <c r="B3086" s="244"/>
      <c r="C3086" s="211" t="s">
        <v>859</v>
      </c>
      <c r="D3086" s="244" t="s">
        <v>14</v>
      </c>
      <c r="E3086" s="244" t="s">
        <v>860</v>
      </c>
      <c r="F3086" s="597" t="s">
        <v>861</v>
      </c>
      <c r="G3086" s="597"/>
      <c r="H3086" s="212" t="s">
        <v>862</v>
      </c>
      <c r="I3086" s="211" t="s">
        <v>1152</v>
      </c>
      <c r="J3086" s="211" t="s">
        <v>864</v>
      </c>
      <c r="K3086" s="213">
        <v>28.9</v>
      </c>
    </row>
    <row r="3087" spans="1:11" ht="21.95" customHeight="1">
      <c r="A3087" s="244" t="s">
        <v>853</v>
      </c>
      <c r="B3087" s="244"/>
      <c r="C3087" s="211" t="s">
        <v>1380</v>
      </c>
      <c r="D3087" s="244" t="s">
        <v>14</v>
      </c>
      <c r="E3087" s="244" t="s">
        <v>1381</v>
      </c>
      <c r="F3087" s="597" t="s">
        <v>861</v>
      </c>
      <c r="G3087" s="597"/>
      <c r="H3087" s="212" t="s">
        <v>862</v>
      </c>
      <c r="I3087" s="211" t="s">
        <v>3340</v>
      </c>
      <c r="J3087" s="211" t="s">
        <v>1382</v>
      </c>
      <c r="K3087" s="213">
        <v>25.42</v>
      </c>
    </row>
    <row r="3088" spans="1:11" ht="44.1" customHeight="1">
      <c r="A3088" s="244" t="s">
        <v>853</v>
      </c>
      <c r="B3088" s="244"/>
      <c r="C3088" s="211" t="s">
        <v>1383</v>
      </c>
      <c r="D3088" s="244" t="s">
        <v>14</v>
      </c>
      <c r="E3088" s="244" t="s">
        <v>1384</v>
      </c>
      <c r="F3088" s="597" t="s">
        <v>1183</v>
      </c>
      <c r="G3088" s="597"/>
      <c r="H3088" s="212" t="s">
        <v>1184</v>
      </c>
      <c r="I3088" s="211" t="s">
        <v>3231</v>
      </c>
      <c r="J3088" s="211" t="s">
        <v>1386</v>
      </c>
      <c r="K3088" s="213">
        <v>2.02</v>
      </c>
    </row>
    <row r="3089" spans="1:11" ht="44.1" customHeight="1">
      <c r="A3089" s="244" t="s">
        <v>853</v>
      </c>
      <c r="B3089" s="244"/>
      <c r="C3089" s="211" t="s">
        <v>1387</v>
      </c>
      <c r="D3089" s="244" t="s">
        <v>14</v>
      </c>
      <c r="E3089" s="244" t="s">
        <v>1388</v>
      </c>
      <c r="F3089" s="597" t="s">
        <v>1183</v>
      </c>
      <c r="G3089" s="597"/>
      <c r="H3089" s="212" t="s">
        <v>1189</v>
      </c>
      <c r="I3089" s="211" t="s">
        <v>1295</v>
      </c>
      <c r="J3089" s="211" t="s">
        <v>1390</v>
      </c>
      <c r="K3089" s="213">
        <v>0.65</v>
      </c>
    </row>
    <row r="3090" spans="1:11" ht="21.95" customHeight="1">
      <c r="A3090" s="247" t="s">
        <v>869</v>
      </c>
      <c r="B3090" s="247"/>
      <c r="C3090" s="214" t="s">
        <v>1391</v>
      </c>
      <c r="D3090" s="247" t="s">
        <v>14</v>
      </c>
      <c r="E3090" s="247" t="s">
        <v>1392</v>
      </c>
      <c r="F3090" s="598" t="s">
        <v>872</v>
      </c>
      <c r="G3090" s="598"/>
      <c r="H3090" s="215" t="s">
        <v>40</v>
      </c>
      <c r="I3090" s="214" t="s">
        <v>3341</v>
      </c>
      <c r="J3090" s="214" t="s">
        <v>1394</v>
      </c>
      <c r="K3090" s="216">
        <v>56.16</v>
      </c>
    </row>
    <row r="3091" spans="1:11" ht="21.95" customHeight="1">
      <c r="A3091" s="247" t="s">
        <v>869</v>
      </c>
      <c r="B3091" s="247"/>
      <c r="C3091" s="214" t="s">
        <v>1245</v>
      </c>
      <c r="D3091" s="247" t="s">
        <v>14</v>
      </c>
      <c r="E3091" s="247" t="s">
        <v>1246</v>
      </c>
      <c r="F3091" s="598" t="s">
        <v>872</v>
      </c>
      <c r="G3091" s="598"/>
      <c r="H3091" s="215" t="s">
        <v>880</v>
      </c>
      <c r="I3091" s="214" t="s">
        <v>3342</v>
      </c>
      <c r="J3091" s="214" t="s">
        <v>1248</v>
      </c>
      <c r="K3091" s="216">
        <v>115.26</v>
      </c>
    </row>
    <row r="3092" spans="1:11" ht="21.95" customHeight="1">
      <c r="A3092" s="247" t="s">
        <v>869</v>
      </c>
      <c r="B3092" s="247"/>
      <c r="C3092" s="214" t="s">
        <v>1396</v>
      </c>
      <c r="D3092" s="247" t="s">
        <v>14</v>
      </c>
      <c r="E3092" s="247" t="s">
        <v>1397</v>
      </c>
      <c r="F3092" s="598" t="s">
        <v>872</v>
      </c>
      <c r="G3092" s="598"/>
      <c r="H3092" s="215" t="s">
        <v>40</v>
      </c>
      <c r="I3092" s="214" t="s">
        <v>3343</v>
      </c>
      <c r="J3092" s="214" t="s">
        <v>1251</v>
      </c>
      <c r="K3092" s="216">
        <v>32.229999999999997</v>
      </c>
    </row>
    <row r="3093" spans="1:11">
      <c r="A3093" s="245"/>
      <c r="B3093" s="245"/>
      <c r="C3093" s="245"/>
      <c r="D3093" s="245"/>
      <c r="E3093" s="245"/>
      <c r="F3093" s="245" t="s">
        <v>886</v>
      </c>
      <c r="G3093" s="245" t="s">
        <v>2158</v>
      </c>
      <c r="H3093" s="245" t="s">
        <v>888</v>
      </c>
      <c r="I3093" s="245" t="s">
        <v>4293</v>
      </c>
      <c r="J3093" s="245" t="s">
        <v>890</v>
      </c>
      <c r="K3093" s="245" t="s">
        <v>3344</v>
      </c>
    </row>
    <row r="3094" spans="1:11" ht="15" thickBot="1">
      <c r="A3094" s="245"/>
      <c r="B3094" s="245"/>
      <c r="C3094" s="245"/>
      <c r="D3094" s="245"/>
      <c r="E3094" s="245"/>
      <c r="F3094" s="245" t="s">
        <v>891</v>
      </c>
      <c r="G3094" s="245" t="s">
        <v>3345</v>
      </c>
      <c r="H3094" s="599" t="s">
        <v>892</v>
      </c>
      <c r="I3094" s="599"/>
      <c r="J3094" s="599" t="s">
        <v>3346</v>
      </c>
      <c r="K3094" s="599"/>
    </row>
    <row r="3095" spans="1:11" ht="0.95" customHeight="1" thickTop="1">
      <c r="A3095" s="217"/>
      <c r="B3095" s="217"/>
      <c r="C3095" s="217"/>
      <c r="D3095" s="217"/>
      <c r="E3095" s="217"/>
      <c r="F3095" s="217"/>
      <c r="G3095" s="217"/>
      <c r="H3095" s="217"/>
      <c r="I3095" s="217"/>
      <c r="J3095" s="217"/>
      <c r="K3095" s="217"/>
    </row>
    <row r="3096" spans="1:11" ht="18" customHeight="1">
      <c r="A3096" s="243"/>
      <c r="B3096" s="243" t="s">
        <v>840</v>
      </c>
      <c r="C3096" s="207" t="s">
        <v>841</v>
      </c>
      <c r="D3096" s="243" t="s">
        <v>842</v>
      </c>
      <c r="E3096" s="243" t="s">
        <v>843</v>
      </c>
      <c r="F3096" s="600" t="s">
        <v>844</v>
      </c>
      <c r="G3096" s="600"/>
      <c r="H3096" s="208" t="s">
        <v>845</v>
      </c>
      <c r="I3096" s="207" t="s">
        <v>846</v>
      </c>
      <c r="J3096" s="207" t="s">
        <v>847</v>
      </c>
      <c r="K3096" s="207" t="s">
        <v>742</v>
      </c>
    </row>
    <row r="3097" spans="1:11" ht="33" customHeight="1">
      <c r="A3097" s="317" t="s">
        <v>848</v>
      </c>
      <c r="B3097" s="317"/>
      <c r="C3097" s="318" t="s">
        <v>1080</v>
      </c>
      <c r="D3097" s="317" t="s">
        <v>14</v>
      </c>
      <c r="E3097" s="317" t="s">
        <v>1081</v>
      </c>
      <c r="F3097" s="592" t="s">
        <v>902</v>
      </c>
      <c r="G3097" s="592"/>
      <c r="H3097" s="319" t="s">
        <v>914</v>
      </c>
      <c r="I3097" s="318">
        <v>1</v>
      </c>
      <c r="J3097" s="318" t="s">
        <v>1035</v>
      </c>
      <c r="K3097" s="318" t="s">
        <v>1035</v>
      </c>
    </row>
    <row r="3098" spans="1:11" ht="21.95" customHeight="1">
      <c r="A3098" s="244" t="s">
        <v>853</v>
      </c>
      <c r="B3098" s="244"/>
      <c r="C3098" s="211" t="s">
        <v>2491</v>
      </c>
      <c r="D3098" s="244" t="s">
        <v>14</v>
      </c>
      <c r="E3098" s="244" t="s">
        <v>2492</v>
      </c>
      <c r="F3098" s="597" t="s">
        <v>861</v>
      </c>
      <c r="G3098" s="597"/>
      <c r="H3098" s="212" t="s">
        <v>862</v>
      </c>
      <c r="I3098" s="211" t="s">
        <v>3347</v>
      </c>
      <c r="J3098" s="211" t="s">
        <v>2494</v>
      </c>
      <c r="K3098" s="213">
        <v>4.45</v>
      </c>
    </row>
    <row r="3099" spans="1:11" ht="21.95" customHeight="1">
      <c r="A3099" s="244" t="s">
        <v>853</v>
      </c>
      <c r="B3099" s="244"/>
      <c r="C3099" s="211" t="s">
        <v>1123</v>
      </c>
      <c r="D3099" s="244" t="s">
        <v>14</v>
      </c>
      <c r="E3099" s="244" t="s">
        <v>1124</v>
      </c>
      <c r="F3099" s="597" t="s">
        <v>861</v>
      </c>
      <c r="G3099" s="597"/>
      <c r="H3099" s="212" t="s">
        <v>862</v>
      </c>
      <c r="I3099" s="211" t="s">
        <v>3347</v>
      </c>
      <c r="J3099" s="211" t="s">
        <v>1125</v>
      </c>
      <c r="K3099" s="213">
        <v>5.7</v>
      </c>
    </row>
    <row r="3100" spans="1:11" ht="33" customHeight="1">
      <c r="A3100" s="247" t="s">
        <v>869</v>
      </c>
      <c r="B3100" s="247"/>
      <c r="C3100" s="214" t="s">
        <v>3348</v>
      </c>
      <c r="D3100" s="247" t="s">
        <v>14</v>
      </c>
      <c r="E3100" s="247" t="s">
        <v>3349</v>
      </c>
      <c r="F3100" s="598" t="s">
        <v>872</v>
      </c>
      <c r="G3100" s="598"/>
      <c r="H3100" s="215" t="s">
        <v>914</v>
      </c>
      <c r="I3100" s="214" t="s">
        <v>863</v>
      </c>
      <c r="J3100" s="214" t="s">
        <v>1110</v>
      </c>
      <c r="K3100" s="216">
        <v>0.24</v>
      </c>
    </row>
    <row r="3101" spans="1:11" ht="21.95" customHeight="1">
      <c r="A3101" s="247" t="s">
        <v>869</v>
      </c>
      <c r="B3101" s="247"/>
      <c r="C3101" s="214" t="s">
        <v>3350</v>
      </c>
      <c r="D3101" s="247" t="s">
        <v>14</v>
      </c>
      <c r="E3101" s="247" t="s">
        <v>3351</v>
      </c>
      <c r="F3101" s="598" t="s">
        <v>872</v>
      </c>
      <c r="G3101" s="598"/>
      <c r="H3101" s="215" t="s">
        <v>914</v>
      </c>
      <c r="I3101" s="214" t="s">
        <v>867</v>
      </c>
      <c r="J3101" s="214" t="s">
        <v>3352</v>
      </c>
      <c r="K3101" s="216">
        <v>6.32</v>
      </c>
    </row>
    <row r="3102" spans="1:11">
      <c r="A3102" s="245"/>
      <c r="B3102" s="245"/>
      <c r="C3102" s="245"/>
      <c r="D3102" s="245"/>
      <c r="E3102" s="245"/>
      <c r="F3102" s="245" t="s">
        <v>886</v>
      </c>
      <c r="G3102" s="245" t="s">
        <v>2576</v>
      </c>
      <c r="H3102" s="245" t="s">
        <v>888</v>
      </c>
      <c r="I3102" s="245" t="s">
        <v>3755</v>
      </c>
      <c r="J3102" s="245" t="s">
        <v>890</v>
      </c>
      <c r="K3102" s="245" t="s">
        <v>3179</v>
      </c>
    </row>
    <row r="3103" spans="1:11" ht="15" thickBot="1">
      <c r="A3103" s="245"/>
      <c r="B3103" s="245"/>
      <c r="C3103" s="245"/>
      <c r="D3103" s="245"/>
      <c r="E3103" s="245"/>
      <c r="F3103" s="245" t="s">
        <v>891</v>
      </c>
      <c r="G3103" s="245" t="s">
        <v>3353</v>
      </c>
      <c r="H3103" s="599" t="s">
        <v>892</v>
      </c>
      <c r="I3103" s="599"/>
      <c r="J3103" s="599" t="s">
        <v>1128</v>
      </c>
      <c r="K3103" s="599"/>
    </row>
    <row r="3104" spans="1:11" ht="0.95" customHeight="1" thickTop="1">
      <c r="A3104" s="217"/>
      <c r="B3104" s="217"/>
      <c r="C3104" s="217"/>
      <c r="D3104" s="217"/>
      <c r="E3104" s="217"/>
      <c r="F3104" s="217"/>
      <c r="G3104" s="217"/>
      <c r="H3104" s="217"/>
      <c r="I3104" s="217"/>
      <c r="J3104" s="217"/>
      <c r="K3104" s="217"/>
    </row>
    <row r="3105" spans="1:11" ht="18" customHeight="1">
      <c r="A3105" s="243"/>
      <c r="B3105" s="243" t="s">
        <v>840</v>
      </c>
      <c r="C3105" s="207" t="s">
        <v>841</v>
      </c>
      <c r="D3105" s="243" t="s">
        <v>842</v>
      </c>
      <c r="E3105" s="243" t="s">
        <v>843</v>
      </c>
      <c r="F3105" s="600" t="s">
        <v>844</v>
      </c>
      <c r="G3105" s="600"/>
      <c r="H3105" s="208" t="s">
        <v>845</v>
      </c>
      <c r="I3105" s="207" t="s">
        <v>846</v>
      </c>
      <c r="J3105" s="207" t="s">
        <v>847</v>
      </c>
      <c r="K3105" s="207" t="s">
        <v>742</v>
      </c>
    </row>
    <row r="3106" spans="1:11" ht="33" customHeight="1">
      <c r="A3106" s="317" t="s">
        <v>848</v>
      </c>
      <c r="B3106" s="317"/>
      <c r="C3106" s="318" t="s">
        <v>1082</v>
      </c>
      <c r="D3106" s="317" t="s">
        <v>14</v>
      </c>
      <c r="E3106" s="317" t="s">
        <v>1083</v>
      </c>
      <c r="F3106" s="592" t="s">
        <v>902</v>
      </c>
      <c r="G3106" s="592"/>
      <c r="H3106" s="319" t="s">
        <v>914</v>
      </c>
      <c r="I3106" s="318">
        <v>1</v>
      </c>
      <c r="J3106" s="318" t="s">
        <v>1084</v>
      </c>
      <c r="K3106" s="318" t="s">
        <v>1084</v>
      </c>
    </row>
    <row r="3107" spans="1:11" ht="21.95" customHeight="1">
      <c r="A3107" s="244" t="s">
        <v>853</v>
      </c>
      <c r="B3107" s="244"/>
      <c r="C3107" s="211" t="s">
        <v>2491</v>
      </c>
      <c r="D3107" s="244" t="s">
        <v>14</v>
      </c>
      <c r="E3107" s="244" t="s">
        <v>2492</v>
      </c>
      <c r="F3107" s="597" t="s">
        <v>861</v>
      </c>
      <c r="G3107" s="597"/>
      <c r="H3107" s="212" t="s">
        <v>862</v>
      </c>
      <c r="I3107" s="211" t="s">
        <v>3354</v>
      </c>
      <c r="J3107" s="211" t="s">
        <v>2494</v>
      </c>
      <c r="K3107" s="213">
        <v>1.46</v>
      </c>
    </row>
    <row r="3108" spans="1:11" ht="21.95" customHeight="1">
      <c r="A3108" s="244" t="s">
        <v>853</v>
      </c>
      <c r="B3108" s="244"/>
      <c r="C3108" s="211" t="s">
        <v>1123</v>
      </c>
      <c r="D3108" s="244" t="s">
        <v>14</v>
      </c>
      <c r="E3108" s="244" t="s">
        <v>1124</v>
      </c>
      <c r="F3108" s="597" t="s">
        <v>861</v>
      </c>
      <c r="G3108" s="597"/>
      <c r="H3108" s="212" t="s">
        <v>862</v>
      </c>
      <c r="I3108" s="211" t="s">
        <v>3354</v>
      </c>
      <c r="J3108" s="211" t="s">
        <v>1125</v>
      </c>
      <c r="K3108" s="213">
        <v>1.87</v>
      </c>
    </row>
    <row r="3109" spans="1:11" ht="21.95" customHeight="1">
      <c r="A3109" s="247" t="s">
        <v>869</v>
      </c>
      <c r="B3109" s="247"/>
      <c r="C3109" s="214" t="s">
        <v>3355</v>
      </c>
      <c r="D3109" s="247" t="s">
        <v>14</v>
      </c>
      <c r="E3109" s="247" t="s">
        <v>3356</v>
      </c>
      <c r="F3109" s="598" t="s">
        <v>872</v>
      </c>
      <c r="G3109" s="598"/>
      <c r="H3109" s="215" t="s">
        <v>914</v>
      </c>
      <c r="I3109" s="214" t="s">
        <v>867</v>
      </c>
      <c r="J3109" s="214" t="s">
        <v>3357</v>
      </c>
      <c r="K3109" s="216">
        <v>6.96</v>
      </c>
    </row>
    <row r="3110" spans="1:11">
      <c r="A3110" s="245"/>
      <c r="B3110" s="245"/>
      <c r="C3110" s="245"/>
      <c r="D3110" s="245"/>
      <c r="E3110" s="245"/>
      <c r="F3110" s="245" t="s">
        <v>886</v>
      </c>
      <c r="G3110" s="245" t="s">
        <v>4294</v>
      </c>
      <c r="H3110" s="245" t="s">
        <v>888</v>
      </c>
      <c r="I3110" s="245" t="s">
        <v>3224</v>
      </c>
      <c r="J3110" s="245" t="s">
        <v>890</v>
      </c>
      <c r="K3110" s="245" t="s">
        <v>1834</v>
      </c>
    </row>
    <row r="3111" spans="1:11" ht="15" thickBot="1">
      <c r="A3111" s="245"/>
      <c r="B3111" s="245"/>
      <c r="C3111" s="245"/>
      <c r="D3111" s="245"/>
      <c r="E3111" s="245"/>
      <c r="F3111" s="245" t="s">
        <v>891</v>
      </c>
      <c r="G3111" s="245" t="s">
        <v>3278</v>
      </c>
      <c r="H3111" s="599" t="s">
        <v>892</v>
      </c>
      <c r="I3111" s="599"/>
      <c r="J3111" s="599" t="s">
        <v>2556</v>
      </c>
      <c r="K3111" s="599"/>
    </row>
    <row r="3112" spans="1:11" ht="0.95" customHeight="1" thickTop="1">
      <c r="A3112" s="217"/>
      <c r="B3112" s="217"/>
      <c r="C3112" s="217"/>
      <c r="D3112" s="217"/>
      <c r="E3112" s="217"/>
      <c r="F3112" s="217"/>
      <c r="G3112" s="217"/>
      <c r="H3112" s="217"/>
      <c r="I3112" s="217"/>
      <c r="J3112" s="217"/>
      <c r="K3112" s="217"/>
    </row>
    <row r="3113" spans="1:11" ht="18" customHeight="1">
      <c r="A3113" s="243"/>
      <c r="B3113" s="243" t="s">
        <v>840</v>
      </c>
      <c r="C3113" s="207" t="s">
        <v>841</v>
      </c>
      <c r="D3113" s="243" t="s">
        <v>842</v>
      </c>
      <c r="E3113" s="243" t="s">
        <v>843</v>
      </c>
      <c r="F3113" s="600" t="s">
        <v>844</v>
      </c>
      <c r="G3113" s="600"/>
      <c r="H3113" s="208" t="s">
        <v>845</v>
      </c>
      <c r="I3113" s="207" t="s">
        <v>846</v>
      </c>
      <c r="J3113" s="207" t="s">
        <v>847</v>
      </c>
      <c r="K3113" s="207" t="s">
        <v>742</v>
      </c>
    </row>
    <row r="3114" spans="1:11" ht="21.95" customHeight="1">
      <c r="A3114" s="317" t="s">
        <v>848</v>
      </c>
      <c r="B3114" s="317"/>
      <c r="C3114" s="318" t="s">
        <v>2729</v>
      </c>
      <c r="D3114" s="317" t="s">
        <v>14</v>
      </c>
      <c r="E3114" s="317" t="s">
        <v>2730</v>
      </c>
      <c r="F3114" s="592" t="s">
        <v>856</v>
      </c>
      <c r="G3114" s="592"/>
      <c r="H3114" s="319" t="s">
        <v>880</v>
      </c>
      <c r="I3114" s="318">
        <v>1</v>
      </c>
      <c r="J3114" s="318" t="s">
        <v>2731</v>
      </c>
      <c r="K3114" s="318" t="s">
        <v>2731</v>
      </c>
    </row>
    <row r="3115" spans="1:11" ht="21.95" customHeight="1">
      <c r="A3115" s="244" t="s">
        <v>853</v>
      </c>
      <c r="B3115" s="244"/>
      <c r="C3115" s="211" t="s">
        <v>1352</v>
      </c>
      <c r="D3115" s="244" t="s">
        <v>14</v>
      </c>
      <c r="E3115" s="244" t="s">
        <v>1353</v>
      </c>
      <c r="F3115" s="597" t="s">
        <v>861</v>
      </c>
      <c r="G3115" s="597"/>
      <c r="H3115" s="212" t="s">
        <v>862</v>
      </c>
      <c r="I3115" s="211" t="s">
        <v>3358</v>
      </c>
      <c r="J3115" s="211" t="s">
        <v>1354</v>
      </c>
      <c r="K3115" s="213">
        <v>0.02</v>
      </c>
    </row>
    <row r="3116" spans="1:11" ht="21.95" customHeight="1">
      <c r="A3116" s="244" t="s">
        <v>853</v>
      </c>
      <c r="B3116" s="244"/>
      <c r="C3116" s="211" t="s">
        <v>1355</v>
      </c>
      <c r="D3116" s="244" t="s">
        <v>14</v>
      </c>
      <c r="E3116" s="244" t="s">
        <v>1356</v>
      </c>
      <c r="F3116" s="597" t="s">
        <v>861</v>
      </c>
      <c r="G3116" s="597"/>
      <c r="H3116" s="212" t="s">
        <v>862</v>
      </c>
      <c r="I3116" s="211" t="s">
        <v>3359</v>
      </c>
      <c r="J3116" s="211" t="s">
        <v>868</v>
      </c>
      <c r="K3116" s="213">
        <v>0.24</v>
      </c>
    </row>
    <row r="3117" spans="1:11" ht="21.95" customHeight="1">
      <c r="A3117" s="247" t="s">
        <v>869</v>
      </c>
      <c r="B3117" s="247"/>
      <c r="C3117" s="214" t="s">
        <v>3360</v>
      </c>
      <c r="D3117" s="247" t="s">
        <v>14</v>
      </c>
      <c r="E3117" s="247" t="s">
        <v>3361</v>
      </c>
      <c r="F3117" s="598" t="s">
        <v>872</v>
      </c>
      <c r="G3117" s="598"/>
      <c r="H3117" s="215" t="s">
        <v>880</v>
      </c>
      <c r="I3117" s="214" t="s">
        <v>3068</v>
      </c>
      <c r="J3117" s="214" t="s">
        <v>3362</v>
      </c>
      <c r="K3117" s="216">
        <v>4.6900000000000004</v>
      </c>
    </row>
    <row r="3118" spans="1:11">
      <c r="A3118" s="245"/>
      <c r="B3118" s="245"/>
      <c r="C3118" s="245"/>
      <c r="D3118" s="245"/>
      <c r="E3118" s="245"/>
      <c r="F3118" s="245" t="s">
        <v>886</v>
      </c>
      <c r="G3118" s="245" t="s">
        <v>2947</v>
      </c>
      <c r="H3118" s="245" t="s">
        <v>888</v>
      </c>
      <c r="I3118" s="245" t="s">
        <v>2294</v>
      </c>
      <c r="J3118" s="245" t="s">
        <v>890</v>
      </c>
      <c r="K3118" s="245" t="s">
        <v>1167</v>
      </c>
    </row>
    <row r="3119" spans="1:11" ht="15" thickBot="1">
      <c r="A3119" s="245"/>
      <c r="B3119" s="245"/>
      <c r="C3119" s="245"/>
      <c r="D3119" s="245"/>
      <c r="E3119" s="245"/>
      <c r="F3119" s="245" t="s">
        <v>891</v>
      </c>
      <c r="G3119" s="245" t="s">
        <v>1390</v>
      </c>
      <c r="H3119" s="599" t="s">
        <v>892</v>
      </c>
      <c r="I3119" s="599"/>
      <c r="J3119" s="599" t="s">
        <v>3363</v>
      </c>
      <c r="K3119" s="599"/>
    </row>
    <row r="3120" spans="1:11" ht="0.95" customHeight="1" thickTop="1">
      <c r="A3120" s="217"/>
      <c r="B3120" s="217"/>
      <c r="C3120" s="217"/>
      <c r="D3120" s="217"/>
      <c r="E3120" s="217"/>
      <c r="F3120" s="217"/>
      <c r="G3120" s="217"/>
      <c r="H3120" s="217"/>
      <c r="I3120" s="217"/>
      <c r="J3120" s="217"/>
      <c r="K3120" s="217"/>
    </row>
    <row r="3121" spans="1:11" ht="18" customHeight="1">
      <c r="A3121" s="243"/>
      <c r="B3121" s="243" t="s">
        <v>840</v>
      </c>
      <c r="C3121" s="207" t="s">
        <v>841</v>
      </c>
      <c r="D3121" s="243" t="s">
        <v>842</v>
      </c>
      <c r="E3121" s="243" t="s">
        <v>843</v>
      </c>
      <c r="F3121" s="600" t="s">
        <v>844</v>
      </c>
      <c r="G3121" s="600"/>
      <c r="H3121" s="208" t="s">
        <v>845</v>
      </c>
      <c r="I3121" s="207" t="s">
        <v>846</v>
      </c>
      <c r="J3121" s="207" t="s">
        <v>847</v>
      </c>
      <c r="K3121" s="207" t="s">
        <v>742</v>
      </c>
    </row>
    <row r="3122" spans="1:11" ht="33" customHeight="1">
      <c r="A3122" s="317" t="s">
        <v>848</v>
      </c>
      <c r="B3122" s="317"/>
      <c r="C3122" s="318" t="s">
        <v>1306</v>
      </c>
      <c r="D3122" s="317" t="s">
        <v>14</v>
      </c>
      <c r="E3122" s="317" t="s">
        <v>1307</v>
      </c>
      <c r="F3122" s="592" t="s">
        <v>856</v>
      </c>
      <c r="G3122" s="592"/>
      <c r="H3122" s="319" t="s">
        <v>880</v>
      </c>
      <c r="I3122" s="318">
        <v>1</v>
      </c>
      <c r="J3122" s="318" t="s">
        <v>1309</v>
      </c>
      <c r="K3122" s="318" t="s">
        <v>1309</v>
      </c>
    </row>
    <row r="3123" spans="1:11" ht="21.95" customHeight="1">
      <c r="A3123" s="244" t="s">
        <v>853</v>
      </c>
      <c r="B3123" s="244"/>
      <c r="C3123" s="211" t="s">
        <v>1352</v>
      </c>
      <c r="D3123" s="244" t="s">
        <v>14</v>
      </c>
      <c r="E3123" s="244" t="s">
        <v>1353</v>
      </c>
      <c r="F3123" s="597" t="s">
        <v>861</v>
      </c>
      <c r="G3123" s="597"/>
      <c r="H3123" s="212" t="s">
        <v>862</v>
      </c>
      <c r="I3123" s="211" t="s">
        <v>3358</v>
      </c>
      <c r="J3123" s="211" t="s">
        <v>1354</v>
      </c>
      <c r="K3123" s="213">
        <v>0.02</v>
      </c>
    </row>
    <row r="3124" spans="1:11" ht="21.95" customHeight="1">
      <c r="A3124" s="244" t="s">
        <v>853</v>
      </c>
      <c r="B3124" s="244"/>
      <c r="C3124" s="211" t="s">
        <v>1355</v>
      </c>
      <c r="D3124" s="244" t="s">
        <v>14</v>
      </c>
      <c r="E3124" s="244" t="s">
        <v>1356</v>
      </c>
      <c r="F3124" s="597" t="s">
        <v>861</v>
      </c>
      <c r="G3124" s="597"/>
      <c r="H3124" s="212" t="s">
        <v>862</v>
      </c>
      <c r="I3124" s="211" t="s">
        <v>3359</v>
      </c>
      <c r="J3124" s="211" t="s">
        <v>868</v>
      </c>
      <c r="K3124" s="213">
        <v>0.24</v>
      </c>
    </row>
    <row r="3125" spans="1:11" ht="21.95" customHeight="1">
      <c r="A3125" s="247" t="s">
        <v>869</v>
      </c>
      <c r="B3125" s="247"/>
      <c r="C3125" s="214" t="s">
        <v>3364</v>
      </c>
      <c r="D3125" s="247" t="s">
        <v>14</v>
      </c>
      <c r="E3125" s="247" t="s">
        <v>3365</v>
      </c>
      <c r="F3125" s="598" t="s">
        <v>872</v>
      </c>
      <c r="G3125" s="598"/>
      <c r="H3125" s="215" t="s">
        <v>880</v>
      </c>
      <c r="I3125" s="214" t="s">
        <v>3068</v>
      </c>
      <c r="J3125" s="214" t="s">
        <v>3283</v>
      </c>
      <c r="K3125" s="216">
        <v>4.38</v>
      </c>
    </row>
    <row r="3126" spans="1:11">
      <c r="A3126" s="245"/>
      <c r="B3126" s="245"/>
      <c r="C3126" s="245"/>
      <c r="D3126" s="245"/>
      <c r="E3126" s="245"/>
      <c r="F3126" s="245" t="s">
        <v>886</v>
      </c>
      <c r="G3126" s="245" t="s">
        <v>2947</v>
      </c>
      <c r="H3126" s="245" t="s">
        <v>888</v>
      </c>
      <c r="I3126" s="245" t="s">
        <v>2294</v>
      </c>
      <c r="J3126" s="245" t="s">
        <v>890</v>
      </c>
      <c r="K3126" s="245" t="s">
        <v>1167</v>
      </c>
    </row>
    <row r="3127" spans="1:11" ht="15" thickBot="1">
      <c r="A3127" s="245"/>
      <c r="B3127" s="245"/>
      <c r="C3127" s="245"/>
      <c r="D3127" s="245"/>
      <c r="E3127" s="245"/>
      <c r="F3127" s="245" t="s">
        <v>891</v>
      </c>
      <c r="G3127" s="245" t="s">
        <v>3321</v>
      </c>
      <c r="H3127" s="599" t="s">
        <v>892</v>
      </c>
      <c r="I3127" s="599"/>
      <c r="J3127" s="599" t="s">
        <v>3366</v>
      </c>
      <c r="K3127" s="599"/>
    </row>
    <row r="3128" spans="1:11" ht="0.95" customHeight="1" thickTop="1">
      <c r="A3128" s="217"/>
      <c r="B3128" s="217"/>
      <c r="C3128" s="217"/>
      <c r="D3128" s="217"/>
      <c r="E3128" s="217"/>
      <c r="F3128" s="217"/>
      <c r="G3128" s="217"/>
      <c r="H3128" s="217"/>
      <c r="I3128" s="217"/>
      <c r="J3128" s="217"/>
      <c r="K3128" s="217"/>
    </row>
    <row r="3129" spans="1:11" ht="18" customHeight="1">
      <c r="A3129" s="243"/>
      <c r="B3129" s="243" t="s">
        <v>840</v>
      </c>
      <c r="C3129" s="207" t="s">
        <v>841</v>
      </c>
      <c r="D3129" s="243" t="s">
        <v>842</v>
      </c>
      <c r="E3129" s="243" t="s">
        <v>843</v>
      </c>
      <c r="F3129" s="600" t="s">
        <v>844</v>
      </c>
      <c r="G3129" s="600"/>
      <c r="H3129" s="208" t="s">
        <v>845</v>
      </c>
      <c r="I3129" s="207" t="s">
        <v>846</v>
      </c>
      <c r="J3129" s="207" t="s">
        <v>847</v>
      </c>
      <c r="K3129" s="207" t="s">
        <v>742</v>
      </c>
    </row>
    <row r="3130" spans="1:11" ht="33" customHeight="1">
      <c r="A3130" s="317" t="s">
        <v>848</v>
      </c>
      <c r="B3130" s="317"/>
      <c r="C3130" s="318" t="s">
        <v>1417</v>
      </c>
      <c r="D3130" s="317" t="s">
        <v>14</v>
      </c>
      <c r="E3130" s="317" t="s">
        <v>1418</v>
      </c>
      <c r="F3130" s="592" t="s">
        <v>856</v>
      </c>
      <c r="G3130" s="592"/>
      <c r="H3130" s="319" t="s">
        <v>880</v>
      </c>
      <c r="I3130" s="318">
        <v>1</v>
      </c>
      <c r="J3130" s="318" t="s">
        <v>1420</v>
      </c>
      <c r="K3130" s="318" t="s">
        <v>1420</v>
      </c>
    </row>
    <row r="3131" spans="1:11" ht="21.95" customHeight="1">
      <c r="A3131" s="244" t="s">
        <v>853</v>
      </c>
      <c r="B3131" s="244"/>
      <c r="C3131" s="211" t="s">
        <v>1352</v>
      </c>
      <c r="D3131" s="244" t="s">
        <v>14</v>
      </c>
      <c r="E3131" s="244" t="s">
        <v>1353</v>
      </c>
      <c r="F3131" s="597" t="s">
        <v>861</v>
      </c>
      <c r="G3131" s="597"/>
      <c r="H3131" s="212" t="s">
        <v>862</v>
      </c>
      <c r="I3131" s="211" t="s">
        <v>3367</v>
      </c>
      <c r="J3131" s="211" t="s">
        <v>1354</v>
      </c>
      <c r="K3131" s="213">
        <v>0.01</v>
      </c>
    </row>
    <row r="3132" spans="1:11" ht="21.95" customHeight="1">
      <c r="A3132" s="244" t="s">
        <v>853</v>
      </c>
      <c r="B3132" s="244"/>
      <c r="C3132" s="211" t="s">
        <v>1355</v>
      </c>
      <c r="D3132" s="244" t="s">
        <v>14</v>
      </c>
      <c r="E3132" s="244" t="s">
        <v>1356</v>
      </c>
      <c r="F3132" s="597" t="s">
        <v>861</v>
      </c>
      <c r="G3132" s="597"/>
      <c r="H3132" s="212" t="s">
        <v>862</v>
      </c>
      <c r="I3132" s="211" t="s">
        <v>1533</v>
      </c>
      <c r="J3132" s="211" t="s">
        <v>868</v>
      </c>
      <c r="K3132" s="213">
        <v>0.13</v>
      </c>
    </row>
    <row r="3133" spans="1:11" ht="21.95" customHeight="1">
      <c r="A3133" s="247" t="s">
        <v>869</v>
      </c>
      <c r="B3133" s="247"/>
      <c r="C3133" s="214" t="s">
        <v>2236</v>
      </c>
      <c r="D3133" s="247" t="s">
        <v>14</v>
      </c>
      <c r="E3133" s="247" t="s">
        <v>2237</v>
      </c>
      <c r="F3133" s="598" t="s">
        <v>872</v>
      </c>
      <c r="G3133" s="598"/>
      <c r="H3133" s="215" t="s">
        <v>880</v>
      </c>
      <c r="I3133" s="214" t="s">
        <v>3068</v>
      </c>
      <c r="J3133" s="214" t="s">
        <v>2239</v>
      </c>
      <c r="K3133" s="216">
        <v>4.17</v>
      </c>
    </row>
    <row r="3134" spans="1:11">
      <c r="A3134" s="245"/>
      <c r="B3134" s="245"/>
      <c r="C3134" s="245"/>
      <c r="D3134" s="245"/>
      <c r="E3134" s="245"/>
      <c r="F3134" s="245" t="s">
        <v>886</v>
      </c>
      <c r="G3134" s="245" t="s">
        <v>1236</v>
      </c>
      <c r="H3134" s="245" t="s">
        <v>888</v>
      </c>
      <c r="I3134" s="245" t="s">
        <v>1928</v>
      </c>
      <c r="J3134" s="245" t="s">
        <v>890</v>
      </c>
      <c r="K3134" s="245" t="s">
        <v>2917</v>
      </c>
    </row>
    <row r="3135" spans="1:11" ht="15" thickBot="1">
      <c r="A3135" s="245"/>
      <c r="B3135" s="245"/>
      <c r="C3135" s="245"/>
      <c r="D3135" s="245"/>
      <c r="E3135" s="245"/>
      <c r="F3135" s="245" t="s">
        <v>891</v>
      </c>
      <c r="G3135" s="245" t="s">
        <v>3074</v>
      </c>
      <c r="H3135" s="599" t="s">
        <v>892</v>
      </c>
      <c r="I3135" s="599"/>
      <c r="J3135" s="599" t="s">
        <v>3368</v>
      </c>
      <c r="K3135" s="599"/>
    </row>
    <row r="3136" spans="1:11" ht="0.95" customHeight="1" thickTop="1">
      <c r="A3136" s="217"/>
      <c r="B3136" s="217"/>
      <c r="C3136" s="217"/>
      <c r="D3136" s="217"/>
      <c r="E3136" s="217"/>
      <c r="F3136" s="217"/>
      <c r="G3136" s="217"/>
      <c r="H3136" s="217"/>
      <c r="I3136" s="217"/>
      <c r="J3136" s="217"/>
      <c r="K3136" s="217"/>
    </row>
    <row r="3137" spans="1:11" ht="18" customHeight="1">
      <c r="A3137" s="243"/>
      <c r="B3137" s="243" t="s">
        <v>840</v>
      </c>
      <c r="C3137" s="207" t="s">
        <v>841</v>
      </c>
      <c r="D3137" s="243" t="s">
        <v>842</v>
      </c>
      <c r="E3137" s="243" t="s">
        <v>843</v>
      </c>
      <c r="F3137" s="600" t="s">
        <v>844</v>
      </c>
      <c r="G3137" s="600"/>
      <c r="H3137" s="208" t="s">
        <v>845</v>
      </c>
      <c r="I3137" s="207" t="s">
        <v>846</v>
      </c>
      <c r="J3137" s="207" t="s">
        <v>847</v>
      </c>
      <c r="K3137" s="207" t="s">
        <v>742</v>
      </c>
    </row>
    <row r="3138" spans="1:11" ht="33" customHeight="1">
      <c r="A3138" s="317" t="s">
        <v>848</v>
      </c>
      <c r="B3138" s="317"/>
      <c r="C3138" s="318" t="s">
        <v>1357</v>
      </c>
      <c r="D3138" s="317" t="s">
        <v>14</v>
      </c>
      <c r="E3138" s="317" t="s">
        <v>1358</v>
      </c>
      <c r="F3138" s="592" t="s">
        <v>856</v>
      </c>
      <c r="G3138" s="592"/>
      <c r="H3138" s="319" t="s">
        <v>880</v>
      </c>
      <c r="I3138" s="318">
        <v>1</v>
      </c>
      <c r="J3138" s="318" t="s">
        <v>1359</v>
      </c>
      <c r="K3138" s="318" t="s">
        <v>1359</v>
      </c>
    </row>
    <row r="3139" spans="1:11" ht="21.95" customHeight="1">
      <c r="A3139" s="244" t="s">
        <v>853</v>
      </c>
      <c r="B3139" s="244"/>
      <c r="C3139" s="211" t="s">
        <v>1352</v>
      </c>
      <c r="D3139" s="244" t="s">
        <v>14</v>
      </c>
      <c r="E3139" s="244" t="s">
        <v>1353</v>
      </c>
      <c r="F3139" s="597" t="s">
        <v>861</v>
      </c>
      <c r="G3139" s="597"/>
      <c r="H3139" s="212" t="s">
        <v>862</v>
      </c>
      <c r="I3139" s="211" t="s">
        <v>3369</v>
      </c>
      <c r="J3139" s="211" t="s">
        <v>1354</v>
      </c>
      <c r="K3139" s="213">
        <v>0.08</v>
      </c>
    </row>
    <row r="3140" spans="1:11" ht="21.95" customHeight="1">
      <c r="A3140" s="244" t="s">
        <v>853</v>
      </c>
      <c r="B3140" s="244"/>
      <c r="C3140" s="211" t="s">
        <v>1355</v>
      </c>
      <c r="D3140" s="244" t="s">
        <v>14</v>
      </c>
      <c r="E3140" s="244" t="s">
        <v>1356</v>
      </c>
      <c r="F3140" s="597" t="s">
        <v>861</v>
      </c>
      <c r="G3140" s="597"/>
      <c r="H3140" s="212" t="s">
        <v>862</v>
      </c>
      <c r="I3140" s="211" t="s">
        <v>2254</v>
      </c>
      <c r="J3140" s="211" t="s">
        <v>868</v>
      </c>
      <c r="K3140" s="213">
        <v>0.81</v>
      </c>
    </row>
    <row r="3141" spans="1:11" ht="21.95" customHeight="1">
      <c r="A3141" s="247" t="s">
        <v>869</v>
      </c>
      <c r="B3141" s="247"/>
      <c r="C3141" s="214" t="s">
        <v>3370</v>
      </c>
      <c r="D3141" s="247" t="s">
        <v>14</v>
      </c>
      <c r="E3141" s="247" t="s">
        <v>3371</v>
      </c>
      <c r="F3141" s="598" t="s">
        <v>872</v>
      </c>
      <c r="G3141" s="598"/>
      <c r="H3141" s="215" t="s">
        <v>880</v>
      </c>
      <c r="I3141" s="214" t="s">
        <v>3372</v>
      </c>
      <c r="J3141" s="214" t="s">
        <v>3373</v>
      </c>
      <c r="K3141" s="216">
        <v>4.42</v>
      </c>
    </row>
    <row r="3142" spans="1:11">
      <c r="A3142" s="245"/>
      <c r="B3142" s="245"/>
      <c r="C3142" s="245"/>
      <c r="D3142" s="245"/>
      <c r="E3142" s="245"/>
      <c r="F3142" s="245" t="s">
        <v>886</v>
      </c>
      <c r="G3142" s="245" t="s">
        <v>3377</v>
      </c>
      <c r="H3142" s="245" t="s">
        <v>888</v>
      </c>
      <c r="I3142" s="245" t="s">
        <v>3423</v>
      </c>
      <c r="J3142" s="245" t="s">
        <v>890</v>
      </c>
      <c r="K3142" s="245" t="s">
        <v>1385</v>
      </c>
    </row>
    <row r="3143" spans="1:11" ht="15" thickBot="1">
      <c r="A3143" s="245"/>
      <c r="B3143" s="245"/>
      <c r="C3143" s="245"/>
      <c r="D3143" s="245"/>
      <c r="E3143" s="245"/>
      <c r="F3143" s="245" t="s">
        <v>891</v>
      </c>
      <c r="G3143" s="245" t="s">
        <v>1070</v>
      </c>
      <c r="H3143" s="599" t="s">
        <v>892</v>
      </c>
      <c r="I3143" s="599"/>
      <c r="J3143" s="599" t="s">
        <v>3374</v>
      </c>
      <c r="K3143" s="599"/>
    </row>
    <row r="3144" spans="1:11" ht="0.95" customHeight="1" thickTop="1">
      <c r="A3144" s="217"/>
      <c r="B3144" s="217"/>
      <c r="C3144" s="217"/>
      <c r="D3144" s="217"/>
      <c r="E3144" s="217"/>
      <c r="F3144" s="217"/>
      <c r="G3144" s="217"/>
      <c r="H3144" s="217"/>
      <c r="I3144" s="217"/>
      <c r="J3144" s="217"/>
      <c r="K3144" s="217"/>
    </row>
    <row r="3145" spans="1:11" ht="18" customHeight="1">
      <c r="A3145" s="243"/>
      <c r="B3145" s="243" t="s">
        <v>840</v>
      </c>
      <c r="C3145" s="207" t="s">
        <v>841</v>
      </c>
      <c r="D3145" s="243" t="s">
        <v>842</v>
      </c>
      <c r="E3145" s="243" t="s">
        <v>843</v>
      </c>
      <c r="F3145" s="600" t="s">
        <v>844</v>
      </c>
      <c r="G3145" s="600"/>
      <c r="H3145" s="208" t="s">
        <v>845</v>
      </c>
      <c r="I3145" s="207" t="s">
        <v>846</v>
      </c>
      <c r="J3145" s="207" t="s">
        <v>847</v>
      </c>
      <c r="K3145" s="207" t="s">
        <v>742</v>
      </c>
    </row>
    <row r="3146" spans="1:11" ht="33" customHeight="1">
      <c r="A3146" s="317" t="s">
        <v>848</v>
      </c>
      <c r="B3146" s="317"/>
      <c r="C3146" s="318" t="s">
        <v>1526</v>
      </c>
      <c r="D3146" s="317" t="s">
        <v>14</v>
      </c>
      <c r="E3146" s="317" t="s">
        <v>1527</v>
      </c>
      <c r="F3146" s="592" t="s">
        <v>856</v>
      </c>
      <c r="G3146" s="592"/>
      <c r="H3146" s="319" t="s">
        <v>880</v>
      </c>
      <c r="I3146" s="318">
        <v>1</v>
      </c>
      <c r="J3146" s="318" t="s">
        <v>1528</v>
      </c>
      <c r="K3146" s="318" t="s">
        <v>1528</v>
      </c>
    </row>
    <row r="3147" spans="1:11" ht="21.95" customHeight="1">
      <c r="A3147" s="244" t="s">
        <v>853</v>
      </c>
      <c r="B3147" s="244"/>
      <c r="C3147" s="211" t="s">
        <v>1352</v>
      </c>
      <c r="D3147" s="244" t="s">
        <v>14</v>
      </c>
      <c r="E3147" s="244" t="s">
        <v>1353</v>
      </c>
      <c r="F3147" s="597" t="s">
        <v>861</v>
      </c>
      <c r="G3147" s="597"/>
      <c r="H3147" s="212" t="s">
        <v>862</v>
      </c>
      <c r="I3147" s="211" t="s">
        <v>3375</v>
      </c>
      <c r="J3147" s="211" t="s">
        <v>1354</v>
      </c>
      <c r="K3147" s="213">
        <v>0.04</v>
      </c>
    </row>
    <row r="3148" spans="1:11" ht="21.95" customHeight="1">
      <c r="A3148" s="244" t="s">
        <v>853</v>
      </c>
      <c r="B3148" s="244"/>
      <c r="C3148" s="211" t="s">
        <v>1355</v>
      </c>
      <c r="D3148" s="244" t="s">
        <v>14</v>
      </c>
      <c r="E3148" s="244" t="s">
        <v>1356</v>
      </c>
      <c r="F3148" s="597" t="s">
        <v>861</v>
      </c>
      <c r="G3148" s="597"/>
      <c r="H3148" s="212" t="s">
        <v>862</v>
      </c>
      <c r="I3148" s="211" t="s">
        <v>3376</v>
      </c>
      <c r="J3148" s="211" t="s">
        <v>868</v>
      </c>
      <c r="K3148" s="213">
        <v>0.43</v>
      </c>
    </row>
    <row r="3149" spans="1:11" ht="21.95" customHeight="1">
      <c r="A3149" s="247" t="s">
        <v>869</v>
      </c>
      <c r="B3149" s="247"/>
      <c r="C3149" s="214" t="s">
        <v>2250</v>
      </c>
      <c r="D3149" s="247" t="s">
        <v>14</v>
      </c>
      <c r="E3149" s="247" t="s">
        <v>2251</v>
      </c>
      <c r="F3149" s="598" t="s">
        <v>872</v>
      </c>
      <c r="G3149" s="598"/>
      <c r="H3149" s="215" t="s">
        <v>880</v>
      </c>
      <c r="I3149" s="214" t="s">
        <v>3068</v>
      </c>
      <c r="J3149" s="214" t="s">
        <v>1309</v>
      </c>
      <c r="K3149" s="216">
        <v>5.15</v>
      </c>
    </row>
    <row r="3150" spans="1:11">
      <c r="A3150" s="245"/>
      <c r="B3150" s="245"/>
      <c r="C3150" s="245"/>
      <c r="D3150" s="245"/>
      <c r="E3150" s="245"/>
      <c r="F3150" s="245" t="s">
        <v>886</v>
      </c>
      <c r="G3150" s="245" t="s">
        <v>1167</v>
      </c>
      <c r="H3150" s="245" t="s">
        <v>888</v>
      </c>
      <c r="I3150" s="245" t="s">
        <v>1476</v>
      </c>
      <c r="J3150" s="245" t="s">
        <v>890</v>
      </c>
      <c r="K3150" s="245" t="s">
        <v>3377</v>
      </c>
    </row>
    <row r="3151" spans="1:11" ht="15" thickBot="1">
      <c r="A3151" s="245"/>
      <c r="B3151" s="245"/>
      <c r="C3151" s="245"/>
      <c r="D3151" s="245"/>
      <c r="E3151" s="245"/>
      <c r="F3151" s="245" t="s">
        <v>891</v>
      </c>
      <c r="G3151" s="245" t="s">
        <v>3092</v>
      </c>
      <c r="H3151" s="599" t="s">
        <v>892</v>
      </c>
      <c r="I3151" s="599"/>
      <c r="J3151" s="599" t="s">
        <v>3378</v>
      </c>
      <c r="K3151" s="599"/>
    </row>
    <row r="3152" spans="1:11" ht="0.95" customHeight="1" thickTop="1">
      <c r="A3152" s="217"/>
      <c r="B3152" s="217"/>
      <c r="C3152" s="217"/>
      <c r="D3152" s="217"/>
      <c r="E3152" s="217"/>
      <c r="F3152" s="217"/>
      <c r="G3152" s="217"/>
      <c r="H3152" s="217"/>
      <c r="I3152" s="217"/>
      <c r="J3152" s="217"/>
      <c r="K3152" s="217"/>
    </row>
    <row r="3153" spans="1:11" ht="18" customHeight="1">
      <c r="A3153" s="243"/>
      <c r="B3153" s="243" t="s">
        <v>840</v>
      </c>
      <c r="C3153" s="207" t="s">
        <v>841</v>
      </c>
      <c r="D3153" s="243" t="s">
        <v>842</v>
      </c>
      <c r="E3153" s="243" t="s">
        <v>843</v>
      </c>
      <c r="F3153" s="600" t="s">
        <v>844</v>
      </c>
      <c r="G3153" s="600"/>
      <c r="H3153" s="208" t="s">
        <v>845</v>
      </c>
      <c r="I3153" s="207" t="s">
        <v>846</v>
      </c>
      <c r="J3153" s="207" t="s">
        <v>847</v>
      </c>
      <c r="K3153" s="207" t="s">
        <v>742</v>
      </c>
    </row>
    <row r="3154" spans="1:11" ht="33" customHeight="1">
      <c r="A3154" s="317" t="s">
        <v>848</v>
      </c>
      <c r="B3154" s="317"/>
      <c r="C3154" s="318" t="s">
        <v>1371</v>
      </c>
      <c r="D3154" s="317" t="s">
        <v>14</v>
      </c>
      <c r="E3154" s="317" t="s">
        <v>1372</v>
      </c>
      <c r="F3154" s="592" t="s">
        <v>856</v>
      </c>
      <c r="G3154" s="592"/>
      <c r="H3154" s="319" t="s">
        <v>880</v>
      </c>
      <c r="I3154" s="318">
        <v>1</v>
      </c>
      <c r="J3154" s="318" t="s">
        <v>1373</v>
      </c>
      <c r="K3154" s="318" t="s">
        <v>1373</v>
      </c>
    </row>
    <row r="3155" spans="1:11" ht="21.95" customHeight="1">
      <c r="A3155" s="244" t="s">
        <v>853</v>
      </c>
      <c r="B3155" s="244"/>
      <c r="C3155" s="211" t="s">
        <v>1352</v>
      </c>
      <c r="D3155" s="244" t="s">
        <v>14</v>
      </c>
      <c r="E3155" s="244" t="s">
        <v>1353</v>
      </c>
      <c r="F3155" s="597" t="s">
        <v>861</v>
      </c>
      <c r="G3155" s="597"/>
      <c r="H3155" s="212" t="s">
        <v>862</v>
      </c>
      <c r="I3155" s="211" t="s">
        <v>2183</v>
      </c>
      <c r="J3155" s="211" t="s">
        <v>1354</v>
      </c>
      <c r="K3155" s="213">
        <v>0.16</v>
      </c>
    </row>
    <row r="3156" spans="1:11" ht="21.95" customHeight="1">
      <c r="A3156" s="244" t="s">
        <v>853</v>
      </c>
      <c r="B3156" s="244"/>
      <c r="C3156" s="211" t="s">
        <v>1355</v>
      </c>
      <c r="D3156" s="244" t="s">
        <v>14</v>
      </c>
      <c r="E3156" s="244" t="s">
        <v>1356</v>
      </c>
      <c r="F3156" s="597" t="s">
        <v>861</v>
      </c>
      <c r="G3156" s="597"/>
      <c r="H3156" s="212" t="s">
        <v>862</v>
      </c>
      <c r="I3156" s="211" t="s">
        <v>3379</v>
      </c>
      <c r="J3156" s="211" t="s">
        <v>868</v>
      </c>
      <c r="K3156" s="213">
        <v>1.49</v>
      </c>
    </row>
    <row r="3157" spans="1:11" ht="21.95" customHeight="1">
      <c r="A3157" s="247" t="s">
        <v>869</v>
      </c>
      <c r="B3157" s="247"/>
      <c r="C3157" s="214" t="s">
        <v>1232</v>
      </c>
      <c r="D3157" s="247" t="s">
        <v>14</v>
      </c>
      <c r="E3157" s="247" t="s">
        <v>1233</v>
      </c>
      <c r="F3157" s="598" t="s">
        <v>872</v>
      </c>
      <c r="G3157" s="598"/>
      <c r="H3157" s="215" t="s">
        <v>880</v>
      </c>
      <c r="I3157" s="214" t="s">
        <v>3372</v>
      </c>
      <c r="J3157" s="214" t="s">
        <v>1235</v>
      </c>
      <c r="K3157" s="216">
        <v>4.1900000000000004</v>
      </c>
    </row>
    <row r="3158" spans="1:11">
      <c r="A3158" s="245"/>
      <c r="B3158" s="245"/>
      <c r="C3158" s="245"/>
      <c r="D3158" s="245"/>
      <c r="E3158" s="245"/>
      <c r="F3158" s="245" t="s">
        <v>886</v>
      </c>
      <c r="G3158" s="245" t="s">
        <v>2629</v>
      </c>
      <c r="H3158" s="245" t="s">
        <v>888</v>
      </c>
      <c r="I3158" s="245" t="s">
        <v>2593</v>
      </c>
      <c r="J3158" s="245" t="s">
        <v>890</v>
      </c>
      <c r="K3158" s="245" t="s">
        <v>1363</v>
      </c>
    </row>
    <row r="3159" spans="1:11" ht="15" thickBot="1">
      <c r="A3159" s="245"/>
      <c r="B3159" s="245"/>
      <c r="C3159" s="245"/>
      <c r="D3159" s="245"/>
      <c r="E3159" s="245"/>
      <c r="F3159" s="245" t="s">
        <v>891</v>
      </c>
      <c r="G3159" s="245" t="s">
        <v>1363</v>
      </c>
      <c r="H3159" s="599" t="s">
        <v>892</v>
      </c>
      <c r="I3159" s="599"/>
      <c r="J3159" s="599" t="s">
        <v>3380</v>
      </c>
      <c r="K3159" s="599"/>
    </row>
    <row r="3160" spans="1:11" ht="0.95" customHeight="1" thickTop="1">
      <c r="A3160" s="217"/>
      <c r="B3160" s="217"/>
      <c r="C3160" s="217"/>
      <c r="D3160" s="217"/>
      <c r="E3160" s="217"/>
      <c r="F3160" s="217"/>
      <c r="G3160" s="217"/>
      <c r="H3160" s="217"/>
      <c r="I3160" s="217"/>
      <c r="J3160" s="217"/>
      <c r="K3160" s="217"/>
    </row>
    <row r="3161" spans="1:11" ht="18" customHeight="1">
      <c r="A3161" s="243"/>
      <c r="B3161" s="243" t="s">
        <v>840</v>
      </c>
      <c r="C3161" s="207" t="s">
        <v>841</v>
      </c>
      <c r="D3161" s="243" t="s">
        <v>842</v>
      </c>
      <c r="E3161" s="243" t="s">
        <v>843</v>
      </c>
      <c r="F3161" s="600" t="s">
        <v>844</v>
      </c>
      <c r="G3161" s="600"/>
      <c r="H3161" s="208" t="s">
        <v>845</v>
      </c>
      <c r="I3161" s="207" t="s">
        <v>846</v>
      </c>
      <c r="J3161" s="207" t="s">
        <v>847</v>
      </c>
      <c r="K3161" s="207" t="s">
        <v>742</v>
      </c>
    </row>
    <row r="3162" spans="1:11" ht="21.95" customHeight="1">
      <c r="A3162" s="317" t="s">
        <v>848</v>
      </c>
      <c r="B3162" s="317"/>
      <c r="C3162" s="318" t="s">
        <v>2397</v>
      </c>
      <c r="D3162" s="317" t="s">
        <v>14</v>
      </c>
      <c r="E3162" s="317" t="s">
        <v>2398</v>
      </c>
      <c r="F3162" s="592" t="s">
        <v>917</v>
      </c>
      <c r="G3162" s="592"/>
      <c r="H3162" s="319" t="s">
        <v>914</v>
      </c>
      <c r="I3162" s="318">
        <v>1</v>
      </c>
      <c r="J3162" s="318" t="s">
        <v>2399</v>
      </c>
      <c r="K3162" s="318" t="s">
        <v>2399</v>
      </c>
    </row>
    <row r="3163" spans="1:11" ht="21.95" customHeight="1">
      <c r="A3163" s="244" t="s">
        <v>853</v>
      </c>
      <c r="B3163" s="244"/>
      <c r="C3163" s="211" t="s">
        <v>859</v>
      </c>
      <c r="D3163" s="244" t="s">
        <v>14</v>
      </c>
      <c r="E3163" s="244" t="s">
        <v>860</v>
      </c>
      <c r="F3163" s="597" t="s">
        <v>861</v>
      </c>
      <c r="G3163" s="597"/>
      <c r="H3163" s="212" t="s">
        <v>862</v>
      </c>
      <c r="I3163" s="211" t="s">
        <v>1771</v>
      </c>
      <c r="J3163" s="211" t="s">
        <v>864</v>
      </c>
      <c r="K3163" s="213">
        <v>2.0499999999999998</v>
      </c>
    </row>
    <row r="3164" spans="1:11" ht="21.95" customHeight="1">
      <c r="A3164" s="244" t="s">
        <v>853</v>
      </c>
      <c r="B3164" s="244"/>
      <c r="C3164" s="211" t="s">
        <v>1541</v>
      </c>
      <c r="D3164" s="244" t="s">
        <v>14</v>
      </c>
      <c r="E3164" s="244" t="s">
        <v>1542</v>
      </c>
      <c r="F3164" s="597" t="s">
        <v>861</v>
      </c>
      <c r="G3164" s="597"/>
      <c r="H3164" s="212" t="s">
        <v>862</v>
      </c>
      <c r="I3164" s="211" t="s">
        <v>2008</v>
      </c>
      <c r="J3164" s="211" t="s">
        <v>1543</v>
      </c>
      <c r="K3164" s="213">
        <v>9.3800000000000008</v>
      </c>
    </row>
    <row r="3165" spans="1:11" ht="21.95" customHeight="1">
      <c r="A3165" s="247" t="s">
        <v>869</v>
      </c>
      <c r="B3165" s="247"/>
      <c r="C3165" s="214" t="s">
        <v>3381</v>
      </c>
      <c r="D3165" s="247" t="s">
        <v>14</v>
      </c>
      <c r="E3165" s="247" t="s">
        <v>3382</v>
      </c>
      <c r="F3165" s="598" t="s">
        <v>872</v>
      </c>
      <c r="G3165" s="598"/>
      <c r="H3165" s="215" t="s">
        <v>914</v>
      </c>
      <c r="I3165" s="214" t="s">
        <v>867</v>
      </c>
      <c r="J3165" s="214" t="s">
        <v>3383</v>
      </c>
      <c r="K3165" s="216">
        <v>100.05</v>
      </c>
    </row>
    <row r="3166" spans="1:11" ht="21.95" customHeight="1">
      <c r="A3166" s="247" t="s">
        <v>869</v>
      </c>
      <c r="B3166" s="247"/>
      <c r="C3166" s="214" t="s">
        <v>2334</v>
      </c>
      <c r="D3166" s="247" t="s">
        <v>14</v>
      </c>
      <c r="E3166" s="247" t="s">
        <v>2335</v>
      </c>
      <c r="F3166" s="598" t="s">
        <v>872</v>
      </c>
      <c r="G3166" s="598"/>
      <c r="H3166" s="215" t="s">
        <v>880</v>
      </c>
      <c r="I3166" s="214" t="s">
        <v>3384</v>
      </c>
      <c r="J3166" s="214" t="s">
        <v>2337</v>
      </c>
      <c r="K3166" s="216">
        <v>9.07</v>
      </c>
    </row>
    <row r="3167" spans="1:11">
      <c r="A3167" s="245"/>
      <c r="B3167" s="245"/>
      <c r="C3167" s="245"/>
      <c r="D3167" s="245"/>
      <c r="E3167" s="245"/>
      <c r="F3167" s="245" t="s">
        <v>886</v>
      </c>
      <c r="G3167" s="245" t="s">
        <v>1420</v>
      </c>
      <c r="H3167" s="245" t="s">
        <v>888</v>
      </c>
      <c r="I3167" s="245" t="s">
        <v>4215</v>
      </c>
      <c r="J3167" s="245" t="s">
        <v>890</v>
      </c>
      <c r="K3167" s="245" t="s">
        <v>3385</v>
      </c>
    </row>
    <row r="3168" spans="1:11" ht="15" thickBot="1">
      <c r="A3168" s="245"/>
      <c r="B3168" s="245"/>
      <c r="C3168" s="245"/>
      <c r="D3168" s="245"/>
      <c r="E3168" s="245"/>
      <c r="F3168" s="245" t="s">
        <v>891</v>
      </c>
      <c r="G3168" s="245" t="s">
        <v>3386</v>
      </c>
      <c r="H3168" s="599" t="s">
        <v>892</v>
      </c>
      <c r="I3168" s="599"/>
      <c r="J3168" s="599" t="s">
        <v>3387</v>
      </c>
      <c r="K3168" s="599"/>
    </row>
    <row r="3169" spans="1:11" ht="0.95" customHeight="1" thickTop="1">
      <c r="A3169" s="217"/>
      <c r="B3169" s="217"/>
      <c r="C3169" s="217"/>
      <c r="D3169" s="217"/>
      <c r="E3169" s="217"/>
      <c r="F3169" s="217"/>
      <c r="G3169" s="217"/>
      <c r="H3169" s="217"/>
      <c r="I3169" s="217"/>
      <c r="J3169" s="217"/>
      <c r="K3169" s="217"/>
    </row>
    <row r="3170" spans="1:11" ht="18" customHeight="1">
      <c r="A3170" s="243"/>
      <c r="B3170" s="243" t="s">
        <v>840</v>
      </c>
      <c r="C3170" s="207" t="s">
        <v>841</v>
      </c>
      <c r="D3170" s="243" t="s">
        <v>842</v>
      </c>
      <c r="E3170" s="243" t="s">
        <v>843</v>
      </c>
      <c r="F3170" s="600" t="s">
        <v>844</v>
      </c>
      <c r="G3170" s="600"/>
      <c r="H3170" s="208" t="s">
        <v>845</v>
      </c>
      <c r="I3170" s="207" t="s">
        <v>846</v>
      </c>
      <c r="J3170" s="207" t="s">
        <v>847</v>
      </c>
      <c r="K3170" s="207" t="s">
        <v>742</v>
      </c>
    </row>
    <row r="3171" spans="1:11" ht="21.95" customHeight="1">
      <c r="A3171" s="317" t="s">
        <v>848</v>
      </c>
      <c r="B3171" s="317"/>
      <c r="C3171" s="318" t="s">
        <v>2915</v>
      </c>
      <c r="D3171" s="317" t="s">
        <v>14</v>
      </c>
      <c r="E3171" s="317" t="s">
        <v>2916</v>
      </c>
      <c r="F3171" s="592" t="s">
        <v>861</v>
      </c>
      <c r="G3171" s="592"/>
      <c r="H3171" s="319" t="s">
        <v>862</v>
      </c>
      <c r="I3171" s="318">
        <v>1</v>
      </c>
      <c r="J3171" s="318" t="s">
        <v>2917</v>
      </c>
      <c r="K3171" s="318" t="s">
        <v>2917</v>
      </c>
    </row>
    <row r="3172" spans="1:11" ht="21.95" customHeight="1">
      <c r="A3172" s="247" t="s">
        <v>869</v>
      </c>
      <c r="B3172" s="247"/>
      <c r="C3172" s="214" t="s">
        <v>2918</v>
      </c>
      <c r="D3172" s="247" t="s">
        <v>14</v>
      </c>
      <c r="E3172" s="247" t="s">
        <v>2919</v>
      </c>
      <c r="F3172" s="598" t="s">
        <v>2920</v>
      </c>
      <c r="G3172" s="598"/>
      <c r="H3172" s="215" t="s">
        <v>862</v>
      </c>
      <c r="I3172" s="214" t="s">
        <v>3388</v>
      </c>
      <c r="J3172" s="214" t="s">
        <v>2921</v>
      </c>
      <c r="K3172" s="216">
        <v>0.09</v>
      </c>
    </row>
    <row r="3173" spans="1:11">
      <c r="A3173" s="245"/>
      <c r="B3173" s="245"/>
      <c r="C3173" s="245"/>
      <c r="D3173" s="245"/>
      <c r="E3173" s="245"/>
      <c r="F3173" s="245" t="s">
        <v>886</v>
      </c>
      <c r="G3173" s="245" t="s">
        <v>1236</v>
      </c>
      <c r="H3173" s="245" t="s">
        <v>888</v>
      </c>
      <c r="I3173" s="245" t="s">
        <v>1928</v>
      </c>
      <c r="J3173" s="245" t="s">
        <v>890</v>
      </c>
      <c r="K3173" s="245" t="s">
        <v>2917</v>
      </c>
    </row>
    <row r="3174" spans="1:11" ht="15" thickBot="1">
      <c r="A3174" s="245"/>
      <c r="B3174" s="245"/>
      <c r="C3174" s="245"/>
      <c r="D3174" s="245"/>
      <c r="E3174" s="245"/>
      <c r="F3174" s="245" t="s">
        <v>891</v>
      </c>
      <c r="G3174" s="245" t="s">
        <v>857</v>
      </c>
      <c r="H3174" s="599" t="s">
        <v>892</v>
      </c>
      <c r="I3174" s="599"/>
      <c r="J3174" s="599" t="s">
        <v>2947</v>
      </c>
      <c r="K3174" s="599"/>
    </row>
    <row r="3175" spans="1:11" ht="0.95" customHeight="1" thickTop="1">
      <c r="A3175" s="217"/>
      <c r="B3175" s="217"/>
      <c r="C3175" s="217"/>
      <c r="D3175" s="217"/>
      <c r="E3175" s="217"/>
      <c r="F3175" s="217"/>
      <c r="G3175" s="217"/>
      <c r="H3175" s="217"/>
      <c r="I3175" s="217"/>
      <c r="J3175" s="217"/>
      <c r="K3175" s="217"/>
    </row>
    <row r="3176" spans="1:11" ht="18" customHeight="1">
      <c r="A3176" s="243"/>
      <c r="B3176" s="243" t="s">
        <v>840</v>
      </c>
      <c r="C3176" s="207" t="s">
        <v>841</v>
      </c>
      <c r="D3176" s="243" t="s">
        <v>842</v>
      </c>
      <c r="E3176" s="243" t="s">
        <v>843</v>
      </c>
      <c r="F3176" s="600" t="s">
        <v>844</v>
      </c>
      <c r="G3176" s="600"/>
      <c r="H3176" s="208" t="s">
        <v>845</v>
      </c>
      <c r="I3176" s="207" t="s">
        <v>846</v>
      </c>
      <c r="J3176" s="207" t="s">
        <v>847</v>
      </c>
      <c r="K3176" s="207" t="s">
        <v>742</v>
      </c>
    </row>
    <row r="3177" spans="1:11" ht="21.95" customHeight="1">
      <c r="A3177" s="317" t="s">
        <v>848</v>
      </c>
      <c r="B3177" s="317"/>
      <c r="C3177" s="318" t="s">
        <v>2937</v>
      </c>
      <c r="D3177" s="317" t="s">
        <v>14</v>
      </c>
      <c r="E3177" s="317" t="s">
        <v>2938</v>
      </c>
      <c r="F3177" s="592" t="s">
        <v>861</v>
      </c>
      <c r="G3177" s="592"/>
      <c r="H3177" s="319" t="s">
        <v>862</v>
      </c>
      <c r="I3177" s="318">
        <v>1</v>
      </c>
      <c r="J3177" s="318" t="s">
        <v>1476</v>
      </c>
      <c r="K3177" s="318" t="s">
        <v>1476</v>
      </c>
    </row>
    <row r="3178" spans="1:11" ht="21.95" customHeight="1">
      <c r="A3178" s="247" t="s">
        <v>869</v>
      </c>
      <c r="B3178" s="247"/>
      <c r="C3178" s="214" t="s">
        <v>2939</v>
      </c>
      <c r="D3178" s="247" t="s">
        <v>14</v>
      </c>
      <c r="E3178" s="247" t="s">
        <v>2940</v>
      </c>
      <c r="F3178" s="598" t="s">
        <v>2920</v>
      </c>
      <c r="G3178" s="598"/>
      <c r="H3178" s="215" t="s">
        <v>862</v>
      </c>
      <c r="I3178" s="214" t="s">
        <v>3389</v>
      </c>
      <c r="J3178" s="214" t="s">
        <v>2941</v>
      </c>
      <c r="K3178" s="216">
        <v>0.16</v>
      </c>
    </row>
    <row r="3179" spans="1:11">
      <c r="A3179" s="245"/>
      <c r="B3179" s="245"/>
      <c r="C3179" s="245"/>
      <c r="D3179" s="245"/>
      <c r="E3179" s="245"/>
      <c r="F3179" s="245" t="s">
        <v>886</v>
      </c>
      <c r="G3179" s="245" t="s">
        <v>2294</v>
      </c>
      <c r="H3179" s="245" t="s">
        <v>888</v>
      </c>
      <c r="I3179" s="245" t="s">
        <v>2294</v>
      </c>
      <c r="J3179" s="245" t="s">
        <v>890</v>
      </c>
      <c r="K3179" s="245" t="s">
        <v>1476</v>
      </c>
    </row>
    <row r="3180" spans="1:11" ht="15" thickBot="1">
      <c r="A3180" s="245"/>
      <c r="B3180" s="245"/>
      <c r="C3180" s="245"/>
      <c r="D3180" s="245"/>
      <c r="E3180" s="245"/>
      <c r="F3180" s="245" t="s">
        <v>891</v>
      </c>
      <c r="G3180" s="245" t="s">
        <v>1267</v>
      </c>
      <c r="H3180" s="599" t="s">
        <v>892</v>
      </c>
      <c r="I3180" s="599"/>
      <c r="J3180" s="599" t="s">
        <v>1803</v>
      </c>
      <c r="K3180" s="599"/>
    </row>
    <row r="3181" spans="1:11" ht="0.95" customHeight="1" thickTop="1">
      <c r="A3181" s="217"/>
      <c r="B3181" s="217"/>
      <c r="C3181" s="217"/>
      <c r="D3181" s="217"/>
      <c r="E3181" s="217"/>
      <c r="F3181" s="217"/>
      <c r="G3181" s="217"/>
      <c r="H3181" s="217"/>
      <c r="I3181" s="217"/>
      <c r="J3181" s="217"/>
      <c r="K3181" s="217"/>
    </row>
    <row r="3182" spans="1:11" ht="18" customHeight="1">
      <c r="A3182" s="243"/>
      <c r="B3182" s="243" t="s">
        <v>840</v>
      </c>
      <c r="C3182" s="207" t="s">
        <v>841</v>
      </c>
      <c r="D3182" s="243" t="s">
        <v>842</v>
      </c>
      <c r="E3182" s="243" t="s">
        <v>843</v>
      </c>
      <c r="F3182" s="600" t="s">
        <v>844</v>
      </c>
      <c r="G3182" s="600"/>
      <c r="H3182" s="208" t="s">
        <v>845</v>
      </c>
      <c r="I3182" s="207" t="s">
        <v>846</v>
      </c>
      <c r="J3182" s="207" t="s">
        <v>847</v>
      </c>
      <c r="K3182" s="207" t="s">
        <v>742</v>
      </c>
    </row>
    <row r="3183" spans="1:11" ht="21.95" customHeight="1">
      <c r="A3183" s="317" t="s">
        <v>848</v>
      </c>
      <c r="B3183" s="317"/>
      <c r="C3183" s="318" t="s">
        <v>2945</v>
      </c>
      <c r="D3183" s="317" t="s">
        <v>14</v>
      </c>
      <c r="E3183" s="317" t="s">
        <v>2946</v>
      </c>
      <c r="F3183" s="592" t="s">
        <v>861</v>
      </c>
      <c r="G3183" s="592"/>
      <c r="H3183" s="319" t="s">
        <v>862</v>
      </c>
      <c r="I3183" s="318">
        <v>1</v>
      </c>
      <c r="J3183" s="318" t="s">
        <v>2947</v>
      </c>
      <c r="K3183" s="318" t="s">
        <v>2947</v>
      </c>
    </row>
    <row r="3184" spans="1:11" ht="21.95" customHeight="1">
      <c r="A3184" s="247" t="s">
        <v>869</v>
      </c>
      <c r="B3184" s="247"/>
      <c r="C3184" s="214" t="s">
        <v>2948</v>
      </c>
      <c r="D3184" s="247" t="s">
        <v>14</v>
      </c>
      <c r="E3184" s="247" t="s">
        <v>2949</v>
      </c>
      <c r="F3184" s="598" t="s">
        <v>2920</v>
      </c>
      <c r="G3184" s="598"/>
      <c r="H3184" s="215" t="s">
        <v>862</v>
      </c>
      <c r="I3184" s="214" t="s">
        <v>3389</v>
      </c>
      <c r="J3184" s="214" t="s">
        <v>2950</v>
      </c>
      <c r="K3184" s="216">
        <v>0.1</v>
      </c>
    </row>
    <row r="3185" spans="1:11">
      <c r="A3185" s="245"/>
      <c r="B3185" s="245"/>
      <c r="C3185" s="245"/>
      <c r="D3185" s="245"/>
      <c r="E3185" s="245"/>
      <c r="F3185" s="245" t="s">
        <v>886</v>
      </c>
      <c r="G3185" s="245" t="s">
        <v>1236</v>
      </c>
      <c r="H3185" s="245" t="s">
        <v>888</v>
      </c>
      <c r="I3185" s="245" t="s">
        <v>1236</v>
      </c>
      <c r="J3185" s="245" t="s">
        <v>890</v>
      </c>
      <c r="K3185" s="245" t="s">
        <v>2947</v>
      </c>
    </row>
    <row r="3186" spans="1:11" ht="15" thickBot="1">
      <c r="A3186" s="245"/>
      <c r="B3186" s="245"/>
      <c r="C3186" s="245"/>
      <c r="D3186" s="245"/>
      <c r="E3186" s="245"/>
      <c r="F3186" s="245" t="s">
        <v>891</v>
      </c>
      <c r="G3186" s="245" t="s">
        <v>1108</v>
      </c>
      <c r="H3186" s="599" t="s">
        <v>892</v>
      </c>
      <c r="I3186" s="599"/>
      <c r="J3186" s="599" t="s">
        <v>1110</v>
      </c>
      <c r="K3186" s="599"/>
    </row>
    <row r="3187" spans="1:11" ht="0.95" customHeight="1" thickTop="1">
      <c r="A3187" s="217"/>
      <c r="B3187" s="217"/>
      <c r="C3187" s="217"/>
      <c r="D3187" s="217"/>
      <c r="E3187" s="217"/>
      <c r="F3187" s="217"/>
      <c r="G3187" s="217"/>
      <c r="H3187" s="217"/>
      <c r="I3187" s="217"/>
      <c r="J3187" s="217"/>
      <c r="K3187" s="217"/>
    </row>
    <row r="3188" spans="1:11" ht="18" customHeight="1">
      <c r="A3188" s="243"/>
      <c r="B3188" s="243" t="s">
        <v>840</v>
      </c>
      <c r="C3188" s="207" t="s">
        <v>841</v>
      </c>
      <c r="D3188" s="243" t="s">
        <v>842</v>
      </c>
      <c r="E3188" s="243" t="s">
        <v>843</v>
      </c>
      <c r="F3188" s="600" t="s">
        <v>844</v>
      </c>
      <c r="G3188" s="600"/>
      <c r="H3188" s="208" t="s">
        <v>845</v>
      </c>
      <c r="I3188" s="207" t="s">
        <v>846</v>
      </c>
      <c r="J3188" s="207" t="s">
        <v>847</v>
      </c>
      <c r="K3188" s="207" t="s">
        <v>742</v>
      </c>
    </row>
    <row r="3189" spans="1:11" ht="21.95" customHeight="1">
      <c r="A3189" s="317" t="s">
        <v>848</v>
      </c>
      <c r="B3189" s="317"/>
      <c r="C3189" s="318" t="s">
        <v>2954</v>
      </c>
      <c r="D3189" s="317" t="s">
        <v>14</v>
      </c>
      <c r="E3189" s="317" t="s">
        <v>2955</v>
      </c>
      <c r="F3189" s="592" t="s">
        <v>861</v>
      </c>
      <c r="G3189" s="592"/>
      <c r="H3189" s="319" t="s">
        <v>862</v>
      </c>
      <c r="I3189" s="318">
        <v>1</v>
      </c>
      <c r="J3189" s="318" t="s">
        <v>1476</v>
      </c>
      <c r="K3189" s="318" t="s">
        <v>1476</v>
      </c>
    </row>
    <row r="3190" spans="1:11" ht="21.95" customHeight="1">
      <c r="A3190" s="247" t="s">
        <v>869</v>
      </c>
      <c r="B3190" s="247"/>
      <c r="C3190" s="214" t="s">
        <v>2956</v>
      </c>
      <c r="D3190" s="247" t="s">
        <v>14</v>
      </c>
      <c r="E3190" s="247" t="s">
        <v>2957</v>
      </c>
      <c r="F3190" s="598" t="s">
        <v>2920</v>
      </c>
      <c r="G3190" s="598"/>
      <c r="H3190" s="215" t="s">
        <v>862</v>
      </c>
      <c r="I3190" s="214" t="s">
        <v>3388</v>
      </c>
      <c r="J3190" s="214" t="s">
        <v>1348</v>
      </c>
      <c r="K3190" s="216">
        <v>0.16</v>
      </c>
    </row>
    <row r="3191" spans="1:11">
      <c r="A3191" s="245"/>
      <c r="B3191" s="245"/>
      <c r="C3191" s="245"/>
      <c r="D3191" s="245"/>
      <c r="E3191" s="245"/>
      <c r="F3191" s="245" t="s">
        <v>886</v>
      </c>
      <c r="G3191" s="245" t="s">
        <v>2294</v>
      </c>
      <c r="H3191" s="245" t="s">
        <v>888</v>
      </c>
      <c r="I3191" s="245" t="s">
        <v>2294</v>
      </c>
      <c r="J3191" s="245" t="s">
        <v>890</v>
      </c>
      <c r="K3191" s="245" t="s">
        <v>1476</v>
      </c>
    </row>
    <row r="3192" spans="1:11" ht="15" thickBot="1">
      <c r="A3192" s="245"/>
      <c r="B3192" s="245"/>
      <c r="C3192" s="245"/>
      <c r="D3192" s="245"/>
      <c r="E3192" s="245"/>
      <c r="F3192" s="245" t="s">
        <v>891</v>
      </c>
      <c r="G3192" s="245" t="s">
        <v>1267</v>
      </c>
      <c r="H3192" s="599" t="s">
        <v>892</v>
      </c>
      <c r="I3192" s="599"/>
      <c r="J3192" s="599" t="s">
        <v>1803</v>
      </c>
      <c r="K3192" s="599"/>
    </row>
    <row r="3193" spans="1:11" ht="0.95" customHeight="1" thickTop="1">
      <c r="A3193" s="217"/>
      <c r="B3193" s="217"/>
      <c r="C3193" s="217"/>
      <c r="D3193" s="217"/>
      <c r="E3193" s="217"/>
      <c r="F3193" s="217"/>
      <c r="G3193" s="217"/>
      <c r="H3193" s="217"/>
      <c r="I3193" s="217"/>
      <c r="J3193" s="217"/>
      <c r="K3193" s="217"/>
    </row>
    <row r="3194" spans="1:11" ht="18" customHeight="1">
      <c r="A3194" s="243"/>
      <c r="B3194" s="243" t="s">
        <v>840</v>
      </c>
      <c r="C3194" s="207" t="s">
        <v>841</v>
      </c>
      <c r="D3194" s="243" t="s">
        <v>842</v>
      </c>
      <c r="E3194" s="243" t="s">
        <v>843</v>
      </c>
      <c r="F3194" s="600" t="s">
        <v>844</v>
      </c>
      <c r="G3194" s="600"/>
      <c r="H3194" s="208" t="s">
        <v>845</v>
      </c>
      <c r="I3194" s="207" t="s">
        <v>846</v>
      </c>
      <c r="J3194" s="207" t="s">
        <v>847</v>
      </c>
      <c r="K3194" s="207" t="s">
        <v>742</v>
      </c>
    </row>
    <row r="3195" spans="1:11" ht="21.95" customHeight="1">
      <c r="A3195" s="317" t="s">
        <v>848</v>
      </c>
      <c r="B3195" s="317"/>
      <c r="C3195" s="318" t="s">
        <v>3123</v>
      </c>
      <c r="D3195" s="317" t="s">
        <v>14</v>
      </c>
      <c r="E3195" s="317" t="s">
        <v>3124</v>
      </c>
      <c r="F3195" s="592" t="s">
        <v>861</v>
      </c>
      <c r="G3195" s="592"/>
      <c r="H3195" s="319" t="s">
        <v>862</v>
      </c>
      <c r="I3195" s="318">
        <v>1</v>
      </c>
      <c r="J3195" s="318" t="s">
        <v>1364</v>
      </c>
      <c r="K3195" s="318" t="s">
        <v>1364</v>
      </c>
    </row>
    <row r="3196" spans="1:11" ht="21.95" customHeight="1">
      <c r="A3196" s="247" t="s">
        <v>869</v>
      </c>
      <c r="B3196" s="247"/>
      <c r="C3196" s="214" t="s">
        <v>3125</v>
      </c>
      <c r="D3196" s="247" t="s">
        <v>14</v>
      </c>
      <c r="E3196" s="247" t="s">
        <v>3126</v>
      </c>
      <c r="F3196" s="598" t="s">
        <v>2920</v>
      </c>
      <c r="G3196" s="598"/>
      <c r="H3196" s="215" t="s">
        <v>862</v>
      </c>
      <c r="I3196" s="214" t="s">
        <v>3388</v>
      </c>
      <c r="J3196" s="214" t="s">
        <v>2941</v>
      </c>
      <c r="K3196" s="216">
        <v>0.13</v>
      </c>
    </row>
    <row r="3197" spans="1:11">
      <c r="A3197" s="245"/>
      <c r="B3197" s="245"/>
      <c r="C3197" s="245"/>
      <c r="D3197" s="245"/>
      <c r="E3197" s="245"/>
      <c r="F3197" s="245" t="s">
        <v>886</v>
      </c>
      <c r="G3197" s="245" t="s">
        <v>1717</v>
      </c>
      <c r="H3197" s="245" t="s">
        <v>888</v>
      </c>
      <c r="I3197" s="245" t="s">
        <v>2106</v>
      </c>
      <c r="J3197" s="245" t="s">
        <v>890</v>
      </c>
      <c r="K3197" s="245" t="s">
        <v>1364</v>
      </c>
    </row>
    <row r="3198" spans="1:11" ht="15" thickBot="1">
      <c r="A3198" s="245"/>
      <c r="B3198" s="245"/>
      <c r="C3198" s="245"/>
      <c r="D3198" s="245"/>
      <c r="E3198" s="245"/>
      <c r="F3198" s="245" t="s">
        <v>891</v>
      </c>
      <c r="G3198" s="245" t="s">
        <v>1108</v>
      </c>
      <c r="H3198" s="599" t="s">
        <v>892</v>
      </c>
      <c r="I3198" s="599"/>
      <c r="J3198" s="599" t="s">
        <v>1771</v>
      </c>
      <c r="K3198" s="599"/>
    </row>
    <row r="3199" spans="1:11" ht="0.95" customHeight="1" thickTop="1">
      <c r="A3199" s="217"/>
      <c r="B3199" s="217"/>
      <c r="C3199" s="217"/>
      <c r="D3199" s="217"/>
      <c r="E3199" s="217"/>
      <c r="F3199" s="217"/>
      <c r="G3199" s="217"/>
      <c r="H3199" s="217"/>
      <c r="I3199" s="217"/>
      <c r="J3199" s="217"/>
      <c r="K3199" s="217"/>
    </row>
    <row r="3200" spans="1:11" ht="18" customHeight="1">
      <c r="A3200" s="243"/>
      <c r="B3200" s="243" t="s">
        <v>840</v>
      </c>
      <c r="C3200" s="207" t="s">
        <v>841</v>
      </c>
      <c r="D3200" s="243" t="s">
        <v>842</v>
      </c>
      <c r="E3200" s="243" t="s">
        <v>843</v>
      </c>
      <c r="F3200" s="600" t="s">
        <v>844</v>
      </c>
      <c r="G3200" s="600"/>
      <c r="H3200" s="208" t="s">
        <v>845</v>
      </c>
      <c r="I3200" s="207" t="s">
        <v>846</v>
      </c>
      <c r="J3200" s="207" t="s">
        <v>847</v>
      </c>
      <c r="K3200" s="207" t="s">
        <v>742</v>
      </c>
    </row>
    <row r="3201" spans="1:11" ht="21.95" customHeight="1">
      <c r="A3201" s="317" t="s">
        <v>848</v>
      </c>
      <c r="B3201" s="317"/>
      <c r="C3201" s="318" t="s">
        <v>3129</v>
      </c>
      <c r="D3201" s="317" t="s">
        <v>14</v>
      </c>
      <c r="E3201" s="317" t="s">
        <v>3130</v>
      </c>
      <c r="F3201" s="592" t="s">
        <v>861</v>
      </c>
      <c r="G3201" s="592"/>
      <c r="H3201" s="319" t="s">
        <v>862</v>
      </c>
      <c r="I3201" s="318">
        <v>1</v>
      </c>
      <c r="J3201" s="318" t="s">
        <v>1484</v>
      </c>
      <c r="K3201" s="318" t="s">
        <v>1484</v>
      </c>
    </row>
    <row r="3202" spans="1:11" ht="21.95" customHeight="1">
      <c r="A3202" s="247" t="s">
        <v>869</v>
      </c>
      <c r="B3202" s="247"/>
      <c r="C3202" s="214" t="s">
        <v>3131</v>
      </c>
      <c r="D3202" s="247" t="s">
        <v>14</v>
      </c>
      <c r="E3202" s="247" t="s">
        <v>3132</v>
      </c>
      <c r="F3202" s="598" t="s">
        <v>2920</v>
      </c>
      <c r="G3202" s="598"/>
      <c r="H3202" s="215" t="s">
        <v>862</v>
      </c>
      <c r="I3202" s="214" t="s">
        <v>3390</v>
      </c>
      <c r="J3202" s="214" t="s">
        <v>3133</v>
      </c>
      <c r="K3202" s="216">
        <v>0.28999999999999998</v>
      </c>
    </row>
    <row r="3203" spans="1:11">
      <c r="A3203" s="245"/>
      <c r="B3203" s="245"/>
      <c r="C3203" s="245"/>
      <c r="D3203" s="245"/>
      <c r="E3203" s="245"/>
      <c r="F3203" s="245" t="s">
        <v>886</v>
      </c>
      <c r="G3203" s="245" t="s">
        <v>1771</v>
      </c>
      <c r="H3203" s="245" t="s">
        <v>888</v>
      </c>
      <c r="I3203" s="245" t="s">
        <v>1268</v>
      </c>
      <c r="J3203" s="245" t="s">
        <v>890</v>
      </c>
      <c r="K3203" s="245" t="s">
        <v>1484</v>
      </c>
    </row>
    <row r="3204" spans="1:11" ht="15" thickBot="1">
      <c r="A3204" s="245"/>
      <c r="B3204" s="245"/>
      <c r="C3204" s="245"/>
      <c r="D3204" s="245"/>
      <c r="E3204" s="245"/>
      <c r="F3204" s="245" t="s">
        <v>891</v>
      </c>
      <c r="G3204" s="245" t="s">
        <v>1236</v>
      </c>
      <c r="H3204" s="599" t="s">
        <v>892</v>
      </c>
      <c r="I3204" s="599"/>
      <c r="J3204" s="599" t="s">
        <v>3377</v>
      </c>
      <c r="K3204" s="599"/>
    </row>
    <row r="3205" spans="1:11" ht="0.95" customHeight="1" thickTop="1">
      <c r="A3205" s="217"/>
      <c r="B3205" s="217"/>
      <c r="C3205" s="217"/>
      <c r="D3205" s="217"/>
      <c r="E3205" s="217"/>
      <c r="F3205" s="217"/>
      <c r="G3205" s="217"/>
      <c r="H3205" s="217"/>
      <c r="I3205" s="217"/>
      <c r="J3205" s="217"/>
      <c r="K3205" s="217"/>
    </row>
    <row r="3206" spans="1:11" ht="18" customHeight="1">
      <c r="A3206" s="243"/>
      <c r="B3206" s="243" t="s">
        <v>840</v>
      </c>
      <c r="C3206" s="207" t="s">
        <v>841</v>
      </c>
      <c r="D3206" s="243" t="s">
        <v>842</v>
      </c>
      <c r="E3206" s="243" t="s">
        <v>843</v>
      </c>
      <c r="F3206" s="600" t="s">
        <v>844</v>
      </c>
      <c r="G3206" s="600"/>
      <c r="H3206" s="208" t="s">
        <v>845</v>
      </c>
      <c r="I3206" s="207" t="s">
        <v>846</v>
      </c>
      <c r="J3206" s="207" t="s">
        <v>847</v>
      </c>
      <c r="K3206" s="207" t="s">
        <v>742</v>
      </c>
    </row>
    <row r="3207" spans="1:11" ht="33" customHeight="1">
      <c r="A3207" s="317" t="s">
        <v>848</v>
      </c>
      <c r="B3207" s="317"/>
      <c r="C3207" s="318" t="s">
        <v>3136</v>
      </c>
      <c r="D3207" s="317" t="s">
        <v>14</v>
      </c>
      <c r="E3207" s="317" t="s">
        <v>3137</v>
      </c>
      <c r="F3207" s="592" t="s">
        <v>861</v>
      </c>
      <c r="G3207" s="592"/>
      <c r="H3207" s="319" t="s">
        <v>862</v>
      </c>
      <c r="I3207" s="318">
        <v>1</v>
      </c>
      <c r="J3207" s="318" t="s">
        <v>1268</v>
      </c>
      <c r="K3207" s="318" t="s">
        <v>1268</v>
      </c>
    </row>
    <row r="3208" spans="1:11" ht="21.95" customHeight="1">
      <c r="A3208" s="247" t="s">
        <v>869</v>
      </c>
      <c r="B3208" s="247"/>
      <c r="C3208" s="214" t="s">
        <v>3138</v>
      </c>
      <c r="D3208" s="247" t="s">
        <v>14</v>
      </c>
      <c r="E3208" s="247" t="s">
        <v>3139</v>
      </c>
      <c r="F3208" s="598" t="s">
        <v>2920</v>
      </c>
      <c r="G3208" s="598"/>
      <c r="H3208" s="215" t="s">
        <v>862</v>
      </c>
      <c r="I3208" s="214" t="s">
        <v>3391</v>
      </c>
      <c r="J3208" s="214" t="s">
        <v>3140</v>
      </c>
      <c r="K3208" s="216">
        <v>0.14000000000000001</v>
      </c>
    </row>
    <row r="3209" spans="1:11">
      <c r="A3209" s="245"/>
      <c r="B3209" s="245"/>
      <c r="C3209" s="245"/>
      <c r="D3209" s="245"/>
      <c r="E3209" s="245"/>
      <c r="F3209" s="245" t="s">
        <v>886</v>
      </c>
      <c r="G3209" s="245" t="s">
        <v>1717</v>
      </c>
      <c r="H3209" s="245" t="s">
        <v>888</v>
      </c>
      <c r="I3209" s="245" t="s">
        <v>1717</v>
      </c>
      <c r="J3209" s="245" t="s">
        <v>890</v>
      </c>
      <c r="K3209" s="245" t="s">
        <v>1268</v>
      </c>
    </row>
    <row r="3210" spans="1:11" ht="15" thickBot="1">
      <c r="A3210" s="245"/>
      <c r="B3210" s="245"/>
      <c r="C3210" s="245"/>
      <c r="D3210" s="245"/>
      <c r="E3210" s="245"/>
      <c r="F3210" s="245" t="s">
        <v>891</v>
      </c>
      <c r="G3210" s="245" t="s">
        <v>1108</v>
      </c>
      <c r="H3210" s="599" t="s">
        <v>892</v>
      </c>
      <c r="I3210" s="599"/>
      <c r="J3210" s="599" t="s">
        <v>1476</v>
      </c>
      <c r="K3210" s="599"/>
    </row>
    <row r="3211" spans="1:11" ht="0.95" customHeight="1" thickTop="1">
      <c r="A3211" s="217"/>
      <c r="B3211" s="217"/>
      <c r="C3211" s="217"/>
      <c r="D3211" s="217"/>
      <c r="E3211" s="217"/>
      <c r="F3211" s="217"/>
      <c r="G3211" s="217"/>
      <c r="H3211" s="217"/>
      <c r="I3211" s="217"/>
      <c r="J3211" s="217"/>
      <c r="K3211" s="217"/>
    </row>
    <row r="3212" spans="1:11" ht="18" customHeight="1">
      <c r="A3212" s="243"/>
      <c r="B3212" s="243" t="s">
        <v>840</v>
      </c>
      <c r="C3212" s="207" t="s">
        <v>841</v>
      </c>
      <c r="D3212" s="243" t="s">
        <v>842</v>
      </c>
      <c r="E3212" s="243" t="s">
        <v>843</v>
      </c>
      <c r="F3212" s="600" t="s">
        <v>844</v>
      </c>
      <c r="G3212" s="600"/>
      <c r="H3212" s="208" t="s">
        <v>845</v>
      </c>
      <c r="I3212" s="207" t="s">
        <v>846</v>
      </c>
      <c r="J3212" s="207" t="s">
        <v>847</v>
      </c>
      <c r="K3212" s="207" t="s">
        <v>742</v>
      </c>
    </row>
    <row r="3213" spans="1:11" ht="21.95" customHeight="1">
      <c r="A3213" s="317" t="s">
        <v>848</v>
      </c>
      <c r="B3213" s="317"/>
      <c r="C3213" s="318" t="s">
        <v>3144</v>
      </c>
      <c r="D3213" s="317" t="s">
        <v>14</v>
      </c>
      <c r="E3213" s="317" t="s">
        <v>3145</v>
      </c>
      <c r="F3213" s="592" t="s">
        <v>861</v>
      </c>
      <c r="G3213" s="592"/>
      <c r="H3213" s="319" t="s">
        <v>862</v>
      </c>
      <c r="I3213" s="318">
        <v>1</v>
      </c>
      <c r="J3213" s="318" t="s">
        <v>1485</v>
      </c>
      <c r="K3213" s="318" t="s">
        <v>1485</v>
      </c>
    </row>
    <row r="3214" spans="1:11" ht="21.95" customHeight="1">
      <c r="A3214" s="247" t="s">
        <v>869</v>
      </c>
      <c r="B3214" s="247"/>
      <c r="C3214" s="214" t="s">
        <v>3146</v>
      </c>
      <c r="D3214" s="247" t="s">
        <v>14</v>
      </c>
      <c r="E3214" s="247" t="s">
        <v>3147</v>
      </c>
      <c r="F3214" s="598" t="s">
        <v>2920</v>
      </c>
      <c r="G3214" s="598"/>
      <c r="H3214" s="215" t="s">
        <v>862</v>
      </c>
      <c r="I3214" s="214" t="s">
        <v>3389</v>
      </c>
      <c r="J3214" s="214" t="s">
        <v>3148</v>
      </c>
      <c r="K3214" s="216">
        <v>0.17</v>
      </c>
    </row>
    <row r="3215" spans="1:11">
      <c r="A3215" s="245"/>
      <c r="B3215" s="245"/>
      <c r="C3215" s="245"/>
      <c r="D3215" s="245"/>
      <c r="E3215" s="245"/>
      <c r="F3215" s="245" t="s">
        <v>886</v>
      </c>
      <c r="G3215" s="245" t="s">
        <v>2917</v>
      </c>
      <c r="H3215" s="245" t="s">
        <v>888</v>
      </c>
      <c r="I3215" s="245" t="s">
        <v>2294</v>
      </c>
      <c r="J3215" s="245" t="s">
        <v>890</v>
      </c>
      <c r="K3215" s="245" t="s">
        <v>1485</v>
      </c>
    </row>
    <row r="3216" spans="1:11" ht="15" thickBot="1">
      <c r="A3216" s="245"/>
      <c r="B3216" s="245"/>
      <c r="C3216" s="245"/>
      <c r="D3216" s="245"/>
      <c r="E3216" s="245"/>
      <c r="F3216" s="245" t="s">
        <v>891</v>
      </c>
      <c r="G3216" s="245" t="s">
        <v>1267</v>
      </c>
      <c r="H3216" s="599" t="s">
        <v>892</v>
      </c>
      <c r="I3216" s="599"/>
      <c r="J3216" s="599" t="s">
        <v>3183</v>
      </c>
      <c r="K3216" s="599"/>
    </row>
    <row r="3217" spans="1:11" ht="0.95" customHeight="1" thickTop="1">
      <c r="A3217" s="217"/>
      <c r="B3217" s="217"/>
      <c r="C3217" s="217"/>
      <c r="D3217" s="217"/>
      <c r="E3217" s="217"/>
      <c r="F3217" s="217"/>
      <c r="G3217" s="217"/>
      <c r="H3217" s="217"/>
      <c r="I3217" s="217"/>
      <c r="J3217" s="217"/>
      <c r="K3217" s="217"/>
    </row>
    <row r="3218" spans="1:11" ht="18" customHeight="1">
      <c r="A3218" s="243"/>
      <c r="B3218" s="243" t="s">
        <v>840</v>
      </c>
      <c r="C3218" s="207" t="s">
        <v>841</v>
      </c>
      <c r="D3218" s="243" t="s">
        <v>842</v>
      </c>
      <c r="E3218" s="243" t="s">
        <v>843</v>
      </c>
      <c r="F3218" s="600" t="s">
        <v>844</v>
      </c>
      <c r="G3218" s="600"/>
      <c r="H3218" s="208" t="s">
        <v>845</v>
      </c>
      <c r="I3218" s="207" t="s">
        <v>846</v>
      </c>
      <c r="J3218" s="207" t="s">
        <v>847</v>
      </c>
      <c r="K3218" s="207" t="s">
        <v>742</v>
      </c>
    </row>
    <row r="3219" spans="1:11" ht="21.95" customHeight="1">
      <c r="A3219" s="317" t="s">
        <v>848</v>
      </c>
      <c r="B3219" s="317"/>
      <c r="C3219" s="318" t="s">
        <v>3289</v>
      </c>
      <c r="D3219" s="317" t="s">
        <v>14</v>
      </c>
      <c r="E3219" s="317" t="s">
        <v>3290</v>
      </c>
      <c r="F3219" s="592" t="s">
        <v>861</v>
      </c>
      <c r="G3219" s="592"/>
      <c r="H3219" s="319" t="s">
        <v>862</v>
      </c>
      <c r="I3219" s="318">
        <v>1</v>
      </c>
      <c r="J3219" s="318" t="s">
        <v>1476</v>
      </c>
      <c r="K3219" s="318" t="s">
        <v>1476</v>
      </c>
    </row>
    <row r="3220" spans="1:11" ht="21.95" customHeight="1">
      <c r="A3220" s="247" t="s">
        <v>869</v>
      </c>
      <c r="B3220" s="247"/>
      <c r="C3220" s="214" t="s">
        <v>3291</v>
      </c>
      <c r="D3220" s="247" t="s">
        <v>14</v>
      </c>
      <c r="E3220" s="247" t="s">
        <v>3292</v>
      </c>
      <c r="F3220" s="598" t="s">
        <v>2920</v>
      </c>
      <c r="G3220" s="598"/>
      <c r="H3220" s="215" t="s">
        <v>862</v>
      </c>
      <c r="I3220" s="214" t="s">
        <v>3389</v>
      </c>
      <c r="J3220" s="214" t="s">
        <v>2941</v>
      </c>
      <c r="K3220" s="216">
        <v>0.16</v>
      </c>
    </row>
    <row r="3221" spans="1:11">
      <c r="A3221" s="245"/>
      <c r="B3221" s="245"/>
      <c r="C3221" s="245"/>
      <c r="D3221" s="245"/>
      <c r="E3221" s="245"/>
      <c r="F3221" s="245" t="s">
        <v>886</v>
      </c>
      <c r="G3221" s="245" t="s">
        <v>2294</v>
      </c>
      <c r="H3221" s="245" t="s">
        <v>888</v>
      </c>
      <c r="I3221" s="245" t="s">
        <v>2294</v>
      </c>
      <c r="J3221" s="245" t="s">
        <v>890</v>
      </c>
      <c r="K3221" s="245" t="s">
        <v>1476</v>
      </c>
    </row>
    <row r="3222" spans="1:11" ht="15" thickBot="1">
      <c r="A3222" s="245"/>
      <c r="B3222" s="245"/>
      <c r="C3222" s="245"/>
      <c r="D3222" s="245"/>
      <c r="E3222" s="245"/>
      <c r="F3222" s="245" t="s">
        <v>891</v>
      </c>
      <c r="G3222" s="245" t="s">
        <v>1267</v>
      </c>
      <c r="H3222" s="599" t="s">
        <v>892</v>
      </c>
      <c r="I3222" s="599"/>
      <c r="J3222" s="599" t="s">
        <v>1803</v>
      </c>
      <c r="K3222" s="599"/>
    </row>
    <row r="3223" spans="1:11" ht="0.95" customHeight="1" thickTop="1">
      <c r="A3223" s="217"/>
      <c r="B3223" s="217"/>
      <c r="C3223" s="217"/>
      <c r="D3223" s="217"/>
      <c r="E3223" s="217"/>
      <c r="F3223" s="217"/>
      <c r="G3223" s="217"/>
      <c r="H3223" s="217"/>
      <c r="I3223" s="217"/>
      <c r="J3223" s="217"/>
      <c r="K3223" s="217"/>
    </row>
    <row r="3224" spans="1:11" ht="18" customHeight="1">
      <c r="A3224" s="243"/>
      <c r="B3224" s="243" t="s">
        <v>840</v>
      </c>
      <c r="C3224" s="207" t="s">
        <v>841</v>
      </c>
      <c r="D3224" s="243" t="s">
        <v>842</v>
      </c>
      <c r="E3224" s="243" t="s">
        <v>843</v>
      </c>
      <c r="F3224" s="600" t="s">
        <v>844</v>
      </c>
      <c r="G3224" s="600"/>
      <c r="H3224" s="208" t="s">
        <v>845</v>
      </c>
      <c r="I3224" s="207" t="s">
        <v>846</v>
      </c>
      <c r="J3224" s="207" t="s">
        <v>847</v>
      </c>
      <c r="K3224" s="207" t="s">
        <v>742</v>
      </c>
    </row>
    <row r="3225" spans="1:11" ht="21.95" customHeight="1">
      <c r="A3225" s="317" t="s">
        <v>848</v>
      </c>
      <c r="B3225" s="317"/>
      <c r="C3225" s="318" t="s">
        <v>3293</v>
      </c>
      <c r="D3225" s="317" t="s">
        <v>14</v>
      </c>
      <c r="E3225" s="317" t="s">
        <v>3294</v>
      </c>
      <c r="F3225" s="592" t="s">
        <v>861</v>
      </c>
      <c r="G3225" s="592"/>
      <c r="H3225" s="319" t="s">
        <v>862</v>
      </c>
      <c r="I3225" s="318">
        <v>1</v>
      </c>
      <c r="J3225" s="318" t="s">
        <v>1364</v>
      </c>
      <c r="K3225" s="318" t="s">
        <v>1364</v>
      </c>
    </row>
    <row r="3226" spans="1:11" ht="21.95" customHeight="1">
      <c r="A3226" s="247" t="s">
        <v>869</v>
      </c>
      <c r="B3226" s="247"/>
      <c r="C3226" s="214" t="s">
        <v>3295</v>
      </c>
      <c r="D3226" s="247" t="s">
        <v>14</v>
      </c>
      <c r="E3226" s="247" t="s">
        <v>3296</v>
      </c>
      <c r="F3226" s="598" t="s">
        <v>2920</v>
      </c>
      <c r="G3226" s="598"/>
      <c r="H3226" s="215" t="s">
        <v>862</v>
      </c>
      <c r="I3226" s="214" t="s">
        <v>3388</v>
      </c>
      <c r="J3226" s="214" t="s">
        <v>2941</v>
      </c>
      <c r="K3226" s="216">
        <v>0.13</v>
      </c>
    </row>
    <row r="3227" spans="1:11">
      <c r="A3227" s="245"/>
      <c r="B3227" s="245"/>
      <c r="C3227" s="245"/>
      <c r="D3227" s="245"/>
      <c r="E3227" s="245"/>
      <c r="F3227" s="245" t="s">
        <v>886</v>
      </c>
      <c r="G3227" s="245" t="s">
        <v>1717</v>
      </c>
      <c r="H3227" s="245" t="s">
        <v>888</v>
      </c>
      <c r="I3227" s="245" t="s">
        <v>2106</v>
      </c>
      <c r="J3227" s="245" t="s">
        <v>890</v>
      </c>
      <c r="K3227" s="245" t="s">
        <v>1364</v>
      </c>
    </row>
    <row r="3228" spans="1:11" ht="15" thickBot="1">
      <c r="A3228" s="245"/>
      <c r="B3228" s="245"/>
      <c r="C3228" s="245"/>
      <c r="D3228" s="245"/>
      <c r="E3228" s="245"/>
      <c r="F3228" s="245" t="s">
        <v>891</v>
      </c>
      <c r="G3228" s="245" t="s">
        <v>1108</v>
      </c>
      <c r="H3228" s="599" t="s">
        <v>892</v>
      </c>
      <c r="I3228" s="599"/>
      <c r="J3228" s="599" t="s">
        <v>1771</v>
      </c>
      <c r="K3228" s="599"/>
    </row>
    <row r="3229" spans="1:11" ht="0.95" customHeight="1" thickTop="1">
      <c r="A3229" s="217"/>
      <c r="B3229" s="217"/>
      <c r="C3229" s="217"/>
      <c r="D3229" s="217"/>
      <c r="E3229" s="217"/>
      <c r="F3229" s="217"/>
      <c r="G3229" s="217"/>
      <c r="H3229" s="217"/>
      <c r="I3229" s="217"/>
      <c r="J3229" s="217"/>
      <c r="K3229" s="217"/>
    </row>
    <row r="3230" spans="1:11" ht="18" customHeight="1">
      <c r="A3230" s="243"/>
      <c r="B3230" s="243" t="s">
        <v>840</v>
      </c>
      <c r="C3230" s="207" t="s">
        <v>841</v>
      </c>
      <c r="D3230" s="243" t="s">
        <v>842</v>
      </c>
      <c r="E3230" s="243" t="s">
        <v>843</v>
      </c>
      <c r="F3230" s="600" t="s">
        <v>844</v>
      </c>
      <c r="G3230" s="600"/>
      <c r="H3230" s="208" t="s">
        <v>845</v>
      </c>
      <c r="I3230" s="207" t="s">
        <v>846</v>
      </c>
      <c r="J3230" s="207" t="s">
        <v>847</v>
      </c>
      <c r="K3230" s="207" t="s">
        <v>742</v>
      </c>
    </row>
    <row r="3231" spans="1:11" ht="21.95" customHeight="1">
      <c r="A3231" s="317" t="s">
        <v>848</v>
      </c>
      <c r="B3231" s="317"/>
      <c r="C3231" s="318" t="s">
        <v>3392</v>
      </c>
      <c r="D3231" s="317" t="s">
        <v>14</v>
      </c>
      <c r="E3231" s="317" t="s">
        <v>3393</v>
      </c>
      <c r="F3231" s="592" t="s">
        <v>861</v>
      </c>
      <c r="G3231" s="592"/>
      <c r="H3231" s="319" t="s">
        <v>862</v>
      </c>
      <c r="I3231" s="318">
        <v>1</v>
      </c>
      <c r="J3231" s="318" t="s">
        <v>1507</v>
      </c>
      <c r="K3231" s="318" t="s">
        <v>1507</v>
      </c>
    </row>
    <row r="3232" spans="1:11" ht="21.95" customHeight="1">
      <c r="A3232" s="247" t="s">
        <v>869</v>
      </c>
      <c r="B3232" s="247"/>
      <c r="C3232" s="214" t="s">
        <v>3394</v>
      </c>
      <c r="D3232" s="247" t="s">
        <v>14</v>
      </c>
      <c r="E3232" s="247" t="s">
        <v>3395</v>
      </c>
      <c r="F3232" s="598" t="s">
        <v>2920</v>
      </c>
      <c r="G3232" s="598"/>
      <c r="H3232" s="215" t="s">
        <v>862</v>
      </c>
      <c r="I3232" s="214" t="s">
        <v>3390</v>
      </c>
      <c r="J3232" s="214" t="s">
        <v>2941</v>
      </c>
      <c r="K3232" s="216">
        <v>0.42</v>
      </c>
    </row>
    <row r="3233" spans="1:11">
      <c r="A3233" s="245"/>
      <c r="B3233" s="245"/>
      <c r="C3233" s="245"/>
      <c r="D3233" s="245"/>
      <c r="E3233" s="245"/>
      <c r="F3233" s="245" t="s">
        <v>886</v>
      </c>
      <c r="G3233" s="245" t="s">
        <v>1755</v>
      </c>
      <c r="H3233" s="245" t="s">
        <v>888</v>
      </c>
      <c r="I3233" s="245" t="s">
        <v>3183</v>
      </c>
      <c r="J3233" s="245" t="s">
        <v>890</v>
      </c>
      <c r="K3233" s="245" t="s">
        <v>1507</v>
      </c>
    </row>
    <row r="3234" spans="1:11" ht="15" thickBot="1">
      <c r="A3234" s="245"/>
      <c r="B3234" s="245"/>
      <c r="C3234" s="245"/>
      <c r="D3234" s="245"/>
      <c r="E3234" s="245"/>
      <c r="F3234" s="245" t="s">
        <v>891</v>
      </c>
      <c r="G3234" s="245" t="s">
        <v>2294</v>
      </c>
      <c r="H3234" s="599" t="s">
        <v>892</v>
      </c>
      <c r="I3234" s="599"/>
      <c r="J3234" s="599" t="s">
        <v>3396</v>
      </c>
      <c r="K3234" s="599"/>
    </row>
    <row r="3235" spans="1:11" ht="0.95" customHeight="1" thickTop="1">
      <c r="A3235" s="217"/>
      <c r="B3235" s="217"/>
      <c r="C3235" s="217"/>
      <c r="D3235" s="217"/>
      <c r="E3235" s="217"/>
      <c r="F3235" s="217"/>
      <c r="G3235" s="217"/>
      <c r="H3235" s="217"/>
      <c r="I3235" s="217"/>
      <c r="J3235" s="217"/>
      <c r="K3235" s="217"/>
    </row>
    <row r="3236" spans="1:11" ht="18" customHeight="1">
      <c r="A3236" s="243"/>
      <c r="B3236" s="243" t="s">
        <v>840</v>
      </c>
      <c r="C3236" s="207" t="s">
        <v>841</v>
      </c>
      <c r="D3236" s="243" t="s">
        <v>842</v>
      </c>
      <c r="E3236" s="243" t="s">
        <v>843</v>
      </c>
      <c r="F3236" s="600" t="s">
        <v>844</v>
      </c>
      <c r="G3236" s="600"/>
      <c r="H3236" s="208" t="s">
        <v>845</v>
      </c>
      <c r="I3236" s="207" t="s">
        <v>846</v>
      </c>
      <c r="J3236" s="207" t="s">
        <v>847</v>
      </c>
      <c r="K3236" s="207" t="s">
        <v>742</v>
      </c>
    </row>
    <row r="3237" spans="1:11" ht="21.95" customHeight="1">
      <c r="A3237" s="317" t="s">
        <v>848</v>
      </c>
      <c r="B3237" s="317"/>
      <c r="C3237" s="318" t="s">
        <v>3397</v>
      </c>
      <c r="D3237" s="317" t="s">
        <v>14</v>
      </c>
      <c r="E3237" s="317" t="s">
        <v>3398</v>
      </c>
      <c r="F3237" s="592" t="s">
        <v>861</v>
      </c>
      <c r="G3237" s="592"/>
      <c r="H3237" s="319" t="s">
        <v>862</v>
      </c>
      <c r="I3237" s="318">
        <v>1</v>
      </c>
      <c r="J3237" s="318" t="s">
        <v>3183</v>
      </c>
      <c r="K3237" s="318" t="s">
        <v>3183</v>
      </c>
    </row>
    <row r="3238" spans="1:11" ht="21.95" customHeight="1">
      <c r="A3238" s="247" t="s">
        <v>869</v>
      </c>
      <c r="B3238" s="247"/>
      <c r="C3238" s="214" t="s">
        <v>3399</v>
      </c>
      <c r="D3238" s="247" t="s">
        <v>14</v>
      </c>
      <c r="E3238" s="247" t="s">
        <v>3400</v>
      </c>
      <c r="F3238" s="598" t="s">
        <v>2920</v>
      </c>
      <c r="G3238" s="598"/>
      <c r="H3238" s="215" t="s">
        <v>862</v>
      </c>
      <c r="I3238" s="214" t="s">
        <v>3391</v>
      </c>
      <c r="J3238" s="214" t="s">
        <v>2941</v>
      </c>
      <c r="K3238" s="216">
        <v>0.2</v>
      </c>
    </row>
    <row r="3239" spans="1:11">
      <c r="A3239" s="245"/>
      <c r="B3239" s="245"/>
      <c r="C3239" s="245"/>
      <c r="D3239" s="245"/>
      <c r="E3239" s="245"/>
      <c r="F3239" s="245" t="s">
        <v>886</v>
      </c>
      <c r="G3239" s="245" t="s">
        <v>881</v>
      </c>
      <c r="H3239" s="245" t="s">
        <v>888</v>
      </c>
      <c r="I3239" s="245" t="s">
        <v>2917</v>
      </c>
      <c r="J3239" s="245" t="s">
        <v>890</v>
      </c>
      <c r="K3239" s="245" t="s">
        <v>3183</v>
      </c>
    </row>
    <row r="3240" spans="1:11" ht="15" thickBot="1">
      <c r="A3240" s="245"/>
      <c r="B3240" s="245"/>
      <c r="C3240" s="245"/>
      <c r="D3240" s="245"/>
      <c r="E3240" s="245"/>
      <c r="F3240" s="245" t="s">
        <v>891</v>
      </c>
      <c r="G3240" s="245" t="s">
        <v>1928</v>
      </c>
      <c r="H3240" s="599" t="s">
        <v>892</v>
      </c>
      <c r="I3240" s="599"/>
      <c r="J3240" s="599" t="s">
        <v>1843</v>
      </c>
      <c r="K3240" s="599"/>
    </row>
    <row r="3241" spans="1:11" ht="0.95" customHeight="1" thickTop="1">
      <c r="A3241" s="217"/>
      <c r="B3241" s="217"/>
      <c r="C3241" s="217"/>
      <c r="D3241" s="217"/>
      <c r="E3241" s="217"/>
      <c r="F3241" s="217"/>
      <c r="G3241" s="217"/>
      <c r="H3241" s="217"/>
      <c r="I3241" s="217"/>
      <c r="J3241" s="217"/>
      <c r="K3241" s="217"/>
    </row>
    <row r="3242" spans="1:11" ht="18" customHeight="1">
      <c r="A3242" s="243"/>
      <c r="B3242" s="243" t="s">
        <v>840</v>
      </c>
      <c r="C3242" s="207" t="s">
        <v>841</v>
      </c>
      <c r="D3242" s="243" t="s">
        <v>842</v>
      </c>
      <c r="E3242" s="243" t="s">
        <v>843</v>
      </c>
      <c r="F3242" s="600" t="s">
        <v>844</v>
      </c>
      <c r="G3242" s="600"/>
      <c r="H3242" s="208" t="s">
        <v>845</v>
      </c>
      <c r="I3242" s="207" t="s">
        <v>846</v>
      </c>
      <c r="J3242" s="207" t="s">
        <v>847</v>
      </c>
      <c r="K3242" s="207" t="s">
        <v>742</v>
      </c>
    </row>
    <row r="3243" spans="1:11" ht="21.95" customHeight="1">
      <c r="A3243" s="317" t="s">
        <v>848</v>
      </c>
      <c r="B3243" s="317"/>
      <c r="C3243" s="318" t="s">
        <v>3401</v>
      </c>
      <c r="D3243" s="317" t="s">
        <v>14</v>
      </c>
      <c r="E3243" s="317" t="s">
        <v>3402</v>
      </c>
      <c r="F3243" s="592" t="s">
        <v>861</v>
      </c>
      <c r="G3243" s="592"/>
      <c r="H3243" s="319" t="s">
        <v>862</v>
      </c>
      <c r="I3243" s="318">
        <v>1</v>
      </c>
      <c r="J3243" s="318" t="s">
        <v>1236</v>
      </c>
      <c r="K3243" s="318" t="s">
        <v>1236</v>
      </c>
    </row>
    <row r="3244" spans="1:11" ht="21.95" customHeight="1">
      <c r="A3244" s="247" t="s">
        <v>869</v>
      </c>
      <c r="B3244" s="247"/>
      <c r="C3244" s="214" t="s">
        <v>3403</v>
      </c>
      <c r="D3244" s="247" t="s">
        <v>14</v>
      </c>
      <c r="E3244" s="247" t="s">
        <v>3404</v>
      </c>
      <c r="F3244" s="598" t="s">
        <v>2920</v>
      </c>
      <c r="G3244" s="598"/>
      <c r="H3244" s="215" t="s">
        <v>862</v>
      </c>
      <c r="I3244" s="214" t="s">
        <v>3405</v>
      </c>
      <c r="J3244" s="214" t="s">
        <v>3406</v>
      </c>
      <c r="K3244" s="216">
        <v>0.05</v>
      </c>
    </row>
    <row r="3245" spans="1:11">
      <c r="A3245" s="245"/>
      <c r="B3245" s="245"/>
      <c r="C3245" s="245"/>
      <c r="D3245" s="245"/>
      <c r="E3245" s="245"/>
      <c r="F3245" s="245" t="s">
        <v>886</v>
      </c>
      <c r="G3245" s="245" t="s">
        <v>1267</v>
      </c>
      <c r="H3245" s="245" t="s">
        <v>888</v>
      </c>
      <c r="I3245" s="245" t="s">
        <v>1108</v>
      </c>
      <c r="J3245" s="245" t="s">
        <v>890</v>
      </c>
      <c r="K3245" s="245" t="s">
        <v>1236</v>
      </c>
    </row>
    <row r="3246" spans="1:11" ht="15" thickBot="1">
      <c r="A3246" s="245"/>
      <c r="B3246" s="245"/>
      <c r="C3246" s="245"/>
      <c r="D3246" s="245"/>
      <c r="E3246" s="245"/>
      <c r="F3246" s="245" t="s">
        <v>891</v>
      </c>
      <c r="G3246" s="245" t="s">
        <v>857</v>
      </c>
      <c r="H3246" s="599" t="s">
        <v>892</v>
      </c>
      <c r="I3246" s="599"/>
      <c r="J3246" s="599" t="s">
        <v>2106</v>
      </c>
      <c r="K3246" s="599"/>
    </row>
    <row r="3247" spans="1:11" ht="0.95" customHeight="1" thickTop="1">
      <c r="A3247" s="217"/>
      <c r="B3247" s="217"/>
      <c r="C3247" s="217"/>
      <c r="D3247" s="217"/>
      <c r="E3247" s="217"/>
      <c r="F3247" s="217"/>
      <c r="G3247" s="217"/>
      <c r="H3247" s="217"/>
      <c r="I3247" s="217"/>
      <c r="J3247" s="217"/>
      <c r="K3247" s="217"/>
    </row>
    <row r="3248" spans="1:11" ht="18" customHeight="1">
      <c r="A3248" s="243"/>
      <c r="B3248" s="243" t="s">
        <v>840</v>
      </c>
      <c r="C3248" s="207" t="s">
        <v>841</v>
      </c>
      <c r="D3248" s="243" t="s">
        <v>842</v>
      </c>
      <c r="E3248" s="243" t="s">
        <v>843</v>
      </c>
      <c r="F3248" s="600" t="s">
        <v>844</v>
      </c>
      <c r="G3248" s="600"/>
      <c r="H3248" s="208" t="s">
        <v>845</v>
      </c>
      <c r="I3248" s="207" t="s">
        <v>846</v>
      </c>
      <c r="J3248" s="207" t="s">
        <v>847</v>
      </c>
      <c r="K3248" s="207" t="s">
        <v>742</v>
      </c>
    </row>
    <row r="3249" spans="1:11" ht="21.95" customHeight="1">
      <c r="A3249" s="317" t="s">
        <v>848</v>
      </c>
      <c r="B3249" s="317"/>
      <c r="C3249" s="318" t="s">
        <v>3407</v>
      </c>
      <c r="D3249" s="317" t="s">
        <v>14</v>
      </c>
      <c r="E3249" s="317" t="s">
        <v>3408</v>
      </c>
      <c r="F3249" s="592" t="s">
        <v>861</v>
      </c>
      <c r="G3249" s="592"/>
      <c r="H3249" s="319" t="s">
        <v>862</v>
      </c>
      <c r="I3249" s="318">
        <v>1</v>
      </c>
      <c r="J3249" s="318" t="s">
        <v>1476</v>
      </c>
      <c r="K3249" s="318" t="s">
        <v>1476</v>
      </c>
    </row>
    <row r="3250" spans="1:11" ht="21.95" customHeight="1">
      <c r="A3250" s="247" t="s">
        <v>869</v>
      </c>
      <c r="B3250" s="247"/>
      <c r="C3250" s="214" t="s">
        <v>3409</v>
      </c>
      <c r="D3250" s="247" t="s">
        <v>14</v>
      </c>
      <c r="E3250" s="247" t="s">
        <v>3410</v>
      </c>
      <c r="F3250" s="598" t="s">
        <v>2920</v>
      </c>
      <c r="G3250" s="598"/>
      <c r="H3250" s="215" t="s">
        <v>862</v>
      </c>
      <c r="I3250" s="214" t="s">
        <v>3389</v>
      </c>
      <c r="J3250" s="214" t="s">
        <v>3411</v>
      </c>
      <c r="K3250" s="216">
        <v>0.16</v>
      </c>
    </row>
    <row r="3251" spans="1:11">
      <c r="A3251" s="245"/>
      <c r="B3251" s="245"/>
      <c r="C3251" s="245"/>
      <c r="D3251" s="245"/>
      <c r="E3251" s="245"/>
      <c r="F3251" s="245" t="s">
        <v>886</v>
      </c>
      <c r="G3251" s="245" t="s">
        <v>2294</v>
      </c>
      <c r="H3251" s="245" t="s">
        <v>888</v>
      </c>
      <c r="I3251" s="245" t="s">
        <v>2294</v>
      </c>
      <c r="J3251" s="245" t="s">
        <v>890</v>
      </c>
      <c r="K3251" s="245" t="s">
        <v>1476</v>
      </c>
    </row>
    <row r="3252" spans="1:11" ht="15" thickBot="1">
      <c r="A3252" s="245"/>
      <c r="B3252" s="245"/>
      <c r="C3252" s="245"/>
      <c r="D3252" s="245"/>
      <c r="E3252" s="245"/>
      <c r="F3252" s="245" t="s">
        <v>891</v>
      </c>
      <c r="G3252" s="245" t="s">
        <v>1267</v>
      </c>
      <c r="H3252" s="599" t="s">
        <v>892</v>
      </c>
      <c r="I3252" s="599"/>
      <c r="J3252" s="599" t="s">
        <v>1803</v>
      </c>
      <c r="K3252" s="599"/>
    </row>
    <row r="3253" spans="1:11" ht="0.95" customHeight="1" thickTop="1">
      <c r="A3253" s="217"/>
      <c r="B3253" s="217"/>
      <c r="C3253" s="217"/>
      <c r="D3253" s="217"/>
      <c r="E3253" s="217"/>
      <c r="F3253" s="217"/>
      <c r="G3253" s="217"/>
      <c r="H3253" s="217"/>
      <c r="I3253" s="217"/>
      <c r="J3253" s="217"/>
      <c r="K3253" s="217"/>
    </row>
    <row r="3254" spans="1:11" ht="18" customHeight="1">
      <c r="A3254" s="243"/>
      <c r="B3254" s="243" t="s">
        <v>840</v>
      </c>
      <c r="C3254" s="207" t="s">
        <v>841</v>
      </c>
      <c r="D3254" s="243" t="s">
        <v>842</v>
      </c>
      <c r="E3254" s="243" t="s">
        <v>843</v>
      </c>
      <c r="F3254" s="600" t="s">
        <v>844</v>
      </c>
      <c r="G3254" s="600"/>
      <c r="H3254" s="208" t="s">
        <v>845</v>
      </c>
      <c r="I3254" s="207" t="s">
        <v>846</v>
      </c>
      <c r="J3254" s="207" t="s">
        <v>847</v>
      </c>
      <c r="K3254" s="207" t="s">
        <v>742</v>
      </c>
    </row>
    <row r="3255" spans="1:11" ht="21.95" customHeight="1">
      <c r="A3255" s="317" t="s">
        <v>848</v>
      </c>
      <c r="B3255" s="317"/>
      <c r="C3255" s="318" t="s">
        <v>3412</v>
      </c>
      <c r="D3255" s="317" t="s">
        <v>14</v>
      </c>
      <c r="E3255" s="317" t="s">
        <v>3413</v>
      </c>
      <c r="F3255" s="592" t="s">
        <v>861</v>
      </c>
      <c r="G3255" s="592"/>
      <c r="H3255" s="319" t="s">
        <v>862</v>
      </c>
      <c r="I3255" s="318">
        <v>1</v>
      </c>
      <c r="J3255" s="318" t="s">
        <v>2106</v>
      </c>
      <c r="K3255" s="318" t="s">
        <v>2106</v>
      </c>
    </row>
    <row r="3256" spans="1:11" ht="21.95" customHeight="1">
      <c r="A3256" s="247" t="s">
        <v>869</v>
      </c>
      <c r="B3256" s="247"/>
      <c r="C3256" s="214" t="s">
        <v>3414</v>
      </c>
      <c r="D3256" s="247" t="s">
        <v>14</v>
      </c>
      <c r="E3256" s="247" t="s">
        <v>3415</v>
      </c>
      <c r="F3256" s="598" t="s">
        <v>2920</v>
      </c>
      <c r="G3256" s="598"/>
      <c r="H3256" s="215" t="s">
        <v>862</v>
      </c>
      <c r="I3256" s="214" t="s">
        <v>3405</v>
      </c>
      <c r="J3256" s="214" t="s">
        <v>3416</v>
      </c>
      <c r="K3256" s="216">
        <v>0.06</v>
      </c>
    </row>
    <row r="3257" spans="1:11">
      <c r="A3257" s="245"/>
      <c r="B3257" s="245"/>
      <c r="C3257" s="245"/>
      <c r="D3257" s="245"/>
      <c r="E3257" s="245"/>
      <c r="F3257" s="245" t="s">
        <v>886</v>
      </c>
      <c r="G3257" s="245" t="s">
        <v>1267</v>
      </c>
      <c r="H3257" s="245" t="s">
        <v>888</v>
      </c>
      <c r="I3257" s="245" t="s">
        <v>1267</v>
      </c>
      <c r="J3257" s="245" t="s">
        <v>890</v>
      </c>
      <c r="K3257" s="245" t="s">
        <v>2106</v>
      </c>
    </row>
    <row r="3258" spans="1:11" ht="15" thickBot="1">
      <c r="A3258" s="245"/>
      <c r="B3258" s="245"/>
      <c r="C3258" s="245"/>
      <c r="D3258" s="245"/>
      <c r="E3258" s="245"/>
      <c r="F3258" s="245" t="s">
        <v>891</v>
      </c>
      <c r="G3258" s="245" t="s">
        <v>857</v>
      </c>
      <c r="H3258" s="599" t="s">
        <v>892</v>
      </c>
      <c r="I3258" s="599"/>
      <c r="J3258" s="599" t="s">
        <v>1717</v>
      </c>
      <c r="K3258" s="599"/>
    </row>
    <row r="3259" spans="1:11" ht="0.95" customHeight="1" thickTop="1">
      <c r="A3259" s="217"/>
      <c r="B3259" s="217"/>
      <c r="C3259" s="217"/>
      <c r="D3259" s="217"/>
      <c r="E3259" s="217"/>
      <c r="F3259" s="217"/>
      <c r="G3259" s="217"/>
      <c r="H3259" s="217"/>
      <c r="I3259" s="217"/>
      <c r="J3259" s="217"/>
      <c r="K3259" s="217"/>
    </row>
    <row r="3260" spans="1:11" ht="18" customHeight="1">
      <c r="A3260" s="243"/>
      <c r="B3260" s="243" t="s">
        <v>840</v>
      </c>
      <c r="C3260" s="207" t="s">
        <v>841</v>
      </c>
      <c r="D3260" s="243" t="s">
        <v>842</v>
      </c>
      <c r="E3260" s="243" t="s">
        <v>843</v>
      </c>
      <c r="F3260" s="600" t="s">
        <v>844</v>
      </c>
      <c r="G3260" s="600"/>
      <c r="H3260" s="208" t="s">
        <v>845</v>
      </c>
      <c r="I3260" s="207" t="s">
        <v>846</v>
      </c>
      <c r="J3260" s="207" t="s">
        <v>847</v>
      </c>
      <c r="K3260" s="207" t="s">
        <v>742</v>
      </c>
    </row>
    <row r="3261" spans="1:11" ht="21.95" customHeight="1">
      <c r="A3261" s="317" t="s">
        <v>848</v>
      </c>
      <c r="B3261" s="317"/>
      <c r="C3261" s="318" t="s">
        <v>3417</v>
      </c>
      <c r="D3261" s="317" t="s">
        <v>14</v>
      </c>
      <c r="E3261" s="317" t="s">
        <v>3418</v>
      </c>
      <c r="F3261" s="592" t="s">
        <v>861</v>
      </c>
      <c r="G3261" s="592"/>
      <c r="H3261" s="319" t="s">
        <v>862</v>
      </c>
      <c r="I3261" s="318">
        <v>1</v>
      </c>
      <c r="J3261" s="318" t="s">
        <v>1825</v>
      </c>
      <c r="K3261" s="318" t="s">
        <v>1825</v>
      </c>
    </row>
    <row r="3262" spans="1:11" ht="21.95" customHeight="1">
      <c r="A3262" s="247" t="s">
        <v>869</v>
      </c>
      <c r="B3262" s="247"/>
      <c r="C3262" s="214" t="s">
        <v>3419</v>
      </c>
      <c r="D3262" s="247" t="s">
        <v>14</v>
      </c>
      <c r="E3262" s="247" t="s">
        <v>3420</v>
      </c>
      <c r="F3262" s="598" t="s">
        <v>2920</v>
      </c>
      <c r="G3262" s="598"/>
      <c r="H3262" s="215" t="s">
        <v>862</v>
      </c>
      <c r="I3262" s="214" t="s">
        <v>3421</v>
      </c>
      <c r="J3262" s="214" t="s">
        <v>3422</v>
      </c>
      <c r="K3262" s="216">
        <v>0.25</v>
      </c>
    </row>
    <row r="3263" spans="1:11">
      <c r="A3263" s="245"/>
      <c r="B3263" s="245"/>
      <c r="C3263" s="245"/>
      <c r="D3263" s="245"/>
      <c r="E3263" s="245"/>
      <c r="F3263" s="245" t="s">
        <v>886</v>
      </c>
      <c r="G3263" s="245" t="s">
        <v>1364</v>
      </c>
      <c r="H3263" s="245" t="s">
        <v>888</v>
      </c>
      <c r="I3263" s="245" t="s">
        <v>1110</v>
      </c>
      <c r="J3263" s="245" t="s">
        <v>890</v>
      </c>
      <c r="K3263" s="245" t="s">
        <v>1825</v>
      </c>
    </row>
    <row r="3264" spans="1:11" ht="15" thickBot="1">
      <c r="A3264" s="245"/>
      <c r="B3264" s="245"/>
      <c r="C3264" s="245"/>
      <c r="D3264" s="245"/>
      <c r="E3264" s="245"/>
      <c r="F3264" s="245" t="s">
        <v>891</v>
      </c>
      <c r="G3264" s="245" t="s">
        <v>1236</v>
      </c>
      <c r="H3264" s="599" t="s">
        <v>892</v>
      </c>
      <c r="I3264" s="599"/>
      <c r="J3264" s="599" t="s">
        <v>3423</v>
      </c>
      <c r="K3264" s="599"/>
    </row>
    <row r="3265" spans="1:11" ht="0.95" customHeight="1" thickTop="1">
      <c r="A3265" s="217"/>
      <c r="B3265" s="217"/>
      <c r="C3265" s="217"/>
      <c r="D3265" s="217"/>
      <c r="E3265" s="217"/>
      <c r="F3265" s="217"/>
      <c r="G3265" s="217"/>
      <c r="H3265" s="217"/>
      <c r="I3265" s="217"/>
      <c r="J3265" s="217"/>
      <c r="K3265" s="217"/>
    </row>
    <row r="3266" spans="1:11" ht="18" customHeight="1">
      <c r="A3266" s="243"/>
      <c r="B3266" s="243" t="s">
        <v>840</v>
      </c>
      <c r="C3266" s="207" t="s">
        <v>841</v>
      </c>
      <c r="D3266" s="243" t="s">
        <v>842</v>
      </c>
      <c r="E3266" s="243" t="s">
        <v>843</v>
      </c>
      <c r="F3266" s="600" t="s">
        <v>844</v>
      </c>
      <c r="G3266" s="600"/>
      <c r="H3266" s="208" t="s">
        <v>845</v>
      </c>
      <c r="I3266" s="207" t="s">
        <v>846</v>
      </c>
      <c r="J3266" s="207" t="s">
        <v>847</v>
      </c>
      <c r="K3266" s="207" t="s">
        <v>742</v>
      </c>
    </row>
    <row r="3267" spans="1:11" ht="33" customHeight="1">
      <c r="A3267" s="317" t="s">
        <v>848</v>
      </c>
      <c r="B3267" s="317"/>
      <c r="C3267" s="318" t="s">
        <v>3424</v>
      </c>
      <c r="D3267" s="317" t="s">
        <v>14</v>
      </c>
      <c r="E3267" s="317" t="s">
        <v>3425</v>
      </c>
      <c r="F3267" s="592" t="s">
        <v>861</v>
      </c>
      <c r="G3267" s="592"/>
      <c r="H3267" s="319" t="s">
        <v>862</v>
      </c>
      <c r="I3267" s="318">
        <v>1</v>
      </c>
      <c r="J3267" s="318" t="s">
        <v>2917</v>
      </c>
      <c r="K3267" s="318" t="s">
        <v>2917</v>
      </c>
    </row>
    <row r="3268" spans="1:11" ht="21.95" customHeight="1">
      <c r="A3268" s="247" t="s">
        <v>869</v>
      </c>
      <c r="B3268" s="247"/>
      <c r="C3268" s="214" t="s">
        <v>3426</v>
      </c>
      <c r="D3268" s="247" t="s">
        <v>14</v>
      </c>
      <c r="E3268" s="247" t="s">
        <v>3427</v>
      </c>
      <c r="F3268" s="598" t="s">
        <v>2920</v>
      </c>
      <c r="G3268" s="598"/>
      <c r="H3268" s="215" t="s">
        <v>862</v>
      </c>
      <c r="I3268" s="214" t="s">
        <v>3428</v>
      </c>
      <c r="J3268" s="214" t="s">
        <v>3429</v>
      </c>
      <c r="K3268" s="216">
        <v>0.09</v>
      </c>
    </row>
    <row r="3269" spans="1:11">
      <c r="A3269" s="245"/>
      <c r="B3269" s="245"/>
      <c r="C3269" s="245"/>
      <c r="D3269" s="245"/>
      <c r="E3269" s="245"/>
      <c r="F3269" s="245" t="s">
        <v>886</v>
      </c>
      <c r="G3269" s="245" t="s">
        <v>1236</v>
      </c>
      <c r="H3269" s="245" t="s">
        <v>888</v>
      </c>
      <c r="I3269" s="245" t="s">
        <v>1928</v>
      </c>
      <c r="J3269" s="245" t="s">
        <v>890</v>
      </c>
      <c r="K3269" s="245" t="s">
        <v>2917</v>
      </c>
    </row>
    <row r="3270" spans="1:11" ht="15" thickBot="1">
      <c r="A3270" s="245"/>
      <c r="B3270" s="245"/>
      <c r="C3270" s="245"/>
      <c r="D3270" s="245"/>
      <c r="E3270" s="245"/>
      <c r="F3270" s="245" t="s">
        <v>891</v>
      </c>
      <c r="G3270" s="245" t="s">
        <v>857</v>
      </c>
      <c r="H3270" s="599" t="s">
        <v>892</v>
      </c>
      <c r="I3270" s="599"/>
      <c r="J3270" s="599" t="s">
        <v>2947</v>
      </c>
      <c r="K3270" s="599"/>
    </row>
    <row r="3271" spans="1:11" ht="0.95" customHeight="1" thickTop="1">
      <c r="A3271" s="217"/>
      <c r="B3271" s="217"/>
      <c r="C3271" s="217"/>
      <c r="D3271" s="217"/>
      <c r="E3271" s="217"/>
      <c r="F3271" s="217"/>
      <c r="G3271" s="217"/>
      <c r="H3271" s="217"/>
      <c r="I3271" s="217"/>
      <c r="J3271" s="217"/>
      <c r="K3271" s="217"/>
    </row>
    <row r="3272" spans="1:11" ht="18" customHeight="1">
      <c r="A3272" s="243"/>
      <c r="B3272" s="243" t="s">
        <v>840</v>
      </c>
      <c r="C3272" s="207" t="s">
        <v>841</v>
      </c>
      <c r="D3272" s="243" t="s">
        <v>842</v>
      </c>
      <c r="E3272" s="243" t="s">
        <v>843</v>
      </c>
      <c r="F3272" s="600" t="s">
        <v>844</v>
      </c>
      <c r="G3272" s="600"/>
      <c r="H3272" s="208" t="s">
        <v>845</v>
      </c>
      <c r="I3272" s="207" t="s">
        <v>846</v>
      </c>
      <c r="J3272" s="207" t="s">
        <v>847</v>
      </c>
      <c r="K3272" s="207" t="s">
        <v>742</v>
      </c>
    </row>
    <row r="3273" spans="1:11" ht="21.95" customHeight="1">
      <c r="A3273" s="317" t="s">
        <v>848</v>
      </c>
      <c r="B3273" s="317"/>
      <c r="C3273" s="318" t="s">
        <v>3430</v>
      </c>
      <c r="D3273" s="317" t="s">
        <v>14</v>
      </c>
      <c r="E3273" s="317" t="s">
        <v>3431</v>
      </c>
      <c r="F3273" s="592" t="s">
        <v>861</v>
      </c>
      <c r="G3273" s="592"/>
      <c r="H3273" s="319" t="s">
        <v>862</v>
      </c>
      <c r="I3273" s="318">
        <v>1</v>
      </c>
      <c r="J3273" s="318" t="s">
        <v>1167</v>
      </c>
      <c r="K3273" s="318" t="s">
        <v>1167</v>
      </c>
    </row>
    <row r="3274" spans="1:11" ht="21.95" customHeight="1">
      <c r="A3274" s="247" t="s">
        <v>869</v>
      </c>
      <c r="B3274" s="247"/>
      <c r="C3274" s="214" t="s">
        <v>3432</v>
      </c>
      <c r="D3274" s="247" t="s">
        <v>14</v>
      </c>
      <c r="E3274" s="247" t="s">
        <v>3433</v>
      </c>
      <c r="F3274" s="598" t="s">
        <v>2920</v>
      </c>
      <c r="G3274" s="598"/>
      <c r="H3274" s="215" t="s">
        <v>862</v>
      </c>
      <c r="I3274" s="214" t="s">
        <v>3388</v>
      </c>
      <c r="J3274" s="214" t="s">
        <v>3434</v>
      </c>
      <c r="K3274" s="216">
        <v>0.18</v>
      </c>
    </row>
    <row r="3275" spans="1:11">
      <c r="A3275" s="245"/>
      <c r="B3275" s="245"/>
      <c r="C3275" s="245"/>
      <c r="D3275" s="245"/>
      <c r="E3275" s="245"/>
      <c r="F3275" s="245" t="s">
        <v>886</v>
      </c>
      <c r="G3275" s="245" t="s">
        <v>2947</v>
      </c>
      <c r="H3275" s="245" t="s">
        <v>888</v>
      </c>
      <c r="I3275" s="245" t="s">
        <v>2294</v>
      </c>
      <c r="J3275" s="245" t="s">
        <v>890</v>
      </c>
      <c r="K3275" s="245" t="s">
        <v>1167</v>
      </c>
    </row>
    <row r="3276" spans="1:11" ht="15" thickBot="1">
      <c r="A3276" s="245"/>
      <c r="B3276" s="245"/>
      <c r="C3276" s="245"/>
      <c r="D3276" s="245"/>
      <c r="E3276" s="245"/>
      <c r="F3276" s="245" t="s">
        <v>891</v>
      </c>
      <c r="G3276" s="245" t="s">
        <v>1267</v>
      </c>
      <c r="H3276" s="599" t="s">
        <v>892</v>
      </c>
      <c r="I3276" s="599"/>
      <c r="J3276" s="599" t="s">
        <v>3211</v>
      </c>
      <c r="K3276" s="599"/>
    </row>
    <row r="3277" spans="1:11" ht="0.95" customHeight="1" thickTop="1">
      <c r="A3277" s="217"/>
      <c r="B3277" s="217"/>
      <c r="C3277" s="217"/>
      <c r="D3277" s="217"/>
      <c r="E3277" s="217"/>
      <c r="F3277" s="217"/>
      <c r="G3277" s="217"/>
      <c r="H3277" s="217"/>
      <c r="I3277" s="217"/>
      <c r="J3277" s="217"/>
      <c r="K3277" s="217"/>
    </row>
    <row r="3278" spans="1:11" ht="18" customHeight="1">
      <c r="A3278" s="243"/>
      <c r="B3278" s="243" t="s">
        <v>840</v>
      </c>
      <c r="C3278" s="207" t="s">
        <v>841</v>
      </c>
      <c r="D3278" s="243" t="s">
        <v>842</v>
      </c>
      <c r="E3278" s="243" t="s">
        <v>843</v>
      </c>
      <c r="F3278" s="600" t="s">
        <v>844</v>
      </c>
      <c r="G3278" s="600"/>
      <c r="H3278" s="208" t="s">
        <v>845</v>
      </c>
      <c r="I3278" s="207" t="s">
        <v>846</v>
      </c>
      <c r="J3278" s="207" t="s">
        <v>847</v>
      </c>
      <c r="K3278" s="207" t="s">
        <v>742</v>
      </c>
    </row>
    <row r="3279" spans="1:11" ht="21.95" customHeight="1">
      <c r="A3279" s="317" t="s">
        <v>848</v>
      </c>
      <c r="B3279" s="317"/>
      <c r="C3279" s="318" t="s">
        <v>3435</v>
      </c>
      <c r="D3279" s="317" t="s">
        <v>14</v>
      </c>
      <c r="E3279" s="317" t="s">
        <v>3436</v>
      </c>
      <c r="F3279" s="592" t="s">
        <v>861</v>
      </c>
      <c r="G3279" s="592"/>
      <c r="H3279" s="319" t="s">
        <v>862</v>
      </c>
      <c r="I3279" s="318">
        <v>1</v>
      </c>
      <c r="J3279" s="318" t="s">
        <v>3211</v>
      </c>
      <c r="K3279" s="318" t="s">
        <v>3211</v>
      </c>
    </row>
    <row r="3280" spans="1:11" ht="21.95" customHeight="1">
      <c r="A3280" s="247" t="s">
        <v>869</v>
      </c>
      <c r="B3280" s="247"/>
      <c r="C3280" s="214" t="s">
        <v>3437</v>
      </c>
      <c r="D3280" s="247" t="s">
        <v>14</v>
      </c>
      <c r="E3280" s="247" t="s">
        <v>3438</v>
      </c>
      <c r="F3280" s="598" t="s">
        <v>2920</v>
      </c>
      <c r="G3280" s="598"/>
      <c r="H3280" s="215" t="s">
        <v>862</v>
      </c>
      <c r="I3280" s="214" t="s">
        <v>3421</v>
      </c>
      <c r="J3280" s="214" t="s">
        <v>3439</v>
      </c>
      <c r="K3280" s="216">
        <v>0.21</v>
      </c>
    </row>
    <row r="3281" spans="1:11">
      <c r="A3281" s="245"/>
      <c r="B3281" s="245"/>
      <c r="C3281" s="245"/>
      <c r="D3281" s="245"/>
      <c r="E3281" s="245"/>
      <c r="F3281" s="245" t="s">
        <v>886</v>
      </c>
      <c r="G3281" s="245" t="s">
        <v>881</v>
      </c>
      <c r="H3281" s="245" t="s">
        <v>888</v>
      </c>
      <c r="I3281" s="245" t="s">
        <v>2947</v>
      </c>
      <c r="J3281" s="245" t="s">
        <v>890</v>
      </c>
      <c r="K3281" s="245" t="s">
        <v>3211</v>
      </c>
    </row>
    <row r="3282" spans="1:11" ht="15" thickBot="1">
      <c r="A3282" s="245"/>
      <c r="B3282" s="245"/>
      <c r="C3282" s="245"/>
      <c r="D3282" s="245"/>
      <c r="E3282" s="245"/>
      <c r="F3282" s="245" t="s">
        <v>891</v>
      </c>
      <c r="G3282" s="245" t="s">
        <v>1928</v>
      </c>
      <c r="H3282" s="599" t="s">
        <v>892</v>
      </c>
      <c r="I3282" s="599"/>
      <c r="J3282" s="599" t="s">
        <v>1825</v>
      </c>
      <c r="K3282" s="599"/>
    </row>
    <row r="3283" spans="1:11" ht="0.95" customHeight="1" thickTop="1">
      <c r="A3283" s="217"/>
      <c r="B3283" s="217"/>
      <c r="C3283" s="217"/>
      <c r="D3283" s="217"/>
      <c r="E3283" s="217"/>
      <c r="F3283" s="217"/>
      <c r="G3283" s="217"/>
      <c r="H3283" s="217"/>
      <c r="I3283" s="217"/>
      <c r="J3283" s="217"/>
      <c r="K3283" s="217"/>
    </row>
    <row r="3284" spans="1:11" ht="18" customHeight="1">
      <c r="A3284" s="243"/>
      <c r="B3284" s="243" t="s">
        <v>840</v>
      </c>
      <c r="C3284" s="207" t="s">
        <v>841</v>
      </c>
      <c r="D3284" s="243" t="s">
        <v>842</v>
      </c>
      <c r="E3284" s="243" t="s">
        <v>843</v>
      </c>
      <c r="F3284" s="600" t="s">
        <v>844</v>
      </c>
      <c r="G3284" s="600"/>
      <c r="H3284" s="208" t="s">
        <v>845</v>
      </c>
      <c r="I3284" s="207" t="s">
        <v>846</v>
      </c>
      <c r="J3284" s="207" t="s">
        <v>847</v>
      </c>
      <c r="K3284" s="207" t="s">
        <v>742</v>
      </c>
    </row>
    <row r="3285" spans="1:11" ht="21.95" customHeight="1">
      <c r="A3285" s="317" t="s">
        <v>848</v>
      </c>
      <c r="B3285" s="317"/>
      <c r="C3285" s="318" t="s">
        <v>3440</v>
      </c>
      <c r="D3285" s="317" t="s">
        <v>14</v>
      </c>
      <c r="E3285" s="317" t="s">
        <v>3441</v>
      </c>
      <c r="F3285" s="592" t="s">
        <v>861</v>
      </c>
      <c r="G3285" s="592"/>
      <c r="H3285" s="319" t="s">
        <v>862</v>
      </c>
      <c r="I3285" s="318">
        <v>1</v>
      </c>
      <c r="J3285" s="318" t="s">
        <v>1803</v>
      </c>
      <c r="K3285" s="318" t="s">
        <v>1803</v>
      </c>
    </row>
    <row r="3286" spans="1:11" ht="21.95" customHeight="1">
      <c r="A3286" s="247" t="s">
        <v>869</v>
      </c>
      <c r="B3286" s="247"/>
      <c r="C3286" s="214" t="s">
        <v>3442</v>
      </c>
      <c r="D3286" s="247" t="s">
        <v>14</v>
      </c>
      <c r="E3286" s="247" t="s">
        <v>3443</v>
      </c>
      <c r="F3286" s="598" t="s">
        <v>2920</v>
      </c>
      <c r="G3286" s="598"/>
      <c r="H3286" s="215" t="s">
        <v>862</v>
      </c>
      <c r="I3286" s="214" t="s">
        <v>3421</v>
      </c>
      <c r="J3286" s="214" t="s">
        <v>3444</v>
      </c>
      <c r="K3286" s="216">
        <v>0.19</v>
      </c>
    </row>
    <row r="3287" spans="1:11">
      <c r="A3287" s="245"/>
      <c r="B3287" s="245"/>
      <c r="C3287" s="245"/>
      <c r="D3287" s="245"/>
      <c r="E3287" s="245"/>
      <c r="F3287" s="245" t="s">
        <v>886</v>
      </c>
      <c r="G3287" s="245" t="s">
        <v>2947</v>
      </c>
      <c r="H3287" s="245" t="s">
        <v>888</v>
      </c>
      <c r="I3287" s="245" t="s">
        <v>2917</v>
      </c>
      <c r="J3287" s="245" t="s">
        <v>890</v>
      </c>
      <c r="K3287" s="245" t="s">
        <v>1803</v>
      </c>
    </row>
    <row r="3288" spans="1:11" ht="15" thickBot="1">
      <c r="A3288" s="245"/>
      <c r="B3288" s="245"/>
      <c r="C3288" s="245"/>
      <c r="D3288" s="245"/>
      <c r="E3288" s="245"/>
      <c r="F3288" s="245" t="s">
        <v>891</v>
      </c>
      <c r="G3288" s="245" t="s">
        <v>1267</v>
      </c>
      <c r="H3288" s="599" t="s">
        <v>892</v>
      </c>
      <c r="I3288" s="599"/>
      <c r="J3288" s="599" t="s">
        <v>1755</v>
      </c>
      <c r="K3288" s="599"/>
    </row>
    <row r="3289" spans="1:11" ht="0.95" customHeight="1" thickTop="1">
      <c r="A3289" s="217"/>
      <c r="B3289" s="217"/>
      <c r="C3289" s="217"/>
      <c r="D3289" s="217"/>
      <c r="E3289" s="217"/>
      <c r="F3289" s="217"/>
      <c r="G3289" s="217"/>
      <c r="H3289" s="217"/>
      <c r="I3289" s="217"/>
      <c r="J3289" s="217"/>
      <c r="K3289" s="217"/>
    </row>
    <row r="3290" spans="1:11" ht="18" customHeight="1">
      <c r="A3290" s="243"/>
      <c r="B3290" s="243" t="s">
        <v>840</v>
      </c>
      <c r="C3290" s="207" t="s">
        <v>841</v>
      </c>
      <c r="D3290" s="243" t="s">
        <v>842</v>
      </c>
      <c r="E3290" s="243" t="s">
        <v>843</v>
      </c>
      <c r="F3290" s="600" t="s">
        <v>844</v>
      </c>
      <c r="G3290" s="600"/>
      <c r="H3290" s="208" t="s">
        <v>845</v>
      </c>
      <c r="I3290" s="207" t="s">
        <v>846</v>
      </c>
      <c r="J3290" s="207" t="s">
        <v>847</v>
      </c>
      <c r="K3290" s="207" t="s">
        <v>742</v>
      </c>
    </row>
    <row r="3291" spans="1:11" ht="21.95" customHeight="1">
      <c r="A3291" s="317" t="s">
        <v>848</v>
      </c>
      <c r="B3291" s="317"/>
      <c r="C3291" s="318" t="s">
        <v>3445</v>
      </c>
      <c r="D3291" s="317" t="s">
        <v>14</v>
      </c>
      <c r="E3291" s="317" t="s">
        <v>3446</v>
      </c>
      <c r="F3291" s="592" t="s">
        <v>861</v>
      </c>
      <c r="G3291" s="592"/>
      <c r="H3291" s="319" t="s">
        <v>862</v>
      </c>
      <c r="I3291" s="318">
        <v>1</v>
      </c>
      <c r="J3291" s="318" t="s">
        <v>1476</v>
      </c>
      <c r="K3291" s="318" t="s">
        <v>1476</v>
      </c>
    </row>
    <row r="3292" spans="1:11" ht="21.95" customHeight="1">
      <c r="A3292" s="247" t="s">
        <v>869</v>
      </c>
      <c r="B3292" s="247"/>
      <c r="C3292" s="214" t="s">
        <v>3447</v>
      </c>
      <c r="D3292" s="247" t="s">
        <v>14</v>
      </c>
      <c r="E3292" s="247" t="s">
        <v>3448</v>
      </c>
      <c r="F3292" s="598" t="s">
        <v>2920</v>
      </c>
      <c r="G3292" s="598"/>
      <c r="H3292" s="215" t="s">
        <v>862</v>
      </c>
      <c r="I3292" s="214" t="s">
        <v>3388</v>
      </c>
      <c r="J3292" s="214" t="s">
        <v>3449</v>
      </c>
      <c r="K3292" s="216">
        <v>0.16</v>
      </c>
    </row>
    <row r="3293" spans="1:11">
      <c r="A3293" s="245"/>
      <c r="B3293" s="245"/>
      <c r="C3293" s="245"/>
      <c r="D3293" s="245"/>
      <c r="E3293" s="245"/>
      <c r="F3293" s="245" t="s">
        <v>886</v>
      </c>
      <c r="G3293" s="245" t="s">
        <v>2294</v>
      </c>
      <c r="H3293" s="245" t="s">
        <v>888</v>
      </c>
      <c r="I3293" s="245" t="s">
        <v>2294</v>
      </c>
      <c r="J3293" s="245" t="s">
        <v>890</v>
      </c>
      <c r="K3293" s="245" t="s">
        <v>1476</v>
      </c>
    </row>
    <row r="3294" spans="1:11" ht="15" thickBot="1">
      <c r="A3294" s="245"/>
      <c r="B3294" s="245"/>
      <c r="C3294" s="245"/>
      <c r="D3294" s="245"/>
      <c r="E3294" s="245"/>
      <c r="F3294" s="245" t="s">
        <v>891</v>
      </c>
      <c r="G3294" s="245" t="s">
        <v>1267</v>
      </c>
      <c r="H3294" s="599" t="s">
        <v>892</v>
      </c>
      <c r="I3294" s="599"/>
      <c r="J3294" s="599" t="s">
        <v>1803</v>
      </c>
      <c r="K3294" s="599"/>
    </row>
    <row r="3295" spans="1:11" ht="0.95" customHeight="1" thickTop="1">
      <c r="A3295" s="217"/>
      <c r="B3295" s="217"/>
      <c r="C3295" s="217"/>
      <c r="D3295" s="217"/>
      <c r="E3295" s="217"/>
      <c r="F3295" s="217"/>
      <c r="G3295" s="217"/>
      <c r="H3295" s="217"/>
      <c r="I3295" s="217"/>
      <c r="J3295" s="217"/>
      <c r="K3295" s="217"/>
    </row>
    <row r="3296" spans="1:11" ht="18" customHeight="1">
      <c r="A3296" s="243"/>
      <c r="B3296" s="243" t="s">
        <v>840</v>
      </c>
      <c r="C3296" s="207" t="s">
        <v>841</v>
      </c>
      <c r="D3296" s="243" t="s">
        <v>842</v>
      </c>
      <c r="E3296" s="243" t="s">
        <v>843</v>
      </c>
      <c r="F3296" s="600" t="s">
        <v>844</v>
      </c>
      <c r="G3296" s="600"/>
      <c r="H3296" s="208" t="s">
        <v>845</v>
      </c>
      <c r="I3296" s="207" t="s">
        <v>846</v>
      </c>
      <c r="J3296" s="207" t="s">
        <v>847</v>
      </c>
      <c r="K3296" s="207" t="s">
        <v>742</v>
      </c>
    </row>
    <row r="3297" spans="1:11" ht="21.95" customHeight="1">
      <c r="A3297" s="317" t="s">
        <v>848</v>
      </c>
      <c r="B3297" s="317"/>
      <c r="C3297" s="318" t="s">
        <v>3450</v>
      </c>
      <c r="D3297" s="317" t="s">
        <v>14</v>
      </c>
      <c r="E3297" s="317" t="s">
        <v>3451</v>
      </c>
      <c r="F3297" s="592" t="s">
        <v>861</v>
      </c>
      <c r="G3297" s="592"/>
      <c r="H3297" s="319" t="s">
        <v>862</v>
      </c>
      <c r="I3297" s="318">
        <v>1</v>
      </c>
      <c r="J3297" s="318" t="s">
        <v>1843</v>
      </c>
      <c r="K3297" s="318" t="s">
        <v>1843</v>
      </c>
    </row>
    <row r="3298" spans="1:11" ht="21.95" customHeight="1">
      <c r="A3298" s="247" t="s">
        <v>869</v>
      </c>
      <c r="B3298" s="247"/>
      <c r="C3298" s="214" t="s">
        <v>3452</v>
      </c>
      <c r="D3298" s="247" t="s">
        <v>14</v>
      </c>
      <c r="E3298" s="247" t="s">
        <v>3453</v>
      </c>
      <c r="F3298" s="598" t="s">
        <v>2920</v>
      </c>
      <c r="G3298" s="598"/>
      <c r="H3298" s="215" t="s">
        <v>862</v>
      </c>
      <c r="I3298" s="214" t="s">
        <v>3454</v>
      </c>
      <c r="J3298" s="214" t="s">
        <v>2941</v>
      </c>
      <c r="K3298" s="216">
        <v>0.24</v>
      </c>
    </row>
    <row r="3299" spans="1:11">
      <c r="A3299" s="245"/>
      <c r="B3299" s="245"/>
      <c r="C3299" s="245"/>
      <c r="D3299" s="245"/>
      <c r="E3299" s="245"/>
      <c r="F3299" s="245" t="s">
        <v>886</v>
      </c>
      <c r="G3299" s="245" t="s">
        <v>1364</v>
      </c>
      <c r="H3299" s="245" t="s">
        <v>888</v>
      </c>
      <c r="I3299" s="245" t="s">
        <v>881</v>
      </c>
      <c r="J3299" s="245" t="s">
        <v>890</v>
      </c>
      <c r="K3299" s="245" t="s">
        <v>1843</v>
      </c>
    </row>
    <row r="3300" spans="1:11" ht="15" thickBot="1">
      <c r="A3300" s="245"/>
      <c r="B3300" s="245"/>
      <c r="C3300" s="245"/>
      <c r="D3300" s="245"/>
      <c r="E3300" s="245"/>
      <c r="F3300" s="245" t="s">
        <v>891</v>
      </c>
      <c r="G3300" s="245" t="s">
        <v>1928</v>
      </c>
      <c r="H3300" s="599" t="s">
        <v>892</v>
      </c>
      <c r="I3300" s="599"/>
      <c r="J3300" s="599" t="s">
        <v>2466</v>
      </c>
      <c r="K3300" s="599"/>
    </row>
    <row r="3301" spans="1:11" ht="0.95" customHeight="1" thickTop="1">
      <c r="A3301" s="217"/>
      <c r="B3301" s="217"/>
      <c r="C3301" s="217"/>
      <c r="D3301" s="217"/>
      <c r="E3301" s="217"/>
      <c r="F3301" s="217"/>
      <c r="G3301" s="217"/>
      <c r="H3301" s="217"/>
      <c r="I3301" s="217"/>
      <c r="J3301" s="217"/>
      <c r="K3301" s="217"/>
    </row>
    <row r="3302" spans="1:11" ht="18" customHeight="1">
      <c r="A3302" s="243"/>
      <c r="B3302" s="243" t="s">
        <v>840</v>
      </c>
      <c r="C3302" s="207" t="s">
        <v>841</v>
      </c>
      <c r="D3302" s="243" t="s">
        <v>842</v>
      </c>
      <c r="E3302" s="243" t="s">
        <v>843</v>
      </c>
      <c r="F3302" s="600" t="s">
        <v>844</v>
      </c>
      <c r="G3302" s="600"/>
      <c r="H3302" s="208" t="s">
        <v>845</v>
      </c>
      <c r="I3302" s="207" t="s">
        <v>846</v>
      </c>
      <c r="J3302" s="207" t="s">
        <v>847</v>
      </c>
      <c r="K3302" s="207" t="s">
        <v>742</v>
      </c>
    </row>
    <row r="3303" spans="1:11" ht="21.95" customHeight="1">
      <c r="A3303" s="317" t="s">
        <v>848</v>
      </c>
      <c r="B3303" s="317"/>
      <c r="C3303" s="318" t="s">
        <v>3455</v>
      </c>
      <c r="D3303" s="317" t="s">
        <v>14</v>
      </c>
      <c r="E3303" s="317" t="s">
        <v>3456</v>
      </c>
      <c r="F3303" s="592" t="s">
        <v>861</v>
      </c>
      <c r="G3303" s="592"/>
      <c r="H3303" s="319" t="s">
        <v>862</v>
      </c>
      <c r="I3303" s="318">
        <v>1</v>
      </c>
      <c r="J3303" s="318" t="s">
        <v>1476</v>
      </c>
      <c r="K3303" s="318" t="s">
        <v>1476</v>
      </c>
    </row>
    <row r="3304" spans="1:11" ht="21.95" customHeight="1">
      <c r="A3304" s="247" t="s">
        <v>869</v>
      </c>
      <c r="B3304" s="247"/>
      <c r="C3304" s="214" t="s">
        <v>3457</v>
      </c>
      <c r="D3304" s="247" t="s">
        <v>14</v>
      </c>
      <c r="E3304" s="247" t="s">
        <v>3458</v>
      </c>
      <c r="F3304" s="598" t="s">
        <v>2920</v>
      </c>
      <c r="G3304" s="598"/>
      <c r="H3304" s="215" t="s">
        <v>862</v>
      </c>
      <c r="I3304" s="214" t="s">
        <v>3389</v>
      </c>
      <c r="J3304" s="214" t="s">
        <v>2941</v>
      </c>
      <c r="K3304" s="216">
        <v>0.16</v>
      </c>
    </row>
    <row r="3305" spans="1:11">
      <c r="A3305" s="245"/>
      <c r="B3305" s="245"/>
      <c r="C3305" s="245"/>
      <c r="D3305" s="245"/>
      <c r="E3305" s="245"/>
      <c r="F3305" s="245" t="s">
        <v>886</v>
      </c>
      <c r="G3305" s="245" t="s">
        <v>2294</v>
      </c>
      <c r="H3305" s="245" t="s">
        <v>888</v>
      </c>
      <c r="I3305" s="245" t="s">
        <v>2294</v>
      </c>
      <c r="J3305" s="245" t="s">
        <v>890</v>
      </c>
      <c r="K3305" s="245" t="s">
        <v>1476</v>
      </c>
    </row>
    <row r="3306" spans="1:11" ht="15" thickBot="1">
      <c r="A3306" s="245"/>
      <c r="B3306" s="245"/>
      <c r="C3306" s="245"/>
      <c r="D3306" s="245"/>
      <c r="E3306" s="245"/>
      <c r="F3306" s="245" t="s">
        <v>891</v>
      </c>
      <c r="G3306" s="245" t="s">
        <v>1267</v>
      </c>
      <c r="H3306" s="599" t="s">
        <v>892</v>
      </c>
      <c r="I3306" s="599"/>
      <c r="J3306" s="599" t="s">
        <v>1803</v>
      </c>
      <c r="K3306" s="599"/>
    </row>
    <row r="3307" spans="1:11" ht="0.95" customHeight="1" thickTop="1">
      <c r="A3307" s="217"/>
      <c r="B3307" s="217"/>
      <c r="C3307" s="217"/>
      <c r="D3307" s="217"/>
      <c r="E3307" s="217"/>
      <c r="F3307" s="217"/>
      <c r="G3307" s="217"/>
      <c r="H3307" s="217"/>
      <c r="I3307" s="217"/>
      <c r="J3307" s="217"/>
      <c r="K3307" s="217"/>
    </row>
    <row r="3308" spans="1:11" ht="18" customHeight="1">
      <c r="A3308" s="243"/>
      <c r="B3308" s="243" t="s">
        <v>840</v>
      </c>
      <c r="C3308" s="207" t="s">
        <v>841</v>
      </c>
      <c r="D3308" s="243" t="s">
        <v>842</v>
      </c>
      <c r="E3308" s="243" t="s">
        <v>843</v>
      </c>
      <c r="F3308" s="600" t="s">
        <v>844</v>
      </c>
      <c r="G3308" s="600"/>
      <c r="H3308" s="208" t="s">
        <v>845</v>
      </c>
      <c r="I3308" s="207" t="s">
        <v>846</v>
      </c>
      <c r="J3308" s="207" t="s">
        <v>847</v>
      </c>
      <c r="K3308" s="207" t="s">
        <v>742</v>
      </c>
    </row>
    <row r="3309" spans="1:11" ht="21.95" customHeight="1">
      <c r="A3309" s="317" t="s">
        <v>848</v>
      </c>
      <c r="B3309" s="317"/>
      <c r="C3309" s="318" t="s">
        <v>3459</v>
      </c>
      <c r="D3309" s="317" t="s">
        <v>14</v>
      </c>
      <c r="E3309" s="317" t="s">
        <v>3460</v>
      </c>
      <c r="F3309" s="592" t="s">
        <v>861</v>
      </c>
      <c r="G3309" s="592"/>
      <c r="H3309" s="319" t="s">
        <v>862</v>
      </c>
      <c r="I3309" s="318">
        <v>1</v>
      </c>
      <c r="J3309" s="318" t="s">
        <v>1476</v>
      </c>
      <c r="K3309" s="318" t="s">
        <v>1476</v>
      </c>
    </row>
    <row r="3310" spans="1:11" ht="21.95" customHeight="1">
      <c r="A3310" s="247" t="s">
        <v>869</v>
      </c>
      <c r="B3310" s="247"/>
      <c r="C3310" s="214" t="s">
        <v>3461</v>
      </c>
      <c r="D3310" s="247" t="s">
        <v>14</v>
      </c>
      <c r="E3310" s="247" t="s">
        <v>3462</v>
      </c>
      <c r="F3310" s="598" t="s">
        <v>2920</v>
      </c>
      <c r="G3310" s="598"/>
      <c r="H3310" s="215" t="s">
        <v>862</v>
      </c>
      <c r="I3310" s="214" t="s">
        <v>3454</v>
      </c>
      <c r="J3310" s="214" t="s">
        <v>3463</v>
      </c>
      <c r="K3310" s="216">
        <v>0.16</v>
      </c>
    </row>
    <row r="3311" spans="1:11">
      <c r="A3311" s="245"/>
      <c r="B3311" s="245"/>
      <c r="C3311" s="245"/>
      <c r="D3311" s="245"/>
      <c r="E3311" s="245"/>
      <c r="F3311" s="245" t="s">
        <v>886</v>
      </c>
      <c r="G3311" s="245" t="s">
        <v>2294</v>
      </c>
      <c r="H3311" s="245" t="s">
        <v>888</v>
      </c>
      <c r="I3311" s="245" t="s">
        <v>2294</v>
      </c>
      <c r="J3311" s="245" t="s">
        <v>890</v>
      </c>
      <c r="K3311" s="245" t="s">
        <v>1476</v>
      </c>
    </row>
    <row r="3312" spans="1:11" ht="15" thickBot="1">
      <c r="A3312" s="245"/>
      <c r="B3312" s="245"/>
      <c r="C3312" s="245"/>
      <c r="D3312" s="245"/>
      <c r="E3312" s="245"/>
      <c r="F3312" s="245" t="s">
        <v>891</v>
      </c>
      <c r="G3312" s="245" t="s">
        <v>1267</v>
      </c>
      <c r="H3312" s="599" t="s">
        <v>892</v>
      </c>
      <c r="I3312" s="599"/>
      <c r="J3312" s="599" t="s">
        <v>1803</v>
      </c>
      <c r="K3312" s="599"/>
    </row>
    <row r="3313" spans="1:11" ht="0.95" customHeight="1" thickTop="1">
      <c r="A3313" s="217"/>
      <c r="B3313" s="217"/>
      <c r="C3313" s="217"/>
      <c r="D3313" s="217"/>
      <c r="E3313" s="217"/>
      <c r="F3313" s="217"/>
      <c r="G3313" s="217"/>
      <c r="H3313" s="217"/>
      <c r="I3313" s="217"/>
      <c r="J3313" s="217"/>
      <c r="K3313" s="217"/>
    </row>
    <row r="3314" spans="1:11" ht="18" customHeight="1">
      <c r="A3314" s="243"/>
      <c r="B3314" s="243" t="s">
        <v>840</v>
      </c>
      <c r="C3314" s="207" t="s">
        <v>841</v>
      </c>
      <c r="D3314" s="243" t="s">
        <v>842</v>
      </c>
      <c r="E3314" s="243" t="s">
        <v>843</v>
      </c>
      <c r="F3314" s="600" t="s">
        <v>844</v>
      </c>
      <c r="G3314" s="600"/>
      <c r="H3314" s="208" t="s">
        <v>845</v>
      </c>
      <c r="I3314" s="207" t="s">
        <v>846</v>
      </c>
      <c r="J3314" s="207" t="s">
        <v>847</v>
      </c>
      <c r="K3314" s="207" t="s">
        <v>742</v>
      </c>
    </row>
    <row r="3315" spans="1:11" ht="21.95" customHeight="1">
      <c r="A3315" s="317" t="s">
        <v>848</v>
      </c>
      <c r="B3315" s="317"/>
      <c r="C3315" s="318" t="s">
        <v>3464</v>
      </c>
      <c r="D3315" s="317" t="s">
        <v>14</v>
      </c>
      <c r="E3315" s="317" t="s">
        <v>3465</v>
      </c>
      <c r="F3315" s="592" t="s">
        <v>861</v>
      </c>
      <c r="G3315" s="592"/>
      <c r="H3315" s="319" t="s">
        <v>862</v>
      </c>
      <c r="I3315" s="318">
        <v>1</v>
      </c>
      <c r="J3315" s="318" t="s">
        <v>1364</v>
      </c>
      <c r="K3315" s="318" t="s">
        <v>1364</v>
      </c>
    </row>
    <row r="3316" spans="1:11" ht="21.95" customHeight="1">
      <c r="A3316" s="247" t="s">
        <v>869</v>
      </c>
      <c r="B3316" s="247"/>
      <c r="C3316" s="214" t="s">
        <v>3466</v>
      </c>
      <c r="D3316" s="247" t="s">
        <v>14</v>
      </c>
      <c r="E3316" s="247" t="s">
        <v>3467</v>
      </c>
      <c r="F3316" s="598" t="s">
        <v>2920</v>
      </c>
      <c r="G3316" s="598"/>
      <c r="H3316" s="215" t="s">
        <v>862</v>
      </c>
      <c r="I3316" s="214" t="s">
        <v>3388</v>
      </c>
      <c r="J3316" s="214" t="s">
        <v>2941</v>
      </c>
      <c r="K3316" s="216">
        <v>0.13</v>
      </c>
    </row>
    <row r="3317" spans="1:11">
      <c r="A3317" s="245"/>
      <c r="B3317" s="245"/>
      <c r="C3317" s="245"/>
      <c r="D3317" s="245"/>
      <c r="E3317" s="245"/>
      <c r="F3317" s="245" t="s">
        <v>886</v>
      </c>
      <c r="G3317" s="245" t="s">
        <v>1717</v>
      </c>
      <c r="H3317" s="245" t="s">
        <v>888</v>
      </c>
      <c r="I3317" s="245" t="s">
        <v>2106</v>
      </c>
      <c r="J3317" s="245" t="s">
        <v>890</v>
      </c>
      <c r="K3317" s="245" t="s">
        <v>1364</v>
      </c>
    </row>
    <row r="3318" spans="1:11" ht="15" thickBot="1">
      <c r="A3318" s="245"/>
      <c r="B3318" s="245"/>
      <c r="C3318" s="245"/>
      <c r="D3318" s="245"/>
      <c r="E3318" s="245"/>
      <c r="F3318" s="245" t="s">
        <v>891</v>
      </c>
      <c r="G3318" s="245" t="s">
        <v>1108</v>
      </c>
      <c r="H3318" s="599" t="s">
        <v>892</v>
      </c>
      <c r="I3318" s="599"/>
      <c r="J3318" s="599" t="s">
        <v>1771</v>
      </c>
      <c r="K3318" s="599"/>
    </row>
    <row r="3319" spans="1:11" ht="0.95" customHeight="1" thickTop="1">
      <c r="A3319" s="217"/>
      <c r="B3319" s="217"/>
      <c r="C3319" s="217"/>
      <c r="D3319" s="217"/>
      <c r="E3319" s="217"/>
      <c r="F3319" s="217"/>
      <c r="G3319" s="217"/>
      <c r="H3319" s="217"/>
      <c r="I3319" s="217"/>
      <c r="J3319" s="217"/>
      <c r="K3319" s="217"/>
    </row>
    <row r="3320" spans="1:11" ht="18" customHeight="1">
      <c r="A3320" s="243"/>
      <c r="B3320" s="243" t="s">
        <v>840</v>
      </c>
      <c r="C3320" s="207" t="s">
        <v>841</v>
      </c>
      <c r="D3320" s="243" t="s">
        <v>842</v>
      </c>
      <c r="E3320" s="243" t="s">
        <v>843</v>
      </c>
      <c r="F3320" s="600" t="s">
        <v>844</v>
      </c>
      <c r="G3320" s="600"/>
      <c r="H3320" s="208" t="s">
        <v>845</v>
      </c>
      <c r="I3320" s="207" t="s">
        <v>846</v>
      </c>
      <c r="J3320" s="207" t="s">
        <v>847</v>
      </c>
      <c r="K3320" s="207" t="s">
        <v>742</v>
      </c>
    </row>
    <row r="3321" spans="1:11" ht="21.95" customHeight="1">
      <c r="A3321" s="317" t="s">
        <v>848</v>
      </c>
      <c r="B3321" s="317"/>
      <c r="C3321" s="318" t="s">
        <v>3468</v>
      </c>
      <c r="D3321" s="317" t="s">
        <v>14</v>
      </c>
      <c r="E3321" s="317" t="s">
        <v>3469</v>
      </c>
      <c r="F3321" s="592" t="s">
        <v>861</v>
      </c>
      <c r="G3321" s="592"/>
      <c r="H3321" s="319" t="s">
        <v>862</v>
      </c>
      <c r="I3321" s="318">
        <v>1</v>
      </c>
      <c r="J3321" s="318" t="s">
        <v>1268</v>
      </c>
      <c r="K3321" s="318" t="s">
        <v>1268</v>
      </c>
    </row>
    <row r="3322" spans="1:11" ht="21.95" customHeight="1">
      <c r="A3322" s="247" t="s">
        <v>869</v>
      </c>
      <c r="B3322" s="247"/>
      <c r="C3322" s="214" t="s">
        <v>3470</v>
      </c>
      <c r="D3322" s="247" t="s">
        <v>14</v>
      </c>
      <c r="E3322" s="247" t="s">
        <v>3471</v>
      </c>
      <c r="F3322" s="598" t="s">
        <v>2920</v>
      </c>
      <c r="G3322" s="598"/>
      <c r="H3322" s="215" t="s">
        <v>862</v>
      </c>
      <c r="I3322" s="214" t="s">
        <v>3454</v>
      </c>
      <c r="J3322" s="214" t="s">
        <v>2444</v>
      </c>
      <c r="K3322" s="216">
        <v>0.14000000000000001</v>
      </c>
    </row>
    <row r="3323" spans="1:11">
      <c r="A3323" s="245"/>
      <c r="B3323" s="245"/>
      <c r="C3323" s="245"/>
      <c r="D3323" s="245"/>
      <c r="E3323" s="245"/>
      <c r="F3323" s="245" t="s">
        <v>886</v>
      </c>
      <c r="G3323" s="245" t="s">
        <v>1717</v>
      </c>
      <c r="H3323" s="245" t="s">
        <v>888</v>
      </c>
      <c r="I3323" s="245" t="s">
        <v>1717</v>
      </c>
      <c r="J3323" s="245" t="s">
        <v>890</v>
      </c>
      <c r="K3323" s="245" t="s">
        <v>1268</v>
      </c>
    </row>
    <row r="3324" spans="1:11" ht="15" thickBot="1">
      <c r="A3324" s="245"/>
      <c r="B3324" s="245"/>
      <c r="C3324" s="245"/>
      <c r="D3324" s="245"/>
      <c r="E3324" s="245"/>
      <c r="F3324" s="245" t="s">
        <v>891</v>
      </c>
      <c r="G3324" s="245" t="s">
        <v>1108</v>
      </c>
      <c r="H3324" s="599" t="s">
        <v>892</v>
      </c>
      <c r="I3324" s="599"/>
      <c r="J3324" s="599" t="s">
        <v>1476</v>
      </c>
      <c r="K3324" s="599"/>
    </row>
    <row r="3325" spans="1:11" ht="0.95" customHeight="1" thickTop="1">
      <c r="A3325" s="217"/>
      <c r="B3325" s="217"/>
      <c r="C3325" s="217"/>
      <c r="D3325" s="217"/>
      <c r="E3325" s="217"/>
      <c r="F3325" s="217"/>
      <c r="G3325" s="217"/>
      <c r="H3325" s="217"/>
      <c r="I3325" s="217"/>
      <c r="J3325" s="217"/>
      <c r="K3325" s="217"/>
    </row>
    <row r="3326" spans="1:11" ht="18" customHeight="1">
      <c r="A3326" s="243"/>
      <c r="B3326" s="243" t="s">
        <v>840</v>
      </c>
      <c r="C3326" s="207" t="s">
        <v>841</v>
      </c>
      <c r="D3326" s="243" t="s">
        <v>842</v>
      </c>
      <c r="E3326" s="243" t="s">
        <v>843</v>
      </c>
      <c r="F3326" s="600" t="s">
        <v>844</v>
      </c>
      <c r="G3326" s="600"/>
      <c r="H3326" s="208" t="s">
        <v>845</v>
      </c>
      <c r="I3326" s="207" t="s">
        <v>846</v>
      </c>
      <c r="J3326" s="207" t="s">
        <v>847</v>
      </c>
      <c r="K3326" s="207" t="s">
        <v>742</v>
      </c>
    </row>
    <row r="3327" spans="1:11" ht="21.95" customHeight="1">
      <c r="A3327" s="317" t="s">
        <v>848</v>
      </c>
      <c r="B3327" s="317"/>
      <c r="C3327" s="318" t="s">
        <v>3472</v>
      </c>
      <c r="D3327" s="317" t="s">
        <v>14</v>
      </c>
      <c r="E3327" s="317" t="s">
        <v>3473</v>
      </c>
      <c r="F3327" s="592" t="s">
        <v>861</v>
      </c>
      <c r="G3327" s="592"/>
      <c r="H3327" s="319" t="s">
        <v>862</v>
      </c>
      <c r="I3327" s="318">
        <v>1</v>
      </c>
      <c r="J3327" s="318" t="s">
        <v>3211</v>
      </c>
      <c r="K3327" s="318" t="s">
        <v>3211</v>
      </c>
    </row>
    <row r="3328" spans="1:11" ht="21.95" customHeight="1">
      <c r="A3328" s="247" t="s">
        <v>869</v>
      </c>
      <c r="B3328" s="247"/>
      <c r="C3328" s="214" t="s">
        <v>3474</v>
      </c>
      <c r="D3328" s="247" t="s">
        <v>14</v>
      </c>
      <c r="E3328" s="247" t="s">
        <v>3475</v>
      </c>
      <c r="F3328" s="598" t="s">
        <v>2920</v>
      </c>
      <c r="G3328" s="598"/>
      <c r="H3328" s="215" t="s">
        <v>862</v>
      </c>
      <c r="I3328" s="214" t="s">
        <v>3388</v>
      </c>
      <c r="J3328" s="214" t="s">
        <v>3476</v>
      </c>
      <c r="K3328" s="216">
        <v>0.21</v>
      </c>
    </row>
    <row r="3329" spans="1:11">
      <c r="A3329" s="245"/>
      <c r="B3329" s="245"/>
      <c r="C3329" s="245"/>
      <c r="D3329" s="245"/>
      <c r="E3329" s="245"/>
      <c r="F3329" s="245" t="s">
        <v>886</v>
      </c>
      <c r="G3329" s="245" t="s">
        <v>881</v>
      </c>
      <c r="H3329" s="245" t="s">
        <v>888</v>
      </c>
      <c r="I3329" s="245" t="s">
        <v>2947</v>
      </c>
      <c r="J3329" s="245" t="s">
        <v>890</v>
      </c>
      <c r="K3329" s="245" t="s">
        <v>3211</v>
      </c>
    </row>
    <row r="3330" spans="1:11" ht="15" thickBot="1">
      <c r="A3330" s="245"/>
      <c r="B3330" s="245"/>
      <c r="C3330" s="245"/>
      <c r="D3330" s="245"/>
      <c r="E3330" s="245"/>
      <c r="F3330" s="245" t="s">
        <v>891</v>
      </c>
      <c r="G3330" s="245" t="s">
        <v>1928</v>
      </c>
      <c r="H3330" s="599" t="s">
        <v>892</v>
      </c>
      <c r="I3330" s="599"/>
      <c r="J3330" s="599" t="s">
        <v>1825</v>
      </c>
      <c r="K3330" s="599"/>
    </row>
    <row r="3331" spans="1:11" ht="0.95" customHeight="1" thickTop="1">
      <c r="A3331" s="217"/>
      <c r="B3331" s="217"/>
      <c r="C3331" s="217"/>
      <c r="D3331" s="217"/>
      <c r="E3331" s="217"/>
      <c r="F3331" s="217"/>
      <c r="G3331" s="217"/>
      <c r="H3331" s="217"/>
      <c r="I3331" s="217"/>
      <c r="J3331" s="217"/>
      <c r="K3331" s="217"/>
    </row>
    <row r="3332" spans="1:11" ht="18" customHeight="1">
      <c r="A3332" s="243"/>
      <c r="B3332" s="243" t="s">
        <v>840</v>
      </c>
      <c r="C3332" s="207" t="s">
        <v>841</v>
      </c>
      <c r="D3332" s="243" t="s">
        <v>842</v>
      </c>
      <c r="E3332" s="243" t="s">
        <v>843</v>
      </c>
      <c r="F3332" s="600" t="s">
        <v>844</v>
      </c>
      <c r="G3332" s="600"/>
      <c r="H3332" s="208" t="s">
        <v>845</v>
      </c>
      <c r="I3332" s="207" t="s">
        <v>846</v>
      </c>
      <c r="J3332" s="207" t="s">
        <v>847</v>
      </c>
      <c r="K3332" s="207" t="s">
        <v>742</v>
      </c>
    </row>
    <row r="3333" spans="1:11" ht="21.95" customHeight="1">
      <c r="A3333" s="317" t="s">
        <v>848</v>
      </c>
      <c r="B3333" s="317"/>
      <c r="C3333" s="318" t="s">
        <v>3477</v>
      </c>
      <c r="D3333" s="317" t="s">
        <v>14</v>
      </c>
      <c r="E3333" s="317" t="s">
        <v>3478</v>
      </c>
      <c r="F3333" s="592" t="s">
        <v>861</v>
      </c>
      <c r="G3333" s="592"/>
      <c r="H3333" s="319" t="s">
        <v>862</v>
      </c>
      <c r="I3333" s="318">
        <v>1</v>
      </c>
      <c r="J3333" s="318" t="s">
        <v>1268</v>
      </c>
      <c r="K3333" s="318" t="s">
        <v>1268</v>
      </c>
    </row>
    <row r="3334" spans="1:11" ht="21.95" customHeight="1">
      <c r="A3334" s="247" t="s">
        <v>869</v>
      </c>
      <c r="B3334" s="247"/>
      <c r="C3334" s="214" t="s">
        <v>3479</v>
      </c>
      <c r="D3334" s="247" t="s">
        <v>14</v>
      </c>
      <c r="E3334" s="247" t="s">
        <v>3480</v>
      </c>
      <c r="F3334" s="598" t="s">
        <v>2920</v>
      </c>
      <c r="G3334" s="598"/>
      <c r="H3334" s="215" t="s">
        <v>862</v>
      </c>
      <c r="I3334" s="214" t="s">
        <v>3388</v>
      </c>
      <c r="J3334" s="214" t="s">
        <v>3148</v>
      </c>
      <c r="K3334" s="216">
        <v>0.14000000000000001</v>
      </c>
    </row>
    <row r="3335" spans="1:11">
      <c r="A3335" s="245"/>
      <c r="B3335" s="245"/>
      <c r="C3335" s="245"/>
      <c r="D3335" s="245"/>
      <c r="E3335" s="245"/>
      <c r="F3335" s="245" t="s">
        <v>886</v>
      </c>
      <c r="G3335" s="245" t="s">
        <v>1717</v>
      </c>
      <c r="H3335" s="245" t="s">
        <v>888</v>
      </c>
      <c r="I3335" s="245" t="s">
        <v>1717</v>
      </c>
      <c r="J3335" s="245" t="s">
        <v>890</v>
      </c>
      <c r="K3335" s="245" t="s">
        <v>1268</v>
      </c>
    </row>
    <row r="3336" spans="1:11" ht="15" thickBot="1">
      <c r="A3336" s="245"/>
      <c r="B3336" s="245"/>
      <c r="C3336" s="245"/>
      <c r="D3336" s="245"/>
      <c r="E3336" s="245"/>
      <c r="F3336" s="245" t="s">
        <v>891</v>
      </c>
      <c r="G3336" s="245" t="s">
        <v>1108</v>
      </c>
      <c r="H3336" s="599" t="s">
        <v>892</v>
      </c>
      <c r="I3336" s="599"/>
      <c r="J3336" s="599" t="s">
        <v>1476</v>
      </c>
      <c r="K3336" s="599"/>
    </row>
    <row r="3337" spans="1:11" ht="0.95" customHeight="1" thickTop="1">
      <c r="A3337" s="217"/>
      <c r="B3337" s="217"/>
      <c r="C3337" s="217"/>
      <c r="D3337" s="217"/>
      <c r="E3337" s="217"/>
      <c r="F3337" s="217"/>
      <c r="G3337" s="217"/>
      <c r="H3337" s="217"/>
      <c r="I3337" s="217"/>
      <c r="J3337" s="217"/>
      <c r="K3337" s="217"/>
    </row>
    <row r="3338" spans="1:11" ht="18" customHeight="1">
      <c r="A3338" s="243"/>
      <c r="B3338" s="243" t="s">
        <v>840</v>
      </c>
      <c r="C3338" s="207" t="s">
        <v>841</v>
      </c>
      <c r="D3338" s="243" t="s">
        <v>842</v>
      </c>
      <c r="E3338" s="243" t="s">
        <v>843</v>
      </c>
      <c r="F3338" s="600" t="s">
        <v>844</v>
      </c>
      <c r="G3338" s="600"/>
      <c r="H3338" s="208" t="s">
        <v>845</v>
      </c>
      <c r="I3338" s="207" t="s">
        <v>846</v>
      </c>
      <c r="J3338" s="207" t="s">
        <v>847</v>
      </c>
      <c r="K3338" s="207" t="s">
        <v>742</v>
      </c>
    </row>
    <row r="3339" spans="1:11" ht="21.95" customHeight="1">
      <c r="A3339" s="317" t="s">
        <v>848</v>
      </c>
      <c r="B3339" s="317"/>
      <c r="C3339" s="318" t="s">
        <v>3481</v>
      </c>
      <c r="D3339" s="317" t="s">
        <v>14</v>
      </c>
      <c r="E3339" s="317" t="s">
        <v>3482</v>
      </c>
      <c r="F3339" s="592" t="s">
        <v>861</v>
      </c>
      <c r="G3339" s="592"/>
      <c r="H3339" s="319" t="s">
        <v>862</v>
      </c>
      <c r="I3339" s="318">
        <v>1</v>
      </c>
      <c r="J3339" s="318" t="s">
        <v>1803</v>
      </c>
      <c r="K3339" s="318" t="s">
        <v>1803</v>
      </c>
    </row>
    <row r="3340" spans="1:11" ht="21.95" customHeight="1">
      <c r="A3340" s="247" t="s">
        <v>869</v>
      </c>
      <c r="B3340" s="247"/>
      <c r="C3340" s="214" t="s">
        <v>3483</v>
      </c>
      <c r="D3340" s="247" t="s">
        <v>14</v>
      </c>
      <c r="E3340" s="247" t="s">
        <v>3484</v>
      </c>
      <c r="F3340" s="598" t="s">
        <v>2920</v>
      </c>
      <c r="G3340" s="598"/>
      <c r="H3340" s="215" t="s">
        <v>862</v>
      </c>
      <c r="I3340" s="214" t="s">
        <v>3388</v>
      </c>
      <c r="J3340" s="214" t="s">
        <v>3485</v>
      </c>
      <c r="K3340" s="216">
        <v>0.19</v>
      </c>
    </row>
    <row r="3341" spans="1:11">
      <c r="A3341" s="245"/>
      <c r="B3341" s="245"/>
      <c r="C3341" s="245"/>
      <c r="D3341" s="245"/>
      <c r="E3341" s="245"/>
      <c r="F3341" s="245" t="s">
        <v>886</v>
      </c>
      <c r="G3341" s="245" t="s">
        <v>2947</v>
      </c>
      <c r="H3341" s="245" t="s">
        <v>888</v>
      </c>
      <c r="I3341" s="245" t="s">
        <v>2917</v>
      </c>
      <c r="J3341" s="245" t="s">
        <v>890</v>
      </c>
      <c r="K3341" s="245" t="s">
        <v>1803</v>
      </c>
    </row>
    <row r="3342" spans="1:11" ht="15" thickBot="1">
      <c r="A3342" s="245"/>
      <c r="B3342" s="245"/>
      <c r="C3342" s="245"/>
      <c r="D3342" s="245"/>
      <c r="E3342" s="245"/>
      <c r="F3342" s="245" t="s">
        <v>891</v>
      </c>
      <c r="G3342" s="245" t="s">
        <v>1267</v>
      </c>
      <c r="H3342" s="599" t="s">
        <v>892</v>
      </c>
      <c r="I3342" s="599"/>
      <c r="J3342" s="599" t="s">
        <v>1755</v>
      </c>
      <c r="K3342" s="599"/>
    </row>
    <row r="3343" spans="1:11" ht="0.95" customHeight="1" thickTop="1">
      <c r="A3343" s="217"/>
      <c r="B3343" s="217"/>
      <c r="C3343" s="217"/>
      <c r="D3343" s="217"/>
      <c r="E3343" s="217"/>
      <c r="F3343" s="217"/>
      <c r="G3343" s="217"/>
      <c r="H3343" s="217"/>
      <c r="I3343" s="217"/>
      <c r="J3343" s="217"/>
      <c r="K3343" s="217"/>
    </row>
    <row r="3344" spans="1:11" ht="18" customHeight="1">
      <c r="A3344" s="243"/>
      <c r="B3344" s="243" t="s">
        <v>840</v>
      </c>
      <c r="C3344" s="207" t="s">
        <v>841</v>
      </c>
      <c r="D3344" s="243" t="s">
        <v>842</v>
      </c>
      <c r="E3344" s="243" t="s">
        <v>843</v>
      </c>
      <c r="F3344" s="600" t="s">
        <v>844</v>
      </c>
      <c r="G3344" s="600"/>
      <c r="H3344" s="208" t="s">
        <v>845</v>
      </c>
      <c r="I3344" s="207" t="s">
        <v>846</v>
      </c>
      <c r="J3344" s="207" t="s">
        <v>847</v>
      </c>
      <c r="K3344" s="207" t="s">
        <v>742</v>
      </c>
    </row>
    <row r="3345" spans="1:11" ht="21.95" customHeight="1">
      <c r="A3345" s="317" t="s">
        <v>848</v>
      </c>
      <c r="B3345" s="317"/>
      <c r="C3345" s="318" t="s">
        <v>3486</v>
      </c>
      <c r="D3345" s="317" t="s">
        <v>14</v>
      </c>
      <c r="E3345" s="317" t="s">
        <v>3487</v>
      </c>
      <c r="F3345" s="592" t="s">
        <v>861</v>
      </c>
      <c r="G3345" s="592"/>
      <c r="H3345" s="319" t="s">
        <v>862</v>
      </c>
      <c r="I3345" s="318">
        <v>1</v>
      </c>
      <c r="J3345" s="318" t="s">
        <v>881</v>
      </c>
      <c r="K3345" s="318" t="s">
        <v>881</v>
      </c>
    </row>
    <row r="3346" spans="1:11" ht="21.95" customHeight="1">
      <c r="A3346" s="247" t="s">
        <v>869</v>
      </c>
      <c r="B3346" s="247"/>
      <c r="C3346" s="214" t="s">
        <v>3488</v>
      </c>
      <c r="D3346" s="247" t="s">
        <v>14</v>
      </c>
      <c r="E3346" s="247" t="s">
        <v>3489</v>
      </c>
      <c r="F3346" s="598" t="s">
        <v>2920</v>
      </c>
      <c r="G3346" s="598"/>
      <c r="H3346" s="215" t="s">
        <v>862</v>
      </c>
      <c r="I3346" s="214" t="s">
        <v>3389</v>
      </c>
      <c r="J3346" s="214" t="s">
        <v>1366</v>
      </c>
      <c r="K3346" s="216">
        <v>0.11</v>
      </c>
    </row>
    <row r="3347" spans="1:11">
      <c r="A3347" s="245"/>
      <c r="B3347" s="245"/>
      <c r="C3347" s="245"/>
      <c r="D3347" s="245"/>
      <c r="E3347" s="245"/>
      <c r="F3347" s="245" t="s">
        <v>886</v>
      </c>
      <c r="G3347" s="245" t="s">
        <v>2106</v>
      </c>
      <c r="H3347" s="245" t="s">
        <v>888</v>
      </c>
      <c r="I3347" s="245" t="s">
        <v>1236</v>
      </c>
      <c r="J3347" s="245" t="s">
        <v>890</v>
      </c>
      <c r="K3347" s="245" t="s">
        <v>881</v>
      </c>
    </row>
    <row r="3348" spans="1:11" ht="15" thickBot="1">
      <c r="A3348" s="245"/>
      <c r="B3348" s="245"/>
      <c r="C3348" s="245"/>
      <c r="D3348" s="245"/>
      <c r="E3348" s="245"/>
      <c r="F3348" s="245" t="s">
        <v>891</v>
      </c>
      <c r="G3348" s="245" t="s">
        <v>1108</v>
      </c>
      <c r="H3348" s="599" t="s">
        <v>892</v>
      </c>
      <c r="I3348" s="599"/>
      <c r="J3348" s="599" t="s">
        <v>1364</v>
      </c>
      <c r="K3348" s="599"/>
    </row>
    <row r="3349" spans="1:11" ht="0.95" customHeight="1" thickTop="1">
      <c r="A3349" s="217"/>
      <c r="B3349" s="217"/>
      <c r="C3349" s="217"/>
      <c r="D3349" s="217"/>
      <c r="E3349" s="217"/>
      <c r="F3349" s="217"/>
      <c r="G3349" s="217"/>
      <c r="H3349" s="217"/>
      <c r="I3349" s="217"/>
      <c r="J3349" s="217"/>
      <c r="K3349" s="217"/>
    </row>
    <row r="3350" spans="1:11" ht="18" customHeight="1">
      <c r="A3350" s="243"/>
      <c r="B3350" s="243" t="s">
        <v>840</v>
      </c>
      <c r="C3350" s="207" t="s">
        <v>841</v>
      </c>
      <c r="D3350" s="243" t="s">
        <v>842</v>
      </c>
      <c r="E3350" s="243" t="s">
        <v>843</v>
      </c>
      <c r="F3350" s="600" t="s">
        <v>844</v>
      </c>
      <c r="G3350" s="600"/>
      <c r="H3350" s="208" t="s">
        <v>845</v>
      </c>
      <c r="I3350" s="207" t="s">
        <v>846</v>
      </c>
      <c r="J3350" s="207" t="s">
        <v>847</v>
      </c>
      <c r="K3350" s="207" t="s">
        <v>742</v>
      </c>
    </row>
    <row r="3351" spans="1:11" ht="33" customHeight="1">
      <c r="A3351" s="317" t="s">
        <v>848</v>
      </c>
      <c r="B3351" s="317"/>
      <c r="C3351" s="318" t="s">
        <v>1077</v>
      </c>
      <c r="D3351" s="317" t="s">
        <v>14</v>
      </c>
      <c r="E3351" s="317" t="s">
        <v>1078</v>
      </c>
      <c r="F3351" s="592" t="s">
        <v>902</v>
      </c>
      <c r="G3351" s="592"/>
      <c r="H3351" s="319" t="s">
        <v>914</v>
      </c>
      <c r="I3351" s="318">
        <v>1</v>
      </c>
      <c r="J3351" s="318" t="s">
        <v>1079</v>
      </c>
      <c r="K3351" s="318" t="s">
        <v>1079</v>
      </c>
    </row>
    <row r="3352" spans="1:11" ht="21.95" customHeight="1">
      <c r="A3352" s="244" t="s">
        <v>853</v>
      </c>
      <c r="B3352" s="244"/>
      <c r="C3352" s="211" t="s">
        <v>2491</v>
      </c>
      <c r="D3352" s="244" t="s">
        <v>14</v>
      </c>
      <c r="E3352" s="244" t="s">
        <v>2492</v>
      </c>
      <c r="F3352" s="597" t="s">
        <v>861</v>
      </c>
      <c r="G3352" s="597"/>
      <c r="H3352" s="212" t="s">
        <v>862</v>
      </c>
      <c r="I3352" s="211" t="s">
        <v>3490</v>
      </c>
      <c r="J3352" s="211" t="s">
        <v>2494</v>
      </c>
      <c r="K3352" s="213">
        <v>3.31</v>
      </c>
    </row>
    <row r="3353" spans="1:11" ht="21.95" customHeight="1">
      <c r="A3353" s="244" t="s">
        <v>853</v>
      </c>
      <c r="B3353" s="244"/>
      <c r="C3353" s="211" t="s">
        <v>1123</v>
      </c>
      <c r="D3353" s="244" t="s">
        <v>14</v>
      </c>
      <c r="E3353" s="244" t="s">
        <v>1124</v>
      </c>
      <c r="F3353" s="597" t="s">
        <v>861</v>
      </c>
      <c r="G3353" s="597"/>
      <c r="H3353" s="212" t="s">
        <v>862</v>
      </c>
      <c r="I3353" s="211" t="s">
        <v>3490</v>
      </c>
      <c r="J3353" s="211" t="s">
        <v>1125</v>
      </c>
      <c r="K3353" s="213">
        <v>4.24</v>
      </c>
    </row>
    <row r="3354" spans="1:11" ht="21.95" customHeight="1">
      <c r="A3354" s="247" t="s">
        <v>869</v>
      </c>
      <c r="B3354" s="247"/>
      <c r="C3354" s="214" t="s">
        <v>3491</v>
      </c>
      <c r="D3354" s="247" t="s">
        <v>14</v>
      </c>
      <c r="E3354" s="247" t="s">
        <v>3492</v>
      </c>
      <c r="F3354" s="598" t="s">
        <v>872</v>
      </c>
      <c r="G3354" s="598"/>
      <c r="H3354" s="215" t="s">
        <v>914</v>
      </c>
      <c r="I3354" s="214" t="s">
        <v>867</v>
      </c>
      <c r="J3354" s="214" t="s">
        <v>1712</v>
      </c>
      <c r="K3354" s="216">
        <v>1.72</v>
      </c>
    </row>
    <row r="3355" spans="1:11">
      <c r="A3355" s="245"/>
      <c r="B3355" s="245"/>
      <c r="C3355" s="245"/>
      <c r="D3355" s="245"/>
      <c r="E3355" s="245"/>
      <c r="F3355" s="245" t="s">
        <v>886</v>
      </c>
      <c r="G3355" s="245" t="s">
        <v>4189</v>
      </c>
      <c r="H3355" s="245" t="s">
        <v>888</v>
      </c>
      <c r="I3355" s="245" t="s">
        <v>4190</v>
      </c>
      <c r="J3355" s="245" t="s">
        <v>890</v>
      </c>
      <c r="K3355" s="245" t="s">
        <v>1702</v>
      </c>
    </row>
    <row r="3356" spans="1:11" ht="15" thickBot="1">
      <c r="A3356" s="245"/>
      <c r="B3356" s="245"/>
      <c r="C3356" s="245"/>
      <c r="D3356" s="245"/>
      <c r="E3356" s="245"/>
      <c r="F3356" s="245" t="s">
        <v>891</v>
      </c>
      <c r="G3356" s="245" t="s">
        <v>3493</v>
      </c>
      <c r="H3356" s="599" t="s">
        <v>892</v>
      </c>
      <c r="I3356" s="599"/>
      <c r="J3356" s="599" t="s">
        <v>2646</v>
      </c>
      <c r="K3356" s="599"/>
    </row>
    <row r="3357" spans="1:11" ht="0.95" customHeight="1" thickTop="1">
      <c r="A3357" s="217"/>
      <c r="B3357" s="217"/>
      <c r="C3357" s="217"/>
      <c r="D3357" s="217"/>
      <c r="E3357" s="217"/>
      <c r="F3357" s="217"/>
      <c r="G3357" s="217"/>
      <c r="H3357" s="217"/>
      <c r="I3357" s="217"/>
      <c r="J3357" s="217"/>
      <c r="K3357" s="217"/>
    </row>
    <row r="3358" spans="1:11" ht="18" customHeight="1">
      <c r="A3358" s="243"/>
      <c r="B3358" s="243" t="s">
        <v>840</v>
      </c>
      <c r="C3358" s="207" t="s">
        <v>841</v>
      </c>
      <c r="D3358" s="243" t="s">
        <v>842</v>
      </c>
      <c r="E3358" s="243" t="s">
        <v>843</v>
      </c>
      <c r="F3358" s="600" t="s">
        <v>844</v>
      </c>
      <c r="G3358" s="600"/>
      <c r="H3358" s="208" t="s">
        <v>845</v>
      </c>
      <c r="I3358" s="207" t="s">
        <v>846</v>
      </c>
      <c r="J3358" s="207" t="s">
        <v>847</v>
      </c>
      <c r="K3358" s="207" t="s">
        <v>742</v>
      </c>
    </row>
    <row r="3359" spans="1:11" ht="44.1" customHeight="1">
      <c r="A3359" s="317" t="s">
        <v>848</v>
      </c>
      <c r="B3359" s="317"/>
      <c r="C3359" s="318" t="s">
        <v>982</v>
      </c>
      <c r="D3359" s="317" t="s">
        <v>14</v>
      </c>
      <c r="E3359" s="317" t="s">
        <v>983</v>
      </c>
      <c r="F3359" s="592" t="s">
        <v>917</v>
      </c>
      <c r="G3359" s="592"/>
      <c r="H3359" s="319" t="s">
        <v>914</v>
      </c>
      <c r="I3359" s="318">
        <v>1</v>
      </c>
      <c r="J3359" s="318" t="s">
        <v>984</v>
      </c>
      <c r="K3359" s="318" t="s">
        <v>984</v>
      </c>
    </row>
    <row r="3360" spans="1:11" ht="21.95" customHeight="1">
      <c r="A3360" s="244" t="s">
        <v>853</v>
      </c>
      <c r="B3360" s="244"/>
      <c r="C3360" s="211" t="s">
        <v>1947</v>
      </c>
      <c r="D3360" s="244" t="s">
        <v>14</v>
      </c>
      <c r="E3360" s="244" t="s">
        <v>1948</v>
      </c>
      <c r="F3360" s="597" t="s">
        <v>861</v>
      </c>
      <c r="G3360" s="597"/>
      <c r="H3360" s="212" t="s">
        <v>862</v>
      </c>
      <c r="I3360" s="211" t="s">
        <v>1825</v>
      </c>
      <c r="J3360" s="211" t="s">
        <v>1950</v>
      </c>
      <c r="K3360" s="213">
        <v>3.84</v>
      </c>
    </row>
    <row r="3361" spans="1:11" ht="21.95" customHeight="1">
      <c r="A3361" s="244" t="s">
        <v>853</v>
      </c>
      <c r="B3361" s="244"/>
      <c r="C3361" s="211" t="s">
        <v>1229</v>
      </c>
      <c r="D3361" s="244" t="s">
        <v>14</v>
      </c>
      <c r="E3361" s="244" t="s">
        <v>1230</v>
      </c>
      <c r="F3361" s="597" t="s">
        <v>861</v>
      </c>
      <c r="G3361" s="597"/>
      <c r="H3361" s="212" t="s">
        <v>862</v>
      </c>
      <c r="I3361" s="211" t="s">
        <v>1825</v>
      </c>
      <c r="J3361" s="211" t="s">
        <v>1231</v>
      </c>
      <c r="K3361" s="213">
        <v>4.88</v>
      </c>
    </row>
    <row r="3362" spans="1:11" ht="21.95" customHeight="1">
      <c r="A3362" s="247" t="s">
        <v>869</v>
      </c>
      <c r="B3362" s="247"/>
      <c r="C3362" s="214" t="s">
        <v>2215</v>
      </c>
      <c r="D3362" s="247" t="s">
        <v>14</v>
      </c>
      <c r="E3362" s="247" t="s">
        <v>2216</v>
      </c>
      <c r="F3362" s="598" t="s">
        <v>872</v>
      </c>
      <c r="G3362" s="598"/>
      <c r="H3362" s="215" t="s">
        <v>914</v>
      </c>
      <c r="I3362" s="214" t="s">
        <v>867</v>
      </c>
      <c r="J3362" s="214" t="s">
        <v>2217</v>
      </c>
      <c r="K3362" s="216">
        <v>1.62</v>
      </c>
    </row>
    <row r="3363" spans="1:11" ht="21.95" customHeight="1">
      <c r="A3363" s="247" t="s">
        <v>869</v>
      </c>
      <c r="B3363" s="247"/>
      <c r="C3363" s="214" t="s">
        <v>3494</v>
      </c>
      <c r="D3363" s="247" t="s">
        <v>14</v>
      </c>
      <c r="E3363" s="247" t="s">
        <v>3495</v>
      </c>
      <c r="F3363" s="598" t="s">
        <v>872</v>
      </c>
      <c r="G3363" s="598"/>
      <c r="H3363" s="215" t="s">
        <v>914</v>
      </c>
      <c r="I3363" s="214" t="s">
        <v>867</v>
      </c>
      <c r="J3363" s="214" t="s">
        <v>3496</v>
      </c>
      <c r="K3363" s="216">
        <v>17.739999999999998</v>
      </c>
    </row>
    <row r="3364" spans="1:11" ht="33" customHeight="1">
      <c r="A3364" s="247" t="s">
        <v>869</v>
      </c>
      <c r="B3364" s="247"/>
      <c r="C3364" s="214" t="s">
        <v>2156</v>
      </c>
      <c r="D3364" s="247" t="s">
        <v>14</v>
      </c>
      <c r="E3364" s="247" t="s">
        <v>2157</v>
      </c>
      <c r="F3364" s="598" t="s">
        <v>872</v>
      </c>
      <c r="G3364" s="598"/>
      <c r="H3364" s="215" t="s">
        <v>914</v>
      </c>
      <c r="I3364" s="214" t="s">
        <v>2229</v>
      </c>
      <c r="J3364" s="214" t="s">
        <v>2158</v>
      </c>
      <c r="K3364" s="216">
        <v>0.89</v>
      </c>
    </row>
    <row r="3365" spans="1:11">
      <c r="A3365" s="245"/>
      <c r="B3365" s="245"/>
      <c r="C3365" s="245"/>
      <c r="D3365" s="245"/>
      <c r="E3365" s="245"/>
      <c r="F3365" s="245" t="s">
        <v>886</v>
      </c>
      <c r="G3365" s="245" t="s">
        <v>1907</v>
      </c>
      <c r="H3365" s="245" t="s">
        <v>888</v>
      </c>
      <c r="I3365" s="245" t="s">
        <v>2310</v>
      </c>
      <c r="J3365" s="245" t="s">
        <v>890</v>
      </c>
      <c r="K3365" s="245" t="s">
        <v>2160</v>
      </c>
    </row>
    <row r="3366" spans="1:11" ht="15" thickBot="1">
      <c r="A3366" s="245"/>
      <c r="B3366" s="245"/>
      <c r="C3366" s="245"/>
      <c r="D3366" s="245"/>
      <c r="E3366" s="245"/>
      <c r="F3366" s="245" t="s">
        <v>891</v>
      </c>
      <c r="G3366" s="245" t="s">
        <v>3497</v>
      </c>
      <c r="H3366" s="599" t="s">
        <v>892</v>
      </c>
      <c r="I3366" s="599"/>
      <c r="J3366" s="599" t="s">
        <v>3498</v>
      </c>
      <c r="K3366" s="599"/>
    </row>
    <row r="3367" spans="1:11" ht="0.95" customHeight="1" thickTop="1">
      <c r="A3367" s="217"/>
      <c r="B3367" s="217"/>
      <c r="C3367" s="217"/>
      <c r="D3367" s="217"/>
      <c r="E3367" s="217"/>
      <c r="F3367" s="217"/>
      <c r="G3367" s="217"/>
      <c r="H3367" s="217"/>
      <c r="I3367" s="217"/>
      <c r="J3367" s="217"/>
      <c r="K3367" s="217"/>
    </row>
    <row r="3368" spans="1:11" ht="18" customHeight="1">
      <c r="A3368" s="243"/>
      <c r="B3368" s="243" t="s">
        <v>840</v>
      </c>
      <c r="C3368" s="207" t="s">
        <v>841</v>
      </c>
      <c r="D3368" s="243" t="s">
        <v>842</v>
      </c>
      <c r="E3368" s="243" t="s">
        <v>843</v>
      </c>
      <c r="F3368" s="600" t="s">
        <v>844</v>
      </c>
      <c r="G3368" s="600"/>
      <c r="H3368" s="208" t="s">
        <v>845</v>
      </c>
      <c r="I3368" s="207" t="s">
        <v>846</v>
      </c>
      <c r="J3368" s="207" t="s">
        <v>847</v>
      </c>
      <c r="K3368" s="207" t="s">
        <v>742</v>
      </c>
    </row>
    <row r="3369" spans="1:11" ht="21.95" customHeight="1">
      <c r="A3369" s="317" t="s">
        <v>848</v>
      </c>
      <c r="B3369" s="317"/>
      <c r="C3369" s="318" t="s">
        <v>1123</v>
      </c>
      <c r="D3369" s="317" t="s">
        <v>14</v>
      </c>
      <c r="E3369" s="317" t="s">
        <v>1124</v>
      </c>
      <c r="F3369" s="592" t="s">
        <v>861</v>
      </c>
      <c r="G3369" s="592"/>
      <c r="H3369" s="319" t="s">
        <v>862</v>
      </c>
      <c r="I3369" s="318">
        <v>1</v>
      </c>
      <c r="J3369" s="318" t="s">
        <v>1125</v>
      </c>
      <c r="K3369" s="318" t="s">
        <v>1125</v>
      </c>
    </row>
    <row r="3370" spans="1:11" ht="21.95" customHeight="1">
      <c r="A3370" s="244" t="s">
        <v>853</v>
      </c>
      <c r="B3370" s="244"/>
      <c r="C3370" s="211" t="s">
        <v>2910</v>
      </c>
      <c r="D3370" s="244" t="s">
        <v>14</v>
      </c>
      <c r="E3370" s="244" t="s">
        <v>2911</v>
      </c>
      <c r="F3370" s="597" t="s">
        <v>861</v>
      </c>
      <c r="G3370" s="597"/>
      <c r="H3370" s="212" t="s">
        <v>862</v>
      </c>
      <c r="I3370" s="211" t="s">
        <v>867</v>
      </c>
      <c r="J3370" s="211" t="s">
        <v>2182</v>
      </c>
      <c r="K3370" s="213">
        <v>0.38</v>
      </c>
    </row>
    <row r="3371" spans="1:11" ht="21.95" customHeight="1">
      <c r="A3371" s="244" t="s">
        <v>853</v>
      </c>
      <c r="B3371" s="244"/>
      <c r="C3371" s="211" t="s">
        <v>2912</v>
      </c>
      <c r="D3371" s="244" t="s">
        <v>14</v>
      </c>
      <c r="E3371" s="244" t="s">
        <v>2913</v>
      </c>
      <c r="F3371" s="597" t="s">
        <v>861</v>
      </c>
      <c r="G3371" s="597"/>
      <c r="H3371" s="212" t="s">
        <v>862</v>
      </c>
      <c r="I3371" s="211" t="s">
        <v>867</v>
      </c>
      <c r="J3371" s="211" t="s">
        <v>2914</v>
      </c>
      <c r="K3371" s="213">
        <v>0.8</v>
      </c>
    </row>
    <row r="3372" spans="1:11" ht="21.95" customHeight="1">
      <c r="A3372" s="244" t="s">
        <v>853</v>
      </c>
      <c r="B3372" s="244"/>
      <c r="C3372" s="211" t="s">
        <v>3392</v>
      </c>
      <c r="D3372" s="244" t="s">
        <v>14</v>
      </c>
      <c r="E3372" s="244" t="s">
        <v>3393</v>
      </c>
      <c r="F3372" s="597" t="s">
        <v>861</v>
      </c>
      <c r="G3372" s="597"/>
      <c r="H3372" s="212" t="s">
        <v>862</v>
      </c>
      <c r="I3372" s="211" t="s">
        <v>867</v>
      </c>
      <c r="J3372" s="211" t="s">
        <v>1507</v>
      </c>
      <c r="K3372" s="213">
        <v>0.42</v>
      </c>
    </row>
    <row r="3373" spans="1:11" ht="21.95" customHeight="1">
      <c r="A3373" s="247" t="s">
        <v>869</v>
      </c>
      <c r="B3373" s="247"/>
      <c r="C3373" s="214" t="s">
        <v>2922</v>
      </c>
      <c r="D3373" s="247" t="s">
        <v>14</v>
      </c>
      <c r="E3373" s="247" t="s">
        <v>2923</v>
      </c>
      <c r="F3373" s="598" t="s">
        <v>2924</v>
      </c>
      <c r="G3373" s="598"/>
      <c r="H3373" s="215" t="s">
        <v>862</v>
      </c>
      <c r="I3373" s="214" t="s">
        <v>867</v>
      </c>
      <c r="J3373" s="214" t="s">
        <v>2925</v>
      </c>
      <c r="K3373" s="216">
        <v>3.09</v>
      </c>
    </row>
    <row r="3374" spans="1:11" ht="21.95" customHeight="1">
      <c r="A3374" s="247" t="s">
        <v>869</v>
      </c>
      <c r="B3374" s="247"/>
      <c r="C3374" s="214" t="s">
        <v>3394</v>
      </c>
      <c r="D3374" s="247" t="s">
        <v>14</v>
      </c>
      <c r="E3374" s="247" t="s">
        <v>3395</v>
      </c>
      <c r="F3374" s="598" t="s">
        <v>2920</v>
      </c>
      <c r="G3374" s="598"/>
      <c r="H3374" s="215" t="s">
        <v>862</v>
      </c>
      <c r="I3374" s="214" t="s">
        <v>867</v>
      </c>
      <c r="J3374" s="214" t="s">
        <v>2941</v>
      </c>
      <c r="K3374" s="216">
        <v>14.06</v>
      </c>
    </row>
    <row r="3375" spans="1:11" ht="21.95" customHeight="1">
      <c r="A3375" s="247" t="s">
        <v>869</v>
      </c>
      <c r="B3375" s="247"/>
      <c r="C3375" s="214" t="s">
        <v>2926</v>
      </c>
      <c r="D3375" s="247" t="s">
        <v>14</v>
      </c>
      <c r="E3375" s="247" t="s">
        <v>2927</v>
      </c>
      <c r="F3375" s="598" t="s">
        <v>2924</v>
      </c>
      <c r="G3375" s="598"/>
      <c r="H3375" s="215" t="s">
        <v>862</v>
      </c>
      <c r="I3375" s="214" t="s">
        <v>867</v>
      </c>
      <c r="J3375" s="214" t="s">
        <v>1764</v>
      </c>
      <c r="K3375" s="216">
        <v>0.37</v>
      </c>
    </row>
    <row r="3376" spans="1:11" ht="21.95" customHeight="1">
      <c r="A3376" s="247" t="s">
        <v>869</v>
      </c>
      <c r="B3376" s="247"/>
      <c r="C3376" s="214" t="s">
        <v>2928</v>
      </c>
      <c r="D3376" s="247" t="s">
        <v>14</v>
      </c>
      <c r="E3376" s="247" t="s">
        <v>2929</v>
      </c>
      <c r="F3376" s="598" t="s">
        <v>2930</v>
      </c>
      <c r="G3376" s="598"/>
      <c r="H3376" s="215" t="s">
        <v>862</v>
      </c>
      <c r="I3376" s="214" t="s">
        <v>867</v>
      </c>
      <c r="J3376" s="214" t="s">
        <v>1108</v>
      </c>
      <c r="K3376" s="216">
        <v>0.02</v>
      </c>
    </row>
    <row r="3377" spans="1:11" ht="21.95" customHeight="1">
      <c r="A3377" s="247" t="s">
        <v>869</v>
      </c>
      <c r="B3377" s="247"/>
      <c r="C3377" s="214" t="s">
        <v>2931</v>
      </c>
      <c r="D3377" s="247" t="s">
        <v>14</v>
      </c>
      <c r="E3377" s="247" t="s">
        <v>2932</v>
      </c>
      <c r="F3377" s="598" t="s">
        <v>2933</v>
      </c>
      <c r="G3377" s="598"/>
      <c r="H3377" s="215" t="s">
        <v>862</v>
      </c>
      <c r="I3377" s="214" t="s">
        <v>867</v>
      </c>
      <c r="J3377" s="214" t="s">
        <v>2056</v>
      </c>
      <c r="K3377" s="216">
        <v>0.6</v>
      </c>
    </row>
    <row r="3378" spans="1:11">
      <c r="A3378" s="245"/>
      <c r="B3378" s="245"/>
      <c r="C3378" s="245"/>
      <c r="D3378" s="245"/>
      <c r="E3378" s="245"/>
      <c r="F3378" s="245" t="s">
        <v>886</v>
      </c>
      <c r="G3378" s="245" t="s">
        <v>4043</v>
      </c>
      <c r="H3378" s="245" t="s">
        <v>888</v>
      </c>
      <c r="I3378" s="245" t="s">
        <v>4295</v>
      </c>
      <c r="J3378" s="245" t="s">
        <v>890</v>
      </c>
      <c r="K3378" s="245" t="s">
        <v>3499</v>
      </c>
    </row>
    <row r="3379" spans="1:11" ht="15" thickBot="1">
      <c r="A3379" s="245"/>
      <c r="B3379" s="245"/>
      <c r="C3379" s="245"/>
      <c r="D3379" s="245"/>
      <c r="E3379" s="245"/>
      <c r="F3379" s="245" t="s">
        <v>891</v>
      </c>
      <c r="G3379" s="245" t="s">
        <v>3500</v>
      </c>
      <c r="H3379" s="599" t="s">
        <v>892</v>
      </c>
      <c r="I3379" s="599"/>
      <c r="J3379" s="599" t="s">
        <v>3501</v>
      </c>
      <c r="K3379" s="599"/>
    </row>
    <row r="3380" spans="1:11" ht="0.95" customHeight="1" thickTop="1">
      <c r="A3380" s="217"/>
      <c r="B3380" s="217"/>
      <c r="C3380" s="217"/>
      <c r="D3380" s="217"/>
      <c r="E3380" s="217"/>
      <c r="F3380" s="217"/>
      <c r="G3380" s="217"/>
      <c r="H3380" s="217"/>
      <c r="I3380" s="217"/>
      <c r="J3380" s="217"/>
      <c r="K3380" s="217"/>
    </row>
    <row r="3381" spans="1:11" ht="18" customHeight="1">
      <c r="A3381" s="243"/>
      <c r="B3381" s="243" t="s">
        <v>840</v>
      </c>
      <c r="C3381" s="207" t="s">
        <v>841</v>
      </c>
      <c r="D3381" s="243" t="s">
        <v>842</v>
      </c>
      <c r="E3381" s="243" t="s">
        <v>843</v>
      </c>
      <c r="F3381" s="600" t="s">
        <v>844</v>
      </c>
      <c r="G3381" s="600"/>
      <c r="H3381" s="208" t="s">
        <v>845</v>
      </c>
      <c r="I3381" s="207" t="s">
        <v>846</v>
      </c>
      <c r="J3381" s="207" t="s">
        <v>847</v>
      </c>
      <c r="K3381" s="207" t="s">
        <v>742</v>
      </c>
    </row>
    <row r="3382" spans="1:11" ht="33" customHeight="1">
      <c r="A3382" s="317" t="s">
        <v>848</v>
      </c>
      <c r="B3382" s="317"/>
      <c r="C3382" s="318" t="s">
        <v>1071</v>
      </c>
      <c r="D3382" s="317" t="s">
        <v>14</v>
      </c>
      <c r="E3382" s="317" t="s">
        <v>1072</v>
      </c>
      <c r="F3382" s="592" t="s">
        <v>902</v>
      </c>
      <c r="G3382" s="592"/>
      <c r="H3382" s="319" t="s">
        <v>873</v>
      </c>
      <c r="I3382" s="318">
        <v>1</v>
      </c>
      <c r="J3382" s="318" t="s">
        <v>1073</v>
      </c>
      <c r="K3382" s="318" t="s">
        <v>1073</v>
      </c>
    </row>
    <row r="3383" spans="1:11" ht="21.95" customHeight="1">
      <c r="A3383" s="244" t="s">
        <v>853</v>
      </c>
      <c r="B3383" s="244"/>
      <c r="C3383" s="211" t="s">
        <v>2491</v>
      </c>
      <c r="D3383" s="244" t="s">
        <v>14</v>
      </c>
      <c r="E3383" s="244" t="s">
        <v>2492</v>
      </c>
      <c r="F3383" s="597" t="s">
        <v>861</v>
      </c>
      <c r="G3383" s="597"/>
      <c r="H3383" s="212" t="s">
        <v>862</v>
      </c>
      <c r="I3383" s="211" t="s">
        <v>2116</v>
      </c>
      <c r="J3383" s="211" t="s">
        <v>2494</v>
      </c>
      <c r="K3383" s="213">
        <v>1</v>
      </c>
    </row>
    <row r="3384" spans="1:11" ht="21.95" customHeight="1">
      <c r="A3384" s="244" t="s">
        <v>853</v>
      </c>
      <c r="B3384" s="244"/>
      <c r="C3384" s="211" t="s">
        <v>1123</v>
      </c>
      <c r="D3384" s="244" t="s">
        <v>14</v>
      </c>
      <c r="E3384" s="244" t="s">
        <v>1124</v>
      </c>
      <c r="F3384" s="597" t="s">
        <v>861</v>
      </c>
      <c r="G3384" s="597"/>
      <c r="H3384" s="212" t="s">
        <v>862</v>
      </c>
      <c r="I3384" s="211" t="s">
        <v>2116</v>
      </c>
      <c r="J3384" s="211" t="s">
        <v>1125</v>
      </c>
      <c r="K3384" s="213">
        <v>1.28</v>
      </c>
    </row>
    <row r="3385" spans="1:11" ht="54.95" customHeight="1">
      <c r="A3385" s="244" t="s">
        <v>853</v>
      </c>
      <c r="B3385" s="244"/>
      <c r="C3385" s="211" t="s">
        <v>1005</v>
      </c>
      <c r="D3385" s="244" t="s">
        <v>14</v>
      </c>
      <c r="E3385" s="244" t="s">
        <v>1006</v>
      </c>
      <c r="F3385" s="597" t="s">
        <v>917</v>
      </c>
      <c r="G3385" s="597"/>
      <c r="H3385" s="212" t="s">
        <v>873</v>
      </c>
      <c r="I3385" s="211" t="s">
        <v>867</v>
      </c>
      <c r="J3385" s="211" t="s">
        <v>1008</v>
      </c>
      <c r="K3385" s="213">
        <v>2.14</v>
      </c>
    </row>
    <row r="3386" spans="1:11" ht="21.95" customHeight="1">
      <c r="A3386" s="247" t="s">
        <v>869</v>
      </c>
      <c r="B3386" s="247"/>
      <c r="C3386" s="214" t="s">
        <v>1150</v>
      </c>
      <c r="D3386" s="247" t="s">
        <v>14</v>
      </c>
      <c r="E3386" s="247" t="s">
        <v>1151</v>
      </c>
      <c r="F3386" s="598" t="s">
        <v>872</v>
      </c>
      <c r="G3386" s="598"/>
      <c r="H3386" s="215" t="s">
        <v>873</v>
      </c>
      <c r="I3386" s="214" t="s">
        <v>2544</v>
      </c>
      <c r="J3386" s="214" t="s">
        <v>1152</v>
      </c>
      <c r="K3386" s="216">
        <v>2.14</v>
      </c>
    </row>
    <row r="3387" spans="1:11">
      <c r="A3387" s="245"/>
      <c r="B3387" s="245"/>
      <c r="C3387" s="245"/>
      <c r="D3387" s="245"/>
      <c r="E3387" s="245"/>
      <c r="F3387" s="245" t="s">
        <v>886</v>
      </c>
      <c r="G3387" s="245" t="s">
        <v>4296</v>
      </c>
      <c r="H3387" s="245" t="s">
        <v>888</v>
      </c>
      <c r="I3387" s="245" t="s">
        <v>4034</v>
      </c>
      <c r="J3387" s="245" t="s">
        <v>890</v>
      </c>
      <c r="K3387" s="245" t="s">
        <v>3502</v>
      </c>
    </row>
    <row r="3388" spans="1:11" ht="15" thickBot="1">
      <c r="A3388" s="245"/>
      <c r="B3388" s="245"/>
      <c r="C3388" s="245"/>
      <c r="D3388" s="245"/>
      <c r="E3388" s="245"/>
      <c r="F3388" s="245" t="s">
        <v>891</v>
      </c>
      <c r="G3388" s="245" t="s">
        <v>1508</v>
      </c>
      <c r="H3388" s="599" t="s">
        <v>892</v>
      </c>
      <c r="I3388" s="599"/>
      <c r="J3388" s="599" t="s">
        <v>3503</v>
      </c>
      <c r="K3388" s="599"/>
    </row>
    <row r="3389" spans="1:11" ht="0.95" customHeight="1" thickTop="1">
      <c r="A3389" s="217"/>
      <c r="B3389" s="217"/>
      <c r="C3389" s="217"/>
      <c r="D3389" s="217"/>
      <c r="E3389" s="217"/>
      <c r="F3389" s="217"/>
      <c r="G3389" s="217"/>
      <c r="H3389" s="217"/>
      <c r="I3389" s="217"/>
      <c r="J3389" s="217"/>
      <c r="K3389" s="217"/>
    </row>
    <row r="3390" spans="1:11" ht="18" customHeight="1">
      <c r="A3390" s="243"/>
      <c r="B3390" s="243" t="s">
        <v>840</v>
      </c>
      <c r="C3390" s="207" t="s">
        <v>841</v>
      </c>
      <c r="D3390" s="243" t="s">
        <v>842</v>
      </c>
      <c r="E3390" s="243" t="s">
        <v>843</v>
      </c>
      <c r="F3390" s="600" t="s">
        <v>844</v>
      </c>
      <c r="G3390" s="600"/>
      <c r="H3390" s="208" t="s">
        <v>845</v>
      </c>
      <c r="I3390" s="207" t="s">
        <v>846</v>
      </c>
      <c r="J3390" s="207" t="s">
        <v>847</v>
      </c>
      <c r="K3390" s="207" t="s">
        <v>742</v>
      </c>
    </row>
    <row r="3391" spans="1:11" ht="33" customHeight="1">
      <c r="A3391" s="317" t="s">
        <v>848</v>
      </c>
      <c r="B3391" s="317"/>
      <c r="C3391" s="318" t="s">
        <v>1074</v>
      </c>
      <c r="D3391" s="317" t="s">
        <v>14</v>
      </c>
      <c r="E3391" s="317" t="s">
        <v>1075</v>
      </c>
      <c r="F3391" s="592" t="s">
        <v>902</v>
      </c>
      <c r="G3391" s="592"/>
      <c r="H3391" s="319" t="s">
        <v>873</v>
      </c>
      <c r="I3391" s="318">
        <v>1</v>
      </c>
      <c r="J3391" s="318" t="s">
        <v>1076</v>
      </c>
      <c r="K3391" s="318" t="s">
        <v>1076</v>
      </c>
    </row>
    <row r="3392" spans="1:11" ht="21.95" customHeight="1">
      <c r="A3392" s="244" t="s">
        <v>853</v>
      </c>
      <c r="B3392" s="244"/>
      <c r="C3392" s="211" t="s">
        <v>2491</v>
      </c>
      <c r="D3392" s="244" t="s">
        <v>14</v>
      </c>
      <c r="E3392" s="244" t="s">
        <v>2492</v>
      </c>
      <c r="F3392" s="597" t="s">
        <v>861</v>
      </c>
      <c r="G3392" s="597"/>
      <c r="H3392" s="212" t="s">
        <v>862</v>
      </c>
      <c r="I3392" s="211" t="s">
        <v>2656</v>
      </c>
      <c r="J3392" s="211" t="s">
        <v>2494</v>
      </c>
      <c r="K3392" s="213">
        <v>2.34</v>
      </c>
    </row>
    <row r="3393" spans="1:11" ht="21.95" customHeight="1">
      <c r="A3393" s="244" t="s">
        <v>853</v>
      </c>
      <c r="B3393" s="244"/>
      <c r="C3393" s="211" t="s">
        <v>1123</v>
      </c>
      <c r="D3393" s="244" t="s">
        <v>14</v>
      </c>
      <c r="E3393" s="244" t="s">
        <v>1124</v>
      </c>
      <c r="F3393" s="597" t="s">
        <v>861</v>
      </c>
      <c r="G3393" s="597"/>
      <c r="H3393" s="212" t="s">
        <v>862</v>
      </c>
      <c r="I3393" s="211" t="s">
        <v>2656</v>
      </c>
      <c r="J3393" s="211" t="s">
        <v>1125</v>
      </c>
      <c r="K3393" s="213">
        <v>3</v>
      </c>
    </row>
    <row r="3394" spans="1:11" ht="21.95" customHeight="1">
      <c r="A3394" s="247" t="s">
        <v>869</v>
      </c>
      <c r="B3394" s="247"/>
      <c r="C3394" s="214" t="s">
        <v>1150</v>
      </c>
      <c r="D3394" s="247" t="s">
        <v>14</v>
      </c>
      <c r="E3394" s="247" t="s">
        <v>1151</v>
      </c>
      <c r="F3394" s="598" t="s">
        <v>872</v>
      </c>
      <c r="G3394" s="598"/>
      <c r="H3394" s="215" t="s">
        <v>873</v>
      </c>
      <c r="I3394" s="214" t="s">
        <v>2544</v>
      </c>
      <c r="J3394" s="214" t="s">
        <v>1152</v>
      </c>
      <c r="K3394" s="216">
        <v>2.14</v>
      </c>
    </row>
    <row r="3395" spans="1:11">
      <c r="A3395" s="245"/>
      <c r="B3395" s="245"/>
      <c r="C3395" s="245"/>
      <c r="D3395" s="245"/>
      <c r="E3395" s="245"/>
      <c r="F3395" s="245" t="s">
        <v>886</v>
      </c>
      <c r="G3395" s="245" t="s">
        <v>2352</v>
      </c>
      <c r="H3395" s="245" t="s">
        <v>888</v>
      </c>
      <c r="I3395" s="245" t="s">
        <v>2767</v>
      </c>
      <c r="J3395" s="245" t="s">
        <v>890</v>
      </c>
      <c r="K3395" s="245" t="s">
        <v>2660</v>
      </c>
    </row>
    <row r="3396" spans="1:11" ht="15" thickBot="1">
      <c r="A3396" s="245"/>
      <c r="B3396" s="245"/>
      <c r="C3396" s="245"/>
      <c r="D3396" s="245"/>
      <c r="E3396" s="245"/>
      <c r="F3396" s="245" t="s">
        <v>891</v>
      </c>
      <c r="G3396" s="245" t="s">
        <v>3504</v>
      </c>
      <c r="H3396" s="599" t="s">
        <v>892</v>
      </c>
      <c r="I3396" s="599"/>
      <c r="J3396" s="599" t="s">
        <v>3505</v>
      </c>
      <c r="K3396" s="599"/>
    </row>
    <row r="3397" spans="1:11" ht="0.95" customHeight="1" thickTop="1">
      <c r="A3397" s="217"/>
      <c r="B3397" s="217"/>
      <c r="C3397" s="217"/>
      <c r="D3397" s="217"/>
      <c r="E3397" s="217"/>
      <c r="F3397" s="217"/>
      <c r="G3397" s="217"/>
      <c r="H3397" s="217"/>
      <c r="I3397" s="217"/>
      <c r="J3397" s="217"/>
      <c r="K3397" s="217"/>
    </row>
    <row r="3398" spans="1:11" ht="18" customHeight="1">
      <c r="A3398" s="243"/>
      <c r="B3398" s="243" t="s">
        <v>840</v>
      </c>
      <c r="C3398" s="207" t="s">
        <v>841</v>
      </c>
      <c r="D3398" s="243" t="s">
        <v>842</v>
      </c>
      <c r="E3398" s="243" t="s">
        <v>843</v>
      </c>
      <c r="F3398" s="600" t="s">
        <v>844</v>
      </c>
      <c r="G3398" s="600"/>
      <c r="H3398" s="208" t="s">
        <v>845</v>
      </c>
      <c r="I3398" s="207" t="s">
        <v>846</v>
      </c>
      <c r="J3398" s="207" t="s">
        <v>847</v>
      </c>
      <c r="K3398" s="207" t="s">
        <v>742</v>
      </c>
    </row>
    <row r="3399" spans="1:11" ht="54.95" customHeight="1">
      <c r="A3399" s="317" t="s">
        <v>848</v>
      </c>
      <c r="B3399" s="317"/>
      <c r="C3399" s="318" t="s">
        <v>2849</v>
      </c>
      <c r="D3399" s="317" t="s">
        <v>14</v>
      </c>
      <c r="E3399" s="317" t="s">
        <v>2850</v>
      </c>
      <c r="F3399" s="592" t="s">
        <v>933</v>
      </c>
      <c r="G3399" s="592"/>
      <c r="H3399" s="319" t="s">
        <v>16</v>
      </c>
      <c r="I3399" s="318">
        <v>1</v>
      </c>
      <c r="J3399" s="318" t="s">
        <v>2852</v>
      </c>
      <c r="K3399" s="318" t="s">
        <v>2852</v>
      </c>
    </row>
    <row r="3400" spans="1:11" ht="21.95" customHeight="1">
      <c r="A3400" s="244" t="s">
        <v>853</v>
      </c>
      <c r="B3400" s="244"/>
      <c r="C3400" s="211" t="s">
        <v>859</v>
      </c>
      <c r="D3400" s="244" t="s">
        <v>14</v>
      </c>
      <c r="E3400" s="244" t="s">
        <v>860</v>
      </c>
      <c r="F3400" s="597" t="s">
        <v>861</v>
      </c>
      <c r="G3400" s="597"/>
      <c r="H3400" s="212" t="s">
        <v>862</v>
      </c>
      <c r="I3400" s="211" t="s">
        <v>3506</v>
      </c>
      <c r="J3400" s="211" t="s">
        <v>864</v>
      </c>
      <c r="K3400" s="213">
        <v>2.89</v>
      </c>
    </row>
    <row r="3401" spans="1:11" ht="21.95" customHeight="1">
      <c r="A3401" s="244" t="s">
        <v>853</v>
      </c>
      <c r="B3401" s="244"/>
      <c r="C3401" s="211" t="s">
        <v>1303</v>
      </c>
      <c r="D3401" s="244" t="s">
        <v>14</v>
      </c>
      <c r="E3401" s="244" t="s">
        <v>1304</v>
      </c>
      <c r="F3401" s="597" t="s">
        <v>861</v>
      </c>
      <c r="G3401" s="597"/>
      <c r="H3401" s="212" t="s">
        <v>862</v>
      </c>
      <c r="I3401" s="211" t="s">
        <v>1752</v>
      </c>
      <c r="J3401" s="211" t="s">
        <v>1305</v>
      </c>
      <c r="K3401" s="213">
        <v>11.34</v>
      </c>
    </row>
    <row r="3402" spans="1:11" ht="44.1" customHeight="1">
      <c r="A3402" s="244" t="s">
        <v>853</v>
      </c>
      <c r="B3402" s="244"/>
      <c r="C3402" s="211" t="s">
        <v>1492</v>
      </c>
      <c r="D3402" s="244" t="s">
        <v>14</v>
      </c>
      <c r="E3402" s="244" t="s">
        <v>1493</v>
      </c>
      <c r="F3402" s="597" t="s">
        <v>861</v>
      </c>
      <c r="G3402" s="597"/>
      <c r="H3402" s="212" t="s">
        <v>40</v>
      </c>
      <c r="I3402" s="211" t="s">
        <v>1737</v>
      </c>
      <c r="J3402" s="211" t="s">
        <v>1495</v>
      </c>
      <c r="K3402" s="213">
        <v>17.690000000000001</v>
      </c>
    </row>
    <row r="3403" spans="1:11">
      <c r="A3403" s="245"/>
      <c r="B3403" s="245"/>
      <c r="C3403" s="245"/>
      <c r="D3403" s="245"/>
      <c r="E3403" s="245"/>
      <c r="F3403" s="245" t="s">
        <v>886</v>
      </c>
      <c r="G3403" s="245" t="s">
        <v>1804</v>
      </c>
      <c r="H3403" s="245" t="s">
        <v>888</v>
      </c>
      <c r="I3403" s="245" t="s">
        <v>4297</v>
      </c>
      <c r="J3403" s="245" t="s">
        <v>890</v>
      </c>
      <c r="K3403" s="245" t="s">
        <v>3507</v>
      </c>
    </row>
    <row r="3404" spans="1:11" ht="15" thickBot="1">
      <c r="A3404" s="245"/>
      <c r="B3404" s="245"/>
      <c r="C3404" s="245"/>
      <c r="D3404" s="245"/>
      <c r="E3404" s="245"/>
      <c r="F3404" s="245" t="s">
        <v>891</v>
      </c>
      <c r="G3404" s="245" t="s">
        <v>1795</v>
      </c>
      <c r="H3404" s="599" t="s">
        <v>892</v>
      </c>
      <c r="I3404" s="599"/>
      <c r="J3404" s="599" t="s">
        <v>3508</v>
      </c>
      <c r="K3404" s="599"/>
    </row>
    <row r="3405" spans="1:11" ht="0.95" customHeight="1" thickTop="1">
      <c r="A3405" s="217"/>
      <c r="B3405" s="217"/>
      <c r="C3405" s="217"/>
      <c r="D3405" s="217"/>
      <c r="E3405" s="217"/>
      <c r="F3405" s="217"/>
      <c r="G3405" s="217"/>
      <c r="H3405" s="217"/>
      <c r="I3405" s="217"/>
      <c r="J3405" s="217"/>
      <c r="K3405" s="217"/>
    </row>
    <row r="3406" spans="1:11" ht="18" customHeight="1">
      <c r="A3406" s="243"/>
      <c r="B3406" s="243" t="s">
        <v>840</v>
      </c>
      <c r="C3406" s="207" t="s">
        <v>841</v>
      </c>
      <c r="D3406" s="243" t="s">
        <v>842</v>
      </c>
      <c r="E3406" s="243" t="s">
        <v>843</v>
      </c>
      <c r="F3406" s="600" t="s">
        <v>844</v>
      </c>
      <c r="G3406" s="600"/>
      <c r="H3406" s="208" t="s">
        <v>845</v>
      </c>
      <c r="I3406" s="207" t="s">
        <v>846</v>
      </c>
      <c r="J3406" s="207" t="s">
        <v>847</v>
      </c>
      <c r="K3406" s="207" t="s">
        <v>742</v>
      </c>
    </row>
    <row r="3407" spans="1:11" ht="21.95" customHeight="1">
      <c r="A3407" s="317" t="s">
        <v>848</v>
      </c>
      <c r="B3407" s="317"/>
      <c r="C3407" s="318" t="s">
        <v>1229</v>
      </c>
      <c r="D3407" s="317" t="s">
        <v>14</v>
      </c>
      <c r="E3407" s="317" t="s">
        <v>1230</v>
      </c>
      <c r="F3407" s="592" t="s">
        <v>861</v>
      </c>
      <c r="G3407" s="592"/>
      <c r="H3407" s="319" t="s">
        <v>862</v>
      </c>
      <c r="I3407" s="318">
        <v>1</v>
      </c>
      <c r="J3407" s="318" t="s">
        <v>1231</v>
      </c>
      <c r="K3407" s="318" t="s">
        <v>1231</v>
      </c>
    </row>
    <row r="3408" spans="1:11" ht="21.95" customHeight="1">
      <c r="A3408" s="244" t="s">
        <v>853</v>
      </c>
      <c r="B3408" s="244"/>
      <c r="C3408" s="211" t="s">
        <v>2910</v>
      </c>
      <c r="D3408" s="244" t="s">
        <v>14</v>
      </c>
      <c r="E3408" s="244" t="s">
        <v>2911</v>
      </c>
      <c r="F3408" s="597" t="s">
        <v>861</v>
      </c>
      <c r="G3408" s="597"/>
      <c r="H3408" s="212" t="s">
        <v>862</v>
      </c>
      <c r="I3408" s="211" t="s">
        <v>867</v>
      </c>
      <c r="J3408" s="211" t="s">
        <v>2182</v>
      </c>
      <c r="K3408" s="213">
        <v>0.38</v>
      </c>
    </row>
    <row r="3409" spans="1:11" ht="21.95" customHeight="1">
      <c r="A3409" s="244" t="s">
        <v>853</v>
      </c>
      <c r="B3409" s="244"/>
      <c r="C3409" s="211" t="s">
        <v>2912</v>
      </c>
      <c r="D3409" s="244" t="s">
        <v>14</v>
      </c>
      <c r="E3409" s="244" t="s">
        <v>2913</v>
      </c>
      <c r="F3409" s="597" t="s">
        <v>861</v>
      </c>
      <c r="G3409" s="597"/>
      <c r="H3409" s="212" t="s">
        <v>862</v>
      </c>
      <c r="I3409" s="211" t="s">
        <v>867</v>
      </c>
      <c r="J3409" s="211" t="s">
        <v>2914</v>
      </c>
      <c r="K3409" s="213">
        <v>0.8</v>
      </c>
    </row>
    <row r="3410" spans="1:11" ht="21.95" customHeight="1">
      <c r="A3410" s="244" t="s">
        <v>853</v>
      </c>
      <c r="B3410" s="244"/>
      <c r="C3410" s="211" t="s">
        <v>3397</v>
      </c>
      <c r="D3410" s="244" t="s">
        <v>14</v>
      </c>
      <c r="E3410" s="244" t="s">
        <v>3398</v>
      </c>
      <c r="F3410" s="597" t="s">
        <v>861</v>
      </c>
      <c r="G3410" s="597"/>
      <c r="H3410" s="212" t="s">
        <v>862</v>
      </c>
      <c r="I3410" s="211" t="s">
        <v>867</v>
      </c>
      <c r="J3410" s="211" t="s">
        <v>3183</v>
      </c>
      <c r="K3410" s="213">
        <v>0.2</v>
      </c>
    </row>
    <row r="3411" spans="1:11" ht="21.95" customHeight="1">
      <c r="A3411" s="247" t="s">
        <v>869</v>
      </c>
      <c r="B3411" s="247"/>
      <c r="C3411" s="214" t="s">
        <v>2922</v>
      </c>
      <c r="D3411" s="247" t="s">
        <v>14</v>
      </c>
      <c r="E3411" s="247" t="s">
        <v>2923</v>
      </c>
      <c r="F3411" s="598" t="s">
        <v>2924</v>
      </c>
      <c r="G3411" s="598"/>
      <c r="H3411" s="215" t="s">
        <v>862</v>
      </c>
      <c r="I3411" s="214" t="s">
        <v>867</v>
      </c>
      <c r="J3411" s="214" t="s">
        <v>2925</v>
      </c>
      <c r="K3411" s="216">
        <v>3.09</v>
      </c>
    </row>
    <row r="3412" spans="1:11" ht="21.95" customHeight="1">
      <c r="A3412" s="247" t="s">
        <v>869</v>
      </c>
      <c r="B3412" s="247"/>
      <c r="C3412" s="214" t="s">
        <v>3399</v>
      </c>
      <c r="D3412" s="247" t="s">
        <v>14</v>
      </c>
      <c r="E3412" s="247" t="s">
        <v>3400</v>
      </c>
      <c r="F3412" s="598" t="s">
        <v>2920</v>
      </c>
      <c r="G3412" s="598"/>
      <c r="H3412" s="215" t="s">
        <v>862</v>
      </c>
      <c r="I3412" s="214" t="s">
        <v>867</v>
      </c>
      <c r="J3412" s="214" t="s">
        <v>2941</v>
      </c>
      <c r="K3412" s="216">
        <v>14.06</v>
      </c>
    </row>
    <row r="3413" spans="1:11" ht="21.95" customHeight="1">
      <c r="A3413" s="247" t="s">
        <v>869</v>
      </c>
      <c r="B3413" s="247"/>
      <c r="C3413" s="214" t="s">
        <v>2926</v>
      </c>
      <c r="D3413" s="247" t="s">
        <v>14</v>
      </c>
      <c r="E3413" s="247" t="s">
        <v>2927</v>
      </c>
      <c r="F3413" s="598" t="s">
        <v>2924</v>
      </c>
      <c r="G3413" s="598"/>
      <c r="H3413" s="215" t="s">
        <v>862</v>
      </c>
      <c r="I3413" s="214" t="s">
        <v>867</v>
      </c>
      <c r="J3413" s="214" t="s">
        <v>1764</v>
      </c>
      <c r="K3413" s="216">
        <v>0.37</v>
      </c>
    </row>
    <row r="3414" spans="1:11" ht="21.95" customHeight="1">
      <c r="A3414" s="247" t="s">
        <v>869</v>
      </c>
      <c r="B3414" s="247"/>
      <c r="C3414" s="214" t="s">
        <v>2928</v>
      </c>
      <c r="D3414" s="247" t="s">
        <v>14</v>
      </c>
      <c r="E3414" s="247" t="s">
        <v>2929</v>
      </c>
      <c r="F3414" s="598" t="s">
        <v>2930</v>
      </c>
      <c r="G3414" s="598"/>
      <c r="H3414" s="215" t="s">
        <v>862</v>
      </c>
      <c r="I3414" s="214" t="s">
        <v>867</v>
      </c>
      <c r="J3414" s="214" t="s">
        <v>1108</v>
      </c>
      <c r="K3414" s="216">
        <v>0.02</v>
      </c>
    </row>
    <row r="3415" spans="1:11" ht="21.95" customHeight="1">
      <c r="A3415" s="247" t="s">
        <v>869</v>
      </c>
      <c r="B3415" s="247"/>
      <c r="C3415" s="214" t="s">
        <v>2931</v>
      </c>
      <c r="D3415" s="247" t="s">
        <v>14</v>
      </c>
      <c r="E3415" s="247" t="s">
        <v>2932</v>
      </c>
      <c r="F3415" s="598" t="s">
        <v>2933</v>
      </c>
      <c r="G3415" s="598"/>
      <c r="H3415" s="215" t="s">
        <v>862</v>
      </c>
      <c r="I3415" s="214" t="s">
        <v>867</v>
      </c>
      <c r="J3415" s="214" t="s">
        <v>2056</v>
      </c>
      <c r="K3415" s="216">
        <v>0.6</v>
      </c>
    </row>
    <row r="3416" spans="1:11">
      <c r="A3416" s="245"/>
      <c r="B3416" s="245"/>
      <c r="C3416" s="245"/>
      <c r="D3416" s="245"/>
      <c r="E3416" s="245"/>
      <c r="F3416" s="245" t="s">
        <v>886</v>
      </c>
      <c r="G3416" s="245" t="s">
        <v>2078</v>
      </c>
      <c r="H3416" s="245" t="s">
        <v>888</v>
      </c>
      <c r="I3416" s="245" t="s">
        <v>978</v>
      </c>
      <c r="J3416" s="245" t="s">
        <v>890</v>
      </c>
      <c r="K3416" s="245" t="s">
        <v>3509</v>
      </c>
    </row>
    <row r="3417" spans="1:11" ht="15" thickBot="1">
      <c r="A3417" s="245"/>
      <c r="B3417" s="245"/>
      <c r="C3417" s="245"/>
      <c r="D3417" s="245"/>
      <c r="E3417" s="245"/>
      <c r="F3417" s="245" t="s">
        <v>891</v>
      </c>
      <c r="G3417" s="245" t="s">
        <v>3510</v>
      </c>
      <c r="H3417" s="599" t="s">
        <v>892</v>
      </c>
      <c r="I3417" s="599"/>
      <c r="J3417" s="599" t="s">
        <v>3511</v>
      </c>
      <c r="K3417" s="599"/>
    </row>
    <row r="3418" spans="1:11" ht="0.95" customHeight="1" thickTop="1">
      <c r="A3418" s="217"/>
      <c r="B3418" s="217"/>
      <c r="C3418" s="217"/>
      <c r="D3418" s="217"/>
      <c r="E3418" s="217"/>
      <c r="F3418" s="217"/>
      <c r="G3418" s="217"/>
      <c r="H3418" s="217"/>
      <c r="I3418" s="217"/>
      <c r="J3418" s="217"/>
      <c r="K3418" s="217"/>
    </row>
    <row r="3419" spans="1:11" ht="18" customHeight="1">
      <c r="A3419" s="243"/>
      <c r="B3419" s="243" t="s">
        <v>840</v>
      </c>
      <c r="C3419" s="207" t="s">
        <v>841</v>
      </c>
      <c r="D3419" s="243" t="s">
        <v>842</v>
      </c>
      <c r="E3419" s="243" t="s">
        <v>843</v>
      </c>
      <c r="F3419" s="600" t="s">
        <v>844</v>
      </c>
      <c r="G3419" s="600"/>
      <c r="H3419" s="208" t="s">
        <v>845</v>
      </c>
      <c r="I3419" s="207" t="s">
        <v>846</v>
      </c>
      <c r="J3419" s="207" t="s">
        <v>847</v>
      </c>
      <c r="K3419" s="207" t="s">
        <v>742</v>
      </c>
    </row>
    <row r="3420" spans="1:11" ht="21.95" customHeight="1">
      <c r="A3420" s="317" t="s">
        <v>848</v>
      </c>
      <c r="B3420" s="317"/>
      <c r="C3420" s="318" t="s">
        <v>3512</v>
      </c>
      <c r="D3420" s="317" t="s">
        <v>14</v>
      </c>
      <c r="E3420" s="317" t="s">
        <v>3513</v>
      </c>
      <c r="F3420" s="592" t="s">
        <v>917</v>
      </c>
      <c r="G3420" s="592"/>
      <c r="H3420" s="319" t="s">
        <v>914</v>
      </c>
      <c r="I3420" s="318">
        <v>1</v>
      </c>
      <c r="J3420" s="318" t="s">
        <v>2072</v>
      </c>
      <c r="K3420" s="318" t="s">
        <v>2072</v>
      </c>
    </row>
    <row r="3421" spans="1:11" ht="21.95" customHeight="1">
      <c r="A3421" s="244" t="s">
        <v>853</v>
      </c>
      <c r="B3421" s="244"/>
      <c r="C3421" s="211" t="s">
        <v>859</v>
      </c>
      <c r="D3421" s="244" t="s">
        <v>14</v>
      </c>
      <c r="E3421" s="244" t="s">
        <v>860</v>
      </c>
      <c r="F3421" s="597" t="s">
        <v>861</v>
      </c>
      <c r="G3421" s="597"/>
      <c r="H3421" s="212" t="s">
        <v>862</v>
      </c>
      <c r="I3421" s="211" t="s">
        <v>1236</v>
      </c>
      <c r="J3421" s="211" t="s">
        <v>864</v>
      </c>
      <c r="K3421" s="213">
        <v>0.68</v>
      </c>
    </row>
    <row r="3422" spans="1:11" ht="21.95" customHeight="1">
      <c r="A3422" s="244" t="s">
        <v>853</v>
      </c>
      <c r="B3422" s="244"/>
      <c r="C3422" s="211" t="s">
        <v>1229</v>
      </c>
      <c r="D3422" s="244" t="s">
        <v>14</v>
      </c>
      <c r="E3422" s="244" t="s">
        <v>1230</v>
      </c>
      <c r="F3422" s="597" t="s">
        <v>861</v>
      </c>
      <c r="G3422" s="597"/>
      <c r="H3422" s="212" t="s">
        <v>862</v>
      </c>
      <c r="I3422" s="211" t="s">
        <v>1771</v>
      </c>
      <c r="J3422" s="211" t="s">
        <v>1231</v>
      </c>
      <c r="K3422" s="213">
        <v>2.92</v>
      </c>
    </row>
    <row r="3423" spans="1:11" ht="21.95" customHeight="1">
      <c r="A3423" s="247" t="s">
        <v>869</v>
      </c>
      <c r="B3423" s="247"/>
      <c r="C3423" s="214" t="s">
        <v>3514</v>
      </c>
      <c r="D3423" s="247" t="s">
        <v>14</v>
      </c>
      <c r="E3423" s="247" t="s">
        <v>3515</v>
      </c>
      <c r="F3423" s="598" t="s">
        <v>872</v>
      </c>
      <c r="G3423" s="598"/>
      <c r="H3423" s="215" t="s">
        <v>914</v>
      </c>
      <c r="I3423" s="214" t="s">
        <v>867</v>
      </c>
      <c r="J3423" s="214" t="s">
        <v>3516</v>
      </c>
      <c r="K3423" s="216">
        <v>2.65</v>
      </c>
    </row>
    <row r="3424" spans="1:11" ht="21.95" customHeight="1">
      <c r="A3424" s="247" t="s">
        <v>869</v>
      </c>
      <c r="B3424" s="247"/>
      <c r="C3424" s="214" t="s">
        <v>2307</v>
      </c>
      <c r="D3424" s="247" t="s">
        <v>14</v>
      </c>
      <c r="E3424" s="247" t="s">
        <v>2308</v>
      </c>
      <c r="F3424" s="598" t="s">
        <v>872</v>
      </c>
      <c r="G3424" s="598"/>
      <c r="H3424" s="215" t="s">
        <v>914</v>
      </c>
      <c r="I3424" s="214" t="s">
        <v>3517</v>
      </c>
      <c r="J3424" s="214" t="s">
        <v>2310</v>
      </c>
      <c r="K3424" s="216">
        <v>0.04</v>
      </c>
    </row>
    <row r="3425" spans="1:12">
      <c r="A3425" s="245"/>
      <c r="B3425" s="245"/>
      <c r="C3425" s="245"/>
      <c r="D3425" s="245"/>
      <c r="E3425" s="245"/>
      <c r="F3425" s="245" t="s">
        <v>886</v>
      </c>
      <c r="G3425" s="245" t="s">
        <v>2058</v>
      </c>
      <c r="H3425" s="245" t="s">
        <v>888</v>
      </c>
      <c r="I3425" s="245" t="s">
        <v>3191</v>
      </c>
      <c r="J3425" s="245" t="s">
        <v>890</v>
      </c>
      <c r="K3425" s="245" t="s">
        <v>2427</v>
      </c>
    </row>
    <row r="3426" spans="1:12" ht="15" thickBot="1">
      <c r="A3426" s="245"/>
      <c r="B3426" s="245"/>
      <c r="C3426" s="245"/>
      <c r="D3426" s="245"/>
      <c r="E3426" s="245"/>
      <c r="F3426" s="245" t="s">
        <v>891</v>
      </c>
      <c r="G3426" s="245" t="s">
        <v>1409</v>
      </c>
      <c r="H3426" s="599" t="s">
        <v>892</v>
      </c>
      <c r="I3426" s="599"/>
      <c r="J3426" s="599" t="s">
        <v>2078</v>
      </c>
      <c r="K3426" s="599"/>
    </row>
    <row r="3427" spans="1:12" ht="0.95" customHeight="1" thickTop="1">
      <c r="A3427" s="217"/>
      <c r="B3427" s="217"/>
      <c r="C3427" s="217"/>
      <c r="D3427" s="217"/>
      <c r="E3427" s="217"/>
      <c r="F3427" s="217"/>
      <c r="G3427" s="217"/>
      <c r="H3427" s="217"/>
      <c r="I3427" s="217"/>
      <c r="J3427" s="217"/>
      <c r="K3427" s="217"/>
    </row>
    <row r="3428" spans="1:12" ht="18" customHeight="1">
      <c r="A3428" s="243"/>
      <c r="B3428" s="243" t="s">
        <v>840</v>
      </c>
      <c r="C3428" s="207" t="s">
        <v>841</v>
      </c>
      <c r="D3428" s="243" t="s">
        <v>842</v>
      </c>
      <c r="E3428" s="243" t="s">
        <v>843</v>
      </c>
      <c r="F3428" s="600" t="s">
        <v>844</v>
      </c>
      <c r="G3428" s="600"/>
      <c r="H3428" s="208" t="s">
        <v>845</v>
      </c>
      <c r="I3428" s="207" t="s">
        <v>846</v>
      </c>
      <c r="J3428" s="207" t="s">
        <v>847</v>
      </c>
      <c r="K3428" s="207" t="s">
        <v>742</v>
      </c>
    </row>
    <row r="3429" spans="1:12" ht="21.95" customHeight="1">
      <c r="A3429" s="317" t="s">
        <v>848</v>
      </c>
      <c r="B3429" s="317"/>
      <c r="C3429" s="318" t="s">
        <v>2261</v>
      </c>
      <c r="D3429" s="317" t="s">
        <v>14</v>
      </c>
      <c r="E3429" s="317" t="s">
        <v>2262</v>
      </c>
      <c r="F3429" s="592" t="s">
        <v>917</v>
      </c>
      <c r="G3429" s="592"/>
      <c r="H3429" s="319" t="s">
        <v>914</v>
      </c>
      <c r="I3429" s="318">
        <v>1</v>
      </c>
      <c r="J3429" s="318" t="s">
        <v>2263</v>
      </c>
      <c r="K3429" s="318" t="s">
        <v>2263</v>
      </c>
      <c r="L3429" s="340"/>
    </row>
    <row r="3430" spans="1:12" ht="21.95" customHeight="1">
      <c r="A3430" s="244" t="s">
        <v>853</v>
      </c>
      <c r="B3430" s="244"/>
      <c r="C3430" s="211" t="s">
        <v>859</v>
      </c>
      <c r="D3430" s="244" t="s">
        <v>14</v>
      </c>
      <c r="E3430" s="244" t="s">
        <v>860</v>
      </c>
      <c r="F3430" s="597" t="s">
        <v>861</v>
      </c>
      <c r="G3430" s="597"/>
      <c r="H3430" s="212" t="s">
        <v>862</v>
      </c>
      <c r="I3430" s="211" t="s">
        <v>1236</v>
      </c>
      <c r="J3430" s="211" t="s">
        <v>864</v>
      </c>
      <c r="K3430" s="213">
        <v>0.68</v>
      </c>
    </row>
    <row r="3431" spans="1:12" ht="21.95" customHeight="1">
      <c r="A3431" s="244" t="s">
        <v>853</v>
      </c>
      <c r="B3431" s="244"/>
      <c r="C3431" s="211" t="s">
        <v>1229</v>
      </c>
      <c r="D3431" s="244" t="s">
        <v>14</v>
      </c>
      <c r="E3431" s="244" t="s">
        <v>1230</v>
      </c>
      <c r="F3431" s="597" t="s">
        <v>861</v>
      </c>
      <c r="G3431" s="597"/>
      <c r="H3431" s="212" t="s">
        <v>862</v>
      </c>
      <c r="I3431" s="211" t="s">
        <v>1771</v>
      </c>
      <c r="J3431" s="211" t="s">
        <v>1231</v>
      </c>
      <c r="K3431" s="213">
        <v>2.92</v>
      </c>
    </row>
    <row r="3432" spans="1:12" ht="21.95" customHeight="1">
      <c r="A3432" s="247" t="s">
        <v>869</v>
      </c>
      <c r="B3432" s="247"/>
      <c r="C3432" s="214" t="s">
        <v>3518</v>
      </c>
      <c r="D3432" s="247" t="s">
        <v>14</v>
      </c>
      <c r="E3432" s="247" t="s">
        <v>3519</v>
      </c>
      <c r="F3432" s="598" t="s">
        <v>872</v>
      </c>
      <c r="G3432" s="598"/>
      <c r="H3432" s="215" t="s">
        <v>914</v>
      </c>
      <c r="I3432" s="214" t="s">
        <v>867</v>
      </c>
      <c r="J3432" s="214" t="s">
        <v>3520</v>
      </c>
      <c r="K3432" s="216">
        <v>7.36</v>
      </c>
    </row>
    <row r="3433" spans="1:12" ht="21.95" customHeight="1">
      <c r="A3433" s="247" t="s">
        <v>869</v>
      </c>
      <c r="B3433" s="247"/>
      <c r="C3433" s="214" t="s">
        <v>2307</v>
      </c>
      <c r="D3433" s="247" t="s">
        <v>14</v>
      </c>
      <c r="E3433" s="247" t="s">
        <v>2308</v>
      </c>
      <c r="F3433" s="598" t="s">
        <v>872</v>
      </c>
      <c r="G3433" s="598"/>
      <c r="H3433" s="215" t="s">
        <v>914</v>
      </c>
      <c r="I3433" s="214" t="s">
        <v>3517</v>
      </c>
      <c r="J3433" s="214" t="s">
        <v>2310</v>
      </c>
      <c r="K3433" s="216">
        <v>0.04</v>
      </c>
    </row>
    <row r="3434" spans="1:12">
      <c r="A3434" s="245"/>
      <c r="B3434" s="245"/>
      <c r="C3434" s="245"/>
      <c r="D3434" s="245"/>
      <c r="E3434" s="245"/>
      <c r="F3434" s="245" t="s">
        <v>886</v>
      </c>
      <c r="G3434" s="245" t="s">
        <v>2058</v>
      </c>
      <c r="H3434" s="245" t="s">
        <v>888</v>
      </c>
      <c r="I3434" s="245" t="s">
        <v>3191</v>
      </c>
      <c r="J3434" s="245" t="s">
        <v>890</v>
      </c>
      <c r="K3434" s="245" t="s">
        <v>2427</v>
      </c>
    </row>
    <row r="3435" spans="1:12" ht="15" thickBot="1">
      <c r="A3435" s="245"/>
      <c r="B3435" s="245"/>
      <c r="C3435" s="245"/>
      <c r="D3435" s="245"/>
      <c r="E3435" s="245"/>
      <c r="F3435" s="245" t="s">
        <v>891</v>
      </c>
      <c r="G3435" s="245" t="s">
        <v>3521</v>
      </c>
      <c r="H3435" s="599" t="s">
        <v>892</v>
      </c>
      <c r="I3435" s="599"/>
      <c r="J3435" s="599" t="s">
        <v>3522</v>
      </c>
      <c r="K3435" s="599"/>
    </row>
    <row r="3436" spans="1:12" ht="0.95" customHeight="1" thickTop="1">
      <c r="A3436" s="217"/>
      <c r="B3436" s="217"/>
      <c r="C3436" s="217"/>
      <c r="D3436" s="217"/>
      <c r="E3436" s="217"/>
      <c r="F3436" s="217"/>
      <c r="G3436" s="217"/>
      <c r="H3436" s="217"/>
      <c r="I3436" s="217"/>
      <c r="J3436" s="217"/>
      <c r="K3436" s="217"/>
    </row>
    <row r="3437" spans="1:12" ht="18" customHeight="1">
      <c r="A3437" s="243"/>
      <c r="B3437" s="243" t="s">
        <v>840</v>
      </c>
      <c r="C3437" s="207" t="s">
        <v>841</v>
      </c>
      <c r="D3437" s="243" t="s">
        <v>842</v>
      </c>
      <c r="E3437" s="243" t="s">
        <v>843</v>
      </c>
      <c r="F3437" s="600" t="s">
        <v>844</v>
      </c>
      <c r="G3437" s="600"/>
      <c r="H3437" s="208" t="s">
        <v>845</v>
      </c>
      <c r="I3437" s="207" t="s">
        <v>846</v>
      </c>
      <c r="J3437" s="207" t="s">
        <v>847</v>
      </c>
      <c r="K3437" s="207" t="s">
        <v>742</v>
      </c>
    </row>
    <row r="3438" spans="1:12" ht="21.95" customHeight="1">
      <c r="A3438" s="317" t="s">
        <v>848</v>
      </c>
      <c r="B3438" s="317"/>
      <c r="C3438" s="318" t="s">
        <v>2912</v>
      </c>
      <c r="D3438" s="317" t="s">
        <v>14</v>
      </c>
      <c r="E3438" s="317" t="s">
        <v>2913</v>
      </c>
      <c r="F3438" s="592" t="s">
        <v>861</v>
      </c>
      <c r="G3438" s="592"/>
      <c r="H3438" s="319" t="s">
        <v>862</v>
      </c>
      <c r="I3438" s="318">
        <v>1</v>
      </c>
      <c r="J3438" s="318" t="s">
        <v>2914</v>
      </c>
      <c r="K3438" s="318" t="s">
        <v>2914</v>
      </c>
    </row>
    <row r="3439" spans="1:12" ht="21.95" customHeight="1">
      <c r="A3439" s="247" t="s">
        <v>869</v>
      </c>
      <c r="B3439" s="247"/>
      <c r="C3439" s="214" t="s">
        <v>3523</v>
      </c>
      <c r="D3439" s="247" t="s">
        <v>14</v>
      </c>
      <c r="E3439" s="247" t="s">
        <v>3524</v>
      </c>
      <c r="F3439" s="598" t="s">
        <v>872</v>
      </c>
      <c r="G3439" s="598"/>
      <c r="H3439" s="215" t="s">
        <v>914</v>
      </c>
      <c r="I3439" s="214" t="s">
        <v>3525</v>
      </c>
      <c r="J3439" s="214" t="s">
        <v>3526</v>
      </c>
      <c r="K3439" s="216">
        <v>7.0000000000000007E-2</v>
      </c>
    </row>
    <row r="3440" spans="1:12" ht="21.95" customHeight="1">
      <c r="A3440" s="247" t="s">
        <v>869</v>
      </c>
      <c r="B3440" s="247"/>
      <c r="C3440" s="214" t="s">
        <v>3527</v>
      </c>
      <c r="D3440" s="247" t="s">
        <v>14</v>
      </c>
      <c r="E3440" s="247" t="s">
        <v>3528</v>
      </c>
      <c r="F3440" s="598" t="s">
        <v>872</v>
      </c>
      <c r="G3440" s="598"/>
      <c r="H3440" s="215" t="s">
        <v>3529</v>
      </c>
      <c r="I3440" s="214" t="s">
        <v>3530</v>
      </c>
      <c r="J3440" s="214" t="s">
        <v>3531</v>
      </c>
      <c r="K3440" s="216">
        <v>7.0000000000000007E-2</v>
      </c>
    </row>
    <row r="3441" spans="1:11" ht="21.95" customHeight="1">
      <c r="A3441" s="247" t="s">
        <v>869</v>
      </c>
      <c r="B3441" s="247"/>
      <c r="C3441" s="214" t="s">
        <v>3532</v>
      </c>
      <c r="D3441" s="247" t="s">
        <v>14</v>
      </c>
      <c r="E3441" s="247" t="s">
        <v>3533</v>
      </c>
      <c r="F3441" s="598" t="s">
        <v>1438</v>
      </c>
      <c r="G3441" s="598"/>
      <c r="H3441" s="215" t="s">
        <v>3529</v>
      </c>
      <c r="I3441" s="214" t="s">
        <v>3534</v>
      </c>
      <c r="J3441" s="214" t="s">
        <v>3535</v>
      </c>
      <c r="K3441" s="216">
        <v>0.12</v>
      </c>
    </row>
    <row r="3442" spans="1:11" ht="21.95" customHeight="1">
      <c r="A3442" s="247" t="s">
        <v>869</v>
      </c>
      <c r="B3442" s="247"/>
      <c r="C3442" s="214" t="s">
        <v>3536</v>
      </c>
      <c r="D3442" s="247" t="s">
        <v>14</v>
      </c>
      <c r="E3442" s="247" t="s">
        <v>3537</v>
      </c>
      <c r="F3442" s="598" t="s">
        <v>872</v>
      </c>
      <c r="G3442" s="598"/>
      <c r="H3442" s="215" t="s">
        <v>914</v>
      </c>
      <c r="I3442" s="214" t="s">
        <v>3538</v>
      </c>
      <c r="J3442" s="214" t="s">
        <v>3539</v>
      </c>
      <c r="K3442" s="216">
        <v>0.2</v>
      </c>
    </row>
    <row r="3443" spans="1:11" ht="21.95" customHeight="1">
      <c r="A3443" s="247" t="s">
        <v>869</v>
      </c>
      <c r="B3443" s="247"/>
      <c r="C3443" s="214" t="s">
        <v>3540</v>
      </c>
      <c r="D3443" s="247" t="s">
        <v>14</v>
      </c>
      <c r="E3443" s="247" t="s">
        <v>3541</v>
      </c>
      <c r="F3443" s="598" t="s">
        <v>872</v>
      </c>
      <c r="G3443" s="598"/>
      <c r="H3443" s="215" t="s">
        <v>914</v>
      </c>
      <c r="I3443" s="214" t="s">
        <v>3542</v>
      </c>
      <c r="J3443" s="214" t="s">
        <v>3543</v>
      </c>
      <c r="K3443" s="216">
        <v>0.12</v>
      </c>
    </row>
    <row r="3444" spans="1:11" ht="21.95" customHeight="1">
      <c r="A3444" s="247" t="s">
        <v>869</v>
      </c>
      <c r="B3444" s="247"/>
      <c r="C3444" s="214" t="s">
        <v>3544</v>
      </c>
      <c r="D3444" s="247" t="s">
        <v>14</v>
      </c>
      <c r="E3444" s="247" t="s">
        <v>3545</v>
      </c>
      <c r="F3444" s="598" t="s">
        <v>872</v>
      </c>
      <c r="G3444" s="598"/>
      <c r="H3444" s="215" t="s">
        <v>914</v>
      </c>
      <c r="I3444" s="214" t="s">
        <v>3546</v>
      </c>
      <c r="J3444" s="214" t="s">
        <v>3547</v>
      </c>
      <c r="K3444" s="216">
        <v>0.14000000000000001</v>
      </c>
    </row>
    <row r="3445" spans="1:11" ht="33" customHeight="1">
      <c r="A3445" s="247" t="s">
        <v>869</v>
      </c>
      <c r="B3445" s="247"/>
      <c r="C3445" s="214" t="s">
        <v>3548</v>
      </c>
      <c r="D3445" s="247" t="s">
        <v>14</v>
      </c>
      <c r="E3445" s="247" t="s">
        <v>3549</v>
      </c>
      <c r="F3445" s="598" t="s">
        <v>1438</v>
      </c>
      <c r="G3445" s="598"/>
      <c r="H3445" s="215" t="s">
        <v>914</v>
      </c>
      <c r="I3445" s="214" t="s">
        <v>3550</v>
      </c>
      <c r="J3445" s="214" t="s">
        <v>3551</v>
      </c>
      <c r="K3445" s="216">
        <v>0.08</v>
      </c>
    </row>
    <row r="3446" spans="1:11">
      <c r="A3446" s="245"/>
      <c r="B3446" s="245"/>
      <c r="C3446" s="245"/>
      <c r="D3446" s="245"/>
      <c r="E3446" s="245"/>
      <c r="F3446" s="245" t="s">
        <v>886</v>
      </c>
      <c r="G3446" s="245" t="s">
        <v>889</v>
      </c>
      <c r="H3446" s="245" t="s">
        <v>888</v>
      </c>
      <c r="I3446" s="245" t="s">
        <v>889</v>
      </c>
      <c r="J3446" s="245" t="s">
        <v>890</v>
      </c>
      <c r="K3446" s="245" t="s">
        <v>889</v>
      </c>
    </row>
    <row r="3447" spans="1:11" ht="15" thickBot="1">
      <c r="A3447" s="245"/>
      <c r="B3447" s="245"/>
      <c r="C3447" s="245"/>
      <c r="D3447" s="245"/>
      <c r="E3447" s="245"/>
      <c r="F3447" s="245" t="s">
        <v>891</v>
      </c>
      <c r="G3447" s="245" t="s">
        <v>1476</v>
      </c>
      <c r="H3447" s="599" t="s">
        <v>892</v>
      </c>
      <c r="I3447" s="599"/>
      <c r="J3447" s="599" t="s">
        <v>3552</v>
      </c>
      <c r="K3447" s="599"/>
    </row>
    <row r="3448" spans="1:11" ht="0.95" customHeight="1" thickTop="1">
      <c r="A3448" s="217"/>
      <c r="B3448" s="217"/>
      <c r="C3448" s="217"/>
      <c r="D3448" s="217"/>
      <c r="E3448" s="217"/>
      <c r="F3448" s="217"/>
      <c r="G3448" s="217"/>
      <c r="H3448" s="217"/>
      <c r="I3448" s="217"/>
      <c r="J3448" s="217"/>
      <c r="K3448" s="217"/>
    </row>
    <row r="3449" spans="1:11" ht="18" customHeight="1">
      <c r="A3449" s="243"/>
      <c r="B3449" s="243" t="s">
        <v>840</v>
      </c>
      <c r="C3449" s="207" t="s">
        <v>841</v>
      </c>
      <c r="D3449" s="243" t="s">
        <v>842</v>
      </c>
      <c r="E3449" s="243" t="s">
        <v>843</v>
      </c>
      <c r="F3449" s="600" t="s">
        <v>844</v>
      </c>
      <c r="G3449" s="600"/>
      <c r="H3449" s="208" t="s">
        <v>845</v>
      </c>
      <c r="I3449" s="207" t="s">
        <v>846</v>
      </c>
      <c r="J3449" s="207" t="s">
        <v>847</v>
      </c>
      <c r="K3449" s="207" t="s">
        <v>742</v>
      </c>
    </row>
    <row r="3450" spans="1:11" ht="21.95" customHeight="1">
      <c r="A3450" s="317" t="s">
        <v>848</v>
      </c>
      <c r="B3450" s="317"/>
      <c r="C3450" s="318" t="s">
        <v>1530</v>
      </c>
      <c r="D3450" s="317" t="s">
        <v>14</v>
      </c>
      <c r="E3450" s="317" t="s">
        <v>1531</v>
      </c>
      <c r="F3450" s="592" t="s">
        <v>856</v>
      </c>
      <c r="G3450" s="592"/>
      <c r="H3450" s="319" t="s">
        <v>16</v>
      </c>
      <c r="I3450" s="318">
        <v>1</v>
      </c>
      <c r="J3450" s="318" t="s">
        <v>1532</v>
      </c>
      <c r="K3450" s="318" t="s">
        <v>1532</v>
      </c>
    </row>
    <row r="3451" spans="1:11" ht="21.95" customHeight="1">
      <c r="A3451" s="244" t="s">
        <v>853</v>
      </c>
      <c r="B3451" s="244"/>
      <c r="C3451" s="211" t="s">
        <v>1171</v>
      </c>
      <c r="D3451" s="244" t="s">
        <v>14</v>
      </c>
      <c r="E3451" s="244" t="s">
        <v>1172</v>
      </c>
      <c r="F3451" s="597" t="s">
        <v>861</v>
      </c>
      <c r="G3451" s="597"/>
      <c r="H3451" s="212" t="s">
        <v>862</v>
      </c>
      <c r="I3451" s="211" t="s">
        <v>3553</v>
      </c>
      <c r="J3451" s="211" t="s">
        <v>1173</v>
      </c>
      <c r="K3451" s="213">
        <v>1.71</v>
      </c>
    </row>
    <row r="3452" spans="1:11" ht="21.95" customHeight="1">
      <c r="A3452" s="244" t="s">
        <v>853</v>
      </c>
      <c r="B3452" s="244"/>
      <c r="C3452" s="211" t="s">
        <v>865</v>
      </c>
      <c r="D3452" s="244" t="s">
        <v>14</v>
      </c>
      <c r="E3452" s="244" t="s">
        <v>866</v>
      </c>
      <c r="F3452" s="597" t="s">
        <v>861</v>
      </c>
      <c r="G3452" s="597"/>
      <c r="H3452" s="212" t="s">
        <v>862</v>
      </c>
      <c r="I3452" s="211" t="s">
        <v>3554</v>
      </c>
      <c r="J3452" s="211" t="s">
        <v>868</v>
      </c>
      <c r="K3452" s="213">
        <v>8.51</v>
      </c>
    </row>
    <row r="3453" spans="1:11" ht="33" customHeight="1">
      <c r="A3453" s="244" t="s">
        <v>853</v>
      </c>
      <c r="B3453" s="244"/>
      <c r="C3453" s="211" t="s">
        <v>1181</v>
      </c>
      <c r="D3453" s="244" t="s">
        <v>14</v>
      </c>
      <c r="E3453" s="244" t="s">
        <v>1182</v>
      </c>
      <c r="F3453" s="597" t="s">
        <v>1183</v>
      </c>
      <c r="G3453" s="597"/>
      <c r="H3453" s="212" t="s">
        <v>1184</v>
      </c>
      <c r="I3453" s="211" t="s">
        <v>1236</v>
      </c>
      <c r="J3453" s="211" t="s">
        <v>1186</v>
      </c>
      <c r="K3453" s="213">
        <v>1.23</v>
      </c>
    </row>
    <row r="3454" spans="1:11" ht="33" customHeight="1">
      <c r="A3454" s="244" t="s">
        <v>853</v>
      </c>
      <c r="B3454" s="244"/>
      <c r="C3454" s="211" t="s">
        <v>1187</v>
      </c>
      <c r="D3454" s="244" t="s">
        <v>14</v>
      </c>
      <c r="E3454" s="244" t="s">
        <v>1188</v>
      </c>
      <c r="F3454" s="597" t="s">
        <v>1183</v>
      </c>
      <c r="G3454" s="597"/>
      <c r="H3454" s="212" t="s">
        <v>1189</v>
      </c>
      <c r="I3454" s="211" t="s">
        <v>1727</v>
      </c>
      <c r="J3454" s="211" t="s">
        <v>1191</v>
      </c>
      <c r="K3454" s="213">
        <v>0.88</v>
      </c>
    </row>
    <row r="3455" spans="1:11" ht="21.95" customHeight="1">
      <c r="A3455" s="247" t="s">
        <v>869</v>
      </c>
      <c r="B3455" s="247"/>
      <c r="C3455" s="214" t="s">
        <v>1332</v>
      </c>
      <c r="D3455" s="247" t="s">
        <v>14</v>
      </c>
      <c r="E3455" s="247" t="s">
        <v>1333</v>
      </c>
      <c r="F3455" s="598" t="s">
        <v>872</v>
      </c>
      <c r="G3455" s="598"/>
      <c r="H3455" s="215" t="s">
        <v>873</v>
      </c>
      <c r="I3455" s="214" t="s">
        <v>3555</v>
      </c>
      <c r="J3455" s="214" t="s">
        <v>1335</v>
      </c>
      <c r="K3455" s="216">
        <v>3.5</v>
      </c>
    </row>
    <row r="3456" spans="1:11" ht="21.95" customHeight="1">
      <c r="A3456" s="247" t="s">
        <v>869</v>
      </c>
      <c r="B3456" s="247"/>
      <c r="C3456" s="214" t="s">
        <v>3556</v>
      </c>
      <c r="D3456" s="247" t="s">
        <v>14</v>
      </c>
      <c r="E3456" s="247" t="s">
        <v>3557</v>
      </c>
      <c r="F3456" s="598" t="s">
        <v>872</v>
      </c>
      <c r="G3456" s="598"/>
      <c r="H3456" s="215" t="s">
        <v>880</v>
      </c>
      <c r="I3456" s="214" t="s">
        <v>3558</v>
      </c>
      <c r="J3456" s="214" t="s">
        <v>882</v>
      </c>
      <c r="K3456" s="216">
        <v>0.28999999999999998</v>
      </c>
    </row>
    <row r="3457" spans="1:11" ht="21.95" customHeight="1">
      <c r="A3457" s="247" t="s">
        <v>869</v>
      </c>
      <c r="B3457" s="247"/>
      <c r="C3457" s="214" t="s">
        <v>1252</v>
      </c>
      <c r="D3457" s="247" t="s">
        <v>14</v>
      </c>
      <c r="E3457" s="247" t="s">
        <v>1253</v>
      </c>
      <c r="F3457" s="598" t="s">
        <v>872</v>
      </c>
      <c r="G3457" s="598"/>
      <c r="H3457" s="215" t="s">
        <v>873</v>
      </c>
      <c r="I3457" s="214" t="s">
        <v>3559</v>
      </c>
      <c r="J3457" s="214" t="s">
        <v>1255</v>
      </c>
      <c r="K3457" s="216">
        <v>68.540000000000006</v>
      </c>
    </row>
    <row r="3458" spans="1:11">
      <c r="A3458" s="245"/>
      <c r="B3458" s="245"/>
      <c r="C3458" s="245"/>
      <c r="D3458" s="245"/>
      <c r="E3458" s="245"/>
      <c r="F3458" s="245" t="s">
        <v>886</v>
      </c>
      <c r="G3458" s="245" t="s">
        <v>1739</v>
      </c>
      <c r="H3458" s="245" t="s">
        <v>888</v>
      </c>
      <c r="I3458" s="245" t="s">
        <v>4298</v>
      </c>
      <c r="J3458" s="245" t="s">
        <v>890</v>
      </c>
      <c r="K3458" s="245" t="s">
        <v>3560</v>
      </c>
    </row>
    <row r="3459" spans="1:11" ht="15" thickBot="1">
      <c r="A3459" s="245"/>
      <c r="B3459" s="245"/>
      <c r="C3459" s="245"/>
      <c r="D3459" s="245"/>
      <c r="E3459" s="245"/>
      <c r="F3459" s="245" t="s">
        <v>891</v>
      </c>
      <c r="G3459" s="245" t="s">
        <v>3561</v>
      </c>
      <c r="H3459" s="599" t="s">
        <v>892</v>
      </c>
      <c r="I3459" s="599"/>
      <c r="J3459" s="599" t="s">
        <v>3562</v>
      </c>
      <c r="K3459" s="599"/>
    </row>
    <row r="3460" spans="1:11" ht="0.95" customHeight="1" thickTop="1">
      <c r="A3460" s="217"/>
      <c r="B3460" s="217"/>
      <c r="C3460" s="217"/>
      <c r="D3460" s="217"/>
      <c r="E3460" s="217"/>
      <c r="F3460" s="217"/>
      <c r="G3460" s="217"/>
      <c r="H3460" s="217"/>
      <c r="I3460" s="217"/>
      <c r="J3460" s="217"/>
      <c r="K3460" s="217"/>
    </row>
    <row r="3461" spans="1:11" ht="18" customHeight="1">
      <c r="A3461" s="243"/>
      <c r="B3461" s="243" t="s">
        <v>840</v>
      </c>
      <c r="C3461" s="207" t="s">
        <v>841</v>
      </c>
      <c r="D3461" s="243" t="s">
        <v>842</v>
      </c>
      <c r="E3461" s="243" t="s">
        <v>843</v>
      </c>
      <c r="F3461" s="600" t="s">
        <v>844</v>
      </c>
      <c r="G3461" s="600"/>
      <c r="H3461" s="208" t="s">
        <v>845</v>
      </c>
      <c r="I3461" s="207" t="s">
        <v>846</v>
      </c>
      <c r="J3461" s="207" t="s">
        <v>847</v>
      </c>
      <c r="K3461" s="207" t="s">
        <v>742</v>
      </c>
    </row>
    <row r="3462" spans="1:11" ht="21.95" customHeight="1">
      <c r="A3462" s="317" t="s">
        <v>848</v>
      </c>
      <c r="B3462" s="317"/>
      <c r="C3462" s="318" t="s">
        <v>1427</v>
      </c>
      <c r="D3462" s="317" t="s">
        <v>14</v>
      </c>
      <c r="E3462" s="317" t="s">
        <v>1428</v>
      </c>
      <c r="F3462" s="592" t="s">
        <v>856</v>
      </c>
      <c r="G3462" s="592"/>
      <c r="H3462" s="319" t="s">
        <v>16</v>
      </c>
      <c r="I3462" s="318">
        <v>1</v>
      </c>
      <c r="J3462" s="318" t="s">
        <v>1430</v>
      </c>
      <c r="K3462" s="318" t="s">
        <v>1430</v>
      </c>
    </row>
    <row r="3463" spans="1:11" ht="21.95" customHeight="1">
      <c r="A3463" s="244" t="s">
        <v>853</v>
      </c>
      <c r="B3463" s="244"/>
      <c r="C3463" s="211" t="s">
        <v>1171</v>
      </c>
      <c r="D3463" s="244" t="s">
        <v>14</v>
      </c>
      <c r="E3463" s="244" t="s">
        <v>1172</v>
      </c>
      <c r="F3463" s="597" t="s">
        <v>861</v>
      </c>
      <c r="G3463" s="597"/>
      <c r="H3463" s="212" t="s">
        <v>862</v>
      </c>
      <c r="I3463" s="211" t="s">
        <v>3563</v>
      </c>
      <c r="J3463" s="211" t="s">
        <v>1173</v>
      </c>
      <c r="K3463" s="213">
        <v>4.32</v>
      </c>
    </row>
    <row r="3464" spans="1:11" ht="21.95" customHeight="1">
      <c r="A3464" s="244" t="s">
        <v>853</v>
      </c>
      <c r="B3464" s="244"/>
      <c r="C3464" s="211" t="s">
        <v>865</v>
      </c>
      <c r="D3464" s="244" t="s">
        <v>14</v>
      </c>
      <c r="E3464" s="244" t="s">
        <v>866</v>
      </c>
      <c r="F3464" s="597" t="s">
        <v>861</v>
      </c>
      <c r="G3464" s="597"/>
      <c r="H3464" s="212" t="s">
        <v>862</v>
      </c>
      <c r="I3464" s="211" t="s">
        <v>3564</v>
      </c>
      <c r="J3464" s="211" t="s">
        <v>868</v>
      </c>
      <c r="K3464" s="213">
        <v>21.6</v>
      </c>
    </row>
    <row r="3465" spans="1:11" ht="33" customHeight="1">
      <c r="A3465" s="244" t="s">
        <v>853</v>
      </c>
      <c r="B3465" s="244"/>
      <c r="C3465" s="211" t="s">
        <v>1181</v>
      </c>
      <c r="D3465" s="244" t="s">
        <v>14</v>
      </c>
      <c r="E3465" s="244" t="s">
        <v>1182</v>
      </c>
      <c r="F3465" s="597" t="s">
        <v>1183</v>
      </c>
      <c r="G3465" s="597"/>
      <c r="H3465" s="212" t="s">
        <v>1184</v>
      </c>
      <c r="I3465" s="211" t="s">
        <v>3565</v>
      </c>
      <c r="J3465" s="211" t="s">
        <v>1186</v>
      </c>
      <c r="K3465" s="213">
        <v>1.33</v>
      </c>
    </row>
    <row r="3466" spans="1:11" ht="33" customHeight="1">
      <c r="A3466" s="244" t="s">
        <v>853</v>
      </c>
      <c r="B3466" s="244"/>
      <c r="C3466" s="211" t="s">
        <v>1187</v>
      </c>
      <c r="D3466" s="244" t="s">
        <v>14</v>
      </c>
      <c r="E3466" s="244" t="s">
        <v>1188</v>
      </c>
      <c r="F3466" s="597" t="s">
        <v>1183</v>
      </c>
      <c r="G3466" s="597"/>
      <c r="H3466" s="212" t="s">
        <v>1189</v>
      </c>
      <c r="I3466" s="211" t="s">
        <v>3566</v>
      </c>
      <c r="J3466" s="211" t="s">
        <v>1191</v>
      </c>
      <c r="K3466" s="213">
        <v>3.93</v>
      </c>
    </row>
    <row r="3467" spans="1:11" ht="21.95" customHeight="1">
      <c r="A3467" s="247" t="s">
        <v>869</v>
      </c>
      <c r="B3467" s="247"/>
      <c r="C3467" s="214" t="s">
        <v>2596</v>
      </c>
      <c r="D3467" s="247" t="s">
        <v>14</v>
      </c>
      <c r="E3467" s="247" t="s">
        <v>2597</v>
      </c>
      <c r="F3467" s="598" t="s">
        <v>872</v>
      </c>
      <c r="G3467" s="598"/>
      <c r="H3467" s="215" t="s">
        <v>16</v>
      </c>
      <c r="I3467" s="214" t="s">
        <v>1363</v>
      </c>
      <c r="J3467" s="214" t="s">
        <v>2598</v>
      </c>
      <c r="K3467" s="216">
        <v>26.63</v>
      </c>
    </row>
    <row r="3468" spans="1:11" ht="21.95" customHeight="1">
      <c r="A3468" s="247" t="s">
        <v>869</v>
      </c>
      <c r="B3468" s="247"/>
      <c r="C3468" s="214" t="s">
        <v>870</v>
      </c>
      <c r="D3468" s="247" t="s">
        <v>14</v>
      </c>
      <c r="E3468" s="247" t="s">
        <v>871</v>
      </c>
      <c r="F3468" s="598" t="s">
        <v>872</v>
      </c>
      <c r="G3468" s="598"/>
      <c r="H3468" s="215" t="s">
        <v>873</v>
      </c>
      <c r="I3468" s="214" t="s">
        <v>3567</v>
      </c>
      <c r="J3468" s="214" t="s">
        <v>875</v>
      </c>
      <c r="K3468" s="216">
        <v>1.04</v>
      </c>
    </row>
    <row r="3469" spans="1:11" ht="21.95" customHeight="1">
      <c r="A3469" s="247" t="s">
        <v>869</v>
      </c>
      <c r="B3469" s="247"/>
      <c r="C3469" s="214" t="s">
        <v>1332</v>
      </c>
      <c r="D3469" s="247" t="s">
        <v>14</v>
      </c>
      <c r="E3469" s="247" t="s">
        <v>1333</v>
      </c>
      <c r="F3469" s="598" t="s">
        <v>872</v>
      </c>
      <c r="G3469" s="598"/>
      <c r="H3469" s="215" t="s">
        <v>873</v>
      </c>
      <c r="I3469" s="214" t="s">
        <v>3568</v>
      </c>
      <c r="J3469" s="214" t="s">
        <v>1335</v>
      </c>
      <c r="K3469" s="216">
        <v>6.57</v>
      </c>
    </row>
    <row r="3470" spans="1:11" ht="21.95" customHeight="1">
      <c r="A3470" s="247" t="s">
        <v>869</v>
      </c>
      <c r="B3470" s="247"/>
      <c r="C3470" s="214" t="s">
        <v>3556</v>
      </c>
      <c r="D3470" s="247" t="s">
        <v>14</v>
      </c>
      <c r="E3470" s="247" t="s">
        <v>3557</v>
      </c>
      <c r="F3470" s="598" t="s">
        <v>872</v>
      </c>
      <c r="G3470" s="598"/>
      <c r="H3470" s="215" t="s">
        <v>880</v>
      </c>
      <c r="I3470" s="214" t="s">
        <v>3569</v>
      </c>
      <c r="J3470" s="214" t="s">
        <v>882</v>
      </c>
      <c r="K3470" s="216">
        <v>1.46</v>
      </c>
    </row>
    <row r="3471" spans="1:11">
      <c r="A3471" s="245"/>
      <c r="B3471" s="245"/>
      <c r="C3471" s="245"/>
      <c r="D3471" s="245"/>
      <c r="E3471" s="245"/>
      <c r="F3471" s="245" t="s">
        <v>886</v>
      </c>
      <c r="G3471" s="245" t="s">
        <v>2022</v>
      </c>
      <c r="H3471" s="245" t="s">
        <v>888</v>
      </c>
      <c r="I3471" s="245" t="s">
        <v>4299</v>
      </c>
      <c r="J3471" s="245" t="s">
        <v>890</v>
      </c>
      <c r="K3471" s="245" t="s">
        <v>3570</v>
      </c>
    </row>
    <row r="3472" spans="1:11" ht="15" thickBot="1">
      <c r="A3472" s="245"/>
      <c r="B3472" s="245"/>
      <c r="C3472" s="245"/>
      <c r="D3472" s="245"/>
      <c r="E3472" s="245"/>
      <c r="F3472" s="245" t="s">
        <v>891</v>
      </c>
      <c r="G3472" s="245" t="s">
        <v>3571</v>
      </c>
      <c r="H3472" s="599" t="s">
        <v>892</v>
      </c>
      <c r="I3472" s="599"/>
      <c r="J3472" s="599" t="s">
        <v>3572</v>
      </c>
      <c r="K3472" s="599"/>
    </row>
    <row r="3473" spans="1:11" ht="0.95" customHeight="1" thickTop="1">
      <c r="A3473" s="217"/>
      <c r="B3473" s="217"/>
      <c r="C3473" s="217"/>
      <c r="D3473" s="217"/>
      <c r="E3473" s="217"/>
      <c r="F3473" s="217"/>
      <c r="G3473" s="217"/>
      <c r="H3473" s="217"/>
      <c r="I3473" s="217"/>
      <c r="J3473" s="217"/>
      <c r="K3473" s="217"/>
    </row>
    <row r="3474" spans="1:11" ht="18" customHeight="1">
      <c r="A3474" s="243"/>
      <c r="B3474" s="243" t="s">
        <v>840</v>
      </c>
      <c r="C3474" s="207" t="s">
        <v>841</v>
      </c>
      <c r="D3474" s="243" t="s">
        <v>842</v>
      </c>
      <c r="E3474" s="243" t="s">
        <v>843</v>
      </c>
      <c r="F3474" s="600" t="s">
        <v>844</v>
      </c>
      <c r="G3474" s="600"/>
      <c r="H3474" s="208" t="s">
        <v>845</v>
      </c>
      <c r="I3474" s="207" t="s">
        <v>846</v>
      </c>
      <c r="J3474" s="207" t="s">
        <v>847</v>
      </c>
      <c r="K3474" s="207" t="s">
        <v>742</v>
      </c>
    </row>
    <row r="3475" spans="1:11" ht="21.95" customHeight="1">
      <c r="A3475" s="317" t="s">
        <v>848</v>
      </c>
      <c r="B3475" s="317"/>
      <c r="C3475" s="318" t="s">
        <v>2910</v>
      </c>
      <c r="D3475" s="317" t="s">
        <v>14</v>
      </c>
      <c r="E3475" s="317" t="s">
        <v>2911</v>
      </c>
      <c r="F3475" s="592" t="s">
        <v>861</v>
      </c>
      <c r="G3475" s="592"/>
      <c r="H3475" s="319" t="s">
        <v>862</v>
      </c>
      <c r="I3475" s="318">
        <v>1</v>
      </c>
      <c r="J3475" s="318" t="s">
        <v>2182</v>
      </c>
      <c r="K3475" s="318" t="s">
        <v>2182</v>
      </c>
    </row>
    <row r="3476" spans="1:11" ht="21.95" customHeight="1">
      <c r="A3476" s="247" t="s">
        <v>869</v>
      </c>
      <c r="B3476" s="247"/>
      <c r="C3476" s="214" t="s">
        <v>3573</v>
      </c>
      <c r="D3476" s="247" t="s">
        <v>14</v>
      </c>
      <c r="E3476" s="247" t="s">
        <v>3574</v>
      </c>
      <c r="F3476" s="598" t="s">
        <v>872</v>
      </c>
      <c r="G3476" s="598"/>
      <c r="H3476" s="215" t="s">
        <v>914</v>
      </c>
      <c r="I3476" s="214" t="s">
        <v>3575</v>
      </c>
      <c r="J3476" s="214" t="s">
        <v>2697</v>
      </c>
      <c r="K3476" s="216">
        <v>0.05</v>
      </c>
    </row>
    <row r="3477" spans="1:11" ht="21.95" customHeight="1">
      <c r="A3477" s="247" t="s">
        <v>869</v>
      </c>
      <c r="B3477" s="247"/>
      <c r="C3477" s="214" t="s">
        <v>3576</v>
      </c>
      <c r="D3477" s="247" t="s">
        <v>14</v>
      </c>
      <c r="E3477" s="247" t="s">
        <v>3577</v>
      </c>
      <c r="F3477" s="598" t="s">
        <v>872</v>
      </c>
      <c r="G3477" s="598"/>
      <c r="H3477" s="215" t="s">
        <v>914</v>
      </c>
      <c r="I3477" s="214" t="s">
        <v>3578</v>
      </c>
      <c r="J3477" s="214" t="s">
        <v>3579</v>
      </c>
      <c r="K3477" s="216">
        <v>0.03</v>
      </c>
    </row>
    <row r="3478" spans="1:11" ht="21.95" customHeight="1">
      <c r="A3478" s="247" t="s">
        <v>869</v>
      </c>
      <c r="B3478" s="247"/>
      <c r="C3478" s="214" t="s">
        <v>3580</v>
      </c>
      <c r="D3478" s="247" t="s">
        <v>14</v>
      </c>
      <c r="E3478" s="247" t="s">
        <v>3581</v>
      </c>
      <c r="F3478" s="598" t="s">
        <v>1438</v>
      </c>
      <c r="G3478" s="598"/>
      <c r="H3478" s="215" t="s">
        <v>914</v>
      </c>
      <c r="I3478" s="214" t="s">
        <v>3582</v>
      </c>
      <c r="J3478" s="214" t="s">
        <v>3583</v>
      </c>
      <c r="K3478" s="216">
        <v>0.06</v>
      </c>
    </row>
    <row r="3479" spans="1:11" ht="21.95" customHeight="1">
      <c r="A3479" s="247" t="s">
        <v>869</v>
      </c>
      <c r="B3479" s="247"/>
      <c r="C3479" s="214" t="s">
        <v>3584</v>
      </c>
      <c r="D3479" s="247" t="s">
        <v>14</v>
      </c>
      <c r="E3479" s="247" t="s">
        <v>3585</v>
      </c>
      <c r="F3479" s="598" t="s">
        <v>872</v>
      </c>
      <c r="G3479" s="598"/>
      <c r="H3479" s="215" t="s">
        <v>914</v>
      </c>
      <c r="I3479" s="214" t="s">
        <v>3586</v>
      </c>
      <c r="J3479" s="214" t="s">
        <v>3587</v>
      </c>
      <c r="K3479" s="216">
        <v>0.03</v>
      </c>
    </row>
    <row r="3480" spans="1:11" ht="21.95" customHeight="1">
      <c r="A3480" s="247" t="s">
        <v>869</v>
      </c>
      <c r="B3480" s="247"/>
      <c r="C3480" s="214" t="s">
        <v>3588</v>
      </c>
      <c r="D3480" s="247" t="s">
        <v>14</v>
      </c>
      <c r="E3480" s="247" t="s">
        <v>3589</v>
      </c>
      <c r="F3480" s="598" t="s">
        <v>872</v>
      </c>
      <c r="G3480" s="598"/>
      <c r="H3480" s="215" t="s">
        <v>914</v>
      </c>
      <c r="I3480" s="214" t="s">
        <v>3590</v>
      </c>
      <c r="J3480" s="214" t="s">
        <v>3591</v>
      </c>
      <c r="K3480" s="216">
        <v>0.02</v>
      </c>
    </row>
    <row r="3481" spans="1:11" ht="21.95" customHeight="1">
      <c r="A3481" s="247" t="s">
        <v>869</v>
      </c>
      <c r="B3481" s="247"/>
      <c r="C3481" s="214" t="s">
        <v>3592</v>
      </c>
      <c r="D3481" s="247" t="s">
        <v>14</v>
      </c>
      <c r="E3481" s="247" t="s">
        <v>3593</v>
      </c>
      <c r="F3481" s="598" t="s">
        <v>1438</v>
      </c>
      <c r="G3481" s="598"/>
      <c r="H3481" s="215" t="s">
        <v>914</v>
      </c>
      <c r="I3481" s="214" t="s">
        <v>3594</v>
      </c>
      <c r="J3481" s="214" t="s">
        <v>3595</v>
      </c>
      <c r="K3481" s="216">
        <v>0.04</v>
      </c>
    </row>
    <row r="3482" spans="1:11" ht="21.95" customHeight="1">
      <c r="A3482" s="247" t="s">
        <v>869</v>
      </c>
      <c r="B3482" s="247"/>
      <c r="C3482" s="214" t="s">
        <v>3596</v>
      </c>
      <c r="D3482" s="247" t="s">
        <v>14</v>
      </c>
      <c r="E3482" s="247" t="s">
        <v>3597</v>
      </c>
      <c r="F3482" s="598" t="s">
        <v>872</v>
      </c>
      <c r="G3482" s="598"/>
      <c r="H3482" s="215" t="s">
        <v>914</v>
      </c>
      <c r="I3482" s="214" t="s">
        <v>3598</v>
      </c>
      <c r="J3482" s="214" t="s">
        <v>3599</v>
      </c>
      <c r="K3482" s="216">
        <v>0.05</v>
      </c>
    </row>
    <row r="3483" spans="1:11" ht="21.95" customHeight="1">
      <c r="A3483" s="247" t="s">
        <v>869</v>
      </c>
      <c r="B3483" s="247"/>
      <c r="C3483" s="214" t="s">
        <v>3600</v>
      </c>
      <c r="D3483" s="247" t="s">
        <v>14</v>
      </c>
      <c r="E3483" s="247" t="s">
        <v>3601</v>
      </c>
      <c r="F3483" s="598" t="s">
        <v>872</v>
      </c>
      <c r="G3483" s="598"/>
      <c r="H3483" s="215" t="s">
        <v>914</v>
      </c>
      <c r="I3483" s="214" t="s">
        <v>3602</v>
      </c>
      <c r="J3483" s="214" t="s">
        <v>3603</v>
      </c>
      <c r="K3483" s="216">
        <v>0.02</v>
      </c>
    </row>
    <row r="3484" spans="1:11" ht="21.95" customHeight="1">
      <c r="A3484" s="247" t="s">
        <v>869</v>
      </c>
      <c r="B3484" s="247"/>
      <c r="C3484" s="214" t="s">
        <v>3604</v>
      </c>
      <c r="D3484" s="247" t="s">
        <v>14</v>
      </c>
      <c r="E3484" s="247" t="s">
        <v>3605</v>
      </c>
      <c r="F3484" s="598" t="s">
        <v>1438</v>
      </c>
      <c r="G3484" s="598"/>
      <c r="H3484" s="215" t="s">
        <v>914</v>
      </c>
      <c r="I3484" s="214" t="s">
        <v>3590</v>
      </c>
      <c r="J3484" s="214" t="s">
        <v>3606</v>
      </c>
      <c r="K3484" s="216">
        <v>0.02</v>
      </c>
    </row>
    <row r="3485" spans="1:11" ht="21.95" customHeight="1">
      <c r="A3485" s="247" t="s">
        <v>869</v>
      </c>
      <c r="B3485" s="247"/>
      <c r="C3485" s="214" t="s">
        <v>3607</v>
      </c>
      <c r="D3485" s="247" t="s">
        <v>14</v>
      </c>
      <c r="E3485" s="247" t="s">
        <v>3608</v>
      </c>
      <c r="F3485" s="598" t="s">
        <v>872</v>
      </c>
      <c r="G3485" s="598"/>
      <c r="H3485" s="215" t="s">
        <v>794</v>
      </c>
      <c r="I3485" s="214" t="s">
        <v>3609</v>
      </c>
      <c r="J3485" s="214" t="s">
        <v>3610</v>
      </c>
      <c r="K3485" s="216">
        <v>0.01</v>
      </c>
    </row>
    <row r="3486" spans="1:11" ht="21.95" customHeight="1">
      <c r="A3486" s="247" t="s">
        <v>869</v>
      </c>
      <c r="B3486" s="247"/>
      <c r="C3486" s="214" t="s">
        <v>3611</v>
      </c>
      <c r="D3486" s="247" t="s">
        <v>14</v>
      </c>
      <c r="E3486" s="247" t="s">
        <v>3612</v>
      </c>
      <c r="F3486" s="598" t="s">
        <v>872</v>
      </c>
      <c r="G3486" s="598"/>
      <c r="H3486" s="215" t="s">
        <v>914</v>
      </c>
      <c r="I3486" s="214" t="s">
        <v>3609</v>
      </c>
      <c r="J3486" s="214" t="s">
        <v>3613</v>
      </c>
      <c r="K3486" s="216">
        <v>0.01</v>
      </c>
    </row>
    <row r="3487" spans="1:11" ht="21.95" customHeight="1">
      <c r="A3487" s="247" t="s">
        <v>869</v>
      </c>
      <c r="B3487" s="247"/>
      <c r="C3487" s="214" t="s">
        <v>3614</v>
      </c>
      <c r="D3487" s="247" t="s">
        <v>14</v>
      </c>
      <c r="E3487" s="247" t="s">
        <v>3615</v>
      </c>
      <c r="F3487" s="598" t="s">
        <v>872</v>
      </c>
      <c r="G3487" s="598"/>
      <c r="H3487" s="215" t="s">
        <v>914</v>
      </c>
      <c r="I3487" s="214" t="s">
        <v>3609</v>
      </c>
      <c r="J3487" s="214" t="s">
        <v>3616</v>
      </c>
      <c r="K3487" s="216">
        <v>0.03</v>
      </c>
    </row>
    <row r="3488" spans="1:11" ht="21.95" customHeight="1">
      <c r="A3488" s="247" t="s">
        <v>869</v>
      </c>
      <c r="B3488" s="247"/>
      <c r="C3488" s="214" t="s">
        <v>3617</v>
      </c>
      <c r="D3488" s="247" t="s">
        <v>14</v>
      </c>
      <c r="E3488" s="247" t="s">
        <v>3618</v>
      </c>
      <c r="F3488" s="598" t="s">
        <v>872</v>
      </c>
      <c r="G3488" s="598"/>
      <c r="H3488" s="215" t="s">
        <v>914</v>
      </c>
      <c r="I3488" s="214" t="s">
        <v>3619</v>
      </c>
      <c r="J3488" s="214" t="s">
        <v>3620</v>
      </c>
      <c r="K3488" s="216">
        <v>0.01</v>
      </c>
    </row>
    <row r="3489" spans="1:11">
      <c r="A3489" s="245"/>
      <c r="B3489" s="245"/>
      <c r="C3489" s="245"/>
      <c r="D3489" s="245"/>
      <c r="E3489" s="245"/>
      <c r="F3489" s="245" t="s">
        <v>886</v>
      </c>
      <c r="G3489" s="245" t="s">
        <v>889</v>
      </c>
      <c r="H3489" s="245" t="s">
        <v>888</v>
      </c>
      <c r="I3489" s="245" t="s">
        <v>889</v>
      </c>
      <c r="J3489" s="245" t="s">
        <v>890</v>
      </c>
      <c r="K3489" s="245" t="s">
        <v>889</v>
      </c>
    </row>
    <row r="3490" spans="1:11" ht="15" thickBot="1">
      <c r="A3490" s="245"/>
      <c r="B3490" s="245"/>
      <c r="C3490" s="245"/>
      <c r="D3490" s="245"/>
      <c r="E3490" s="245"/>
      <c r="F3490" s="245" t="s">
        <v>891</v>
      </c>
      <c r="G3490" s="245" t="s">
        <v>1717</v>
      </c>
      <c r="H3490" s="599" t="s">
        <v>892</v>
      </c>
      <c r="I3490" s="599"/>
      <c r="J3490" s="599" t="s">
        <v>2417</v>
      </c>
      <c r="K3490" s="599"/>
    </row>
    <row r="3491" spans="1:11" ht="0.95" customHeight="1" thickTop="1">
      <c r="A3491" s="217"/>
      <c r="B3491" s="217"/>
      <c r="C3491" s="217"/>
      <c r="D3491" s="217"/>
      <c r="E3491" s="217"/>
      <c r="F3491" s="217"/>
      <c r="G3491" s="217"/>
      <c r="H3491" s="217"/>
      <c r="I3491" s="217"/>
      <c r="J3491" s="217"/>
      <c r="K3491" s="217"/>
    </row>
    <row r="3492" spans="1:11" ht="18" customHeight="1">
      <c r="A3492" s="243"/>
      <c r="B3492" s="243" t="s">
        <v>840</v>
      </c>
      <c r="C3492" s="207" t="s">
        <v>841</v>
      </c>
      <c r="D3492" s="243" t="s">
        <v>842</v>
      </c>
      <c r="E3492" s="243" t="s">
        <v>843</v>
      </c>
      <c r="F3492" s="600" t="s">
        <v>844</v>
      </c>
      <c r="G3492" s="600"/>
      <c r="H3492" s="208" t="s">
        <v>845</v>
      </c>
      <c r="I3492" s="207" t="s">
        <v>846</v>
      </c>
      <c r="J3492" s="207" t="s">
        <v>847</v>
      </c>
      <c r="K3492" s="207" t="s">
        <v>742</v>
      </c>
    </row>
    <row r="3493" spans="1:11" ht="54.95" customHeight="1">
      <c r="A3493" s="317" t="s">
        <v>848</v>
      </c>
      <c r="B3493" s="317"/>
      <c r="C3493" s="318" t="s">
        <v>1005</v>
      </c>
      <c r="D3493" s="317" t="s">
        <v>14</v>
      </c>
      <c r="E3493" s="317" t="s">
        <v>1006</v>
      </c>
      <c r="F3493" s="592" t="s">
        <v>917</v>
      </c>
      <c r="G3493" s="592"/>
      <c r="H3493" s="319" t="s">
        <v>873</v>
      </c>
      <c r="I3493" s="318">
        <v>1</v>
      </c>
      <c r="J3493" s="318" t="s">
        <v>1008</v>
      </c>
      <c r="K3493" s="318" t="s">
        <v>1008</v>
      </c>
    </row>
    <row r="3494" spans="1:11" ht="21.95" customHeight="1">
      <c r="A3494" s="244" t="s">
        <v>853</v>
      </c>
      <c r="B3494" s="244"/>
      <c r="C3494" s="211" t="s">
        <v>1947</v>
      </c>
      <c r="D3494" s="244" t="s">
        <v>14</v>
      </c>
      <c r="E3494" s="244" t="s">
        <v>1948</v>
      </c>
      <c r="F3494" s="597" t="s">
        <v>861</v>
      </c>
      <c r="G3494" s="597"/>
      <c r="H3494" s="212" t="s">
        <v>862</v>
      </c>
      <c r="I3494" s="211" t="s">
        <v>857</v>
      </c>
      <c r="J3494" s="211" t="s">
        <v>1950</v>
      </c>
      <c r="K3494" s="213">
        <v>0.15</v>
      </c>
    </row>
    <row r="3495" spans="1:11" ht="21.95" customHeight="1">
      <c r="A3495" s="244" t="s">
        <v>853</v>
      </c>
      <c r="B3495" s="244"/>
      <c r="C3495" s="211" t="s">
        <v>1229</v>
      </c>
      <c r="D3495" s="244" t="s">
        <v>14</v>
      </c>
      <c r="E3495" s="244" t="s">
        <v>1230</v>
      </c>
      <c r="F3495" s="597" t="s">
        <v>861</v>
      </c>
      <c r="G3495" s="597"/>
      <c r="H3495" s="212" t="s">
        <v>862</v>
      </c>
      <c r="I3495" s="211" t="s">
        <v>1903</v>
      </c>
      <c r="J3495" s="211" t="s">
        <v>1231</v>
      </c>
      <c r="K3495" s="213">
        <v>1.34</v>
      </c>
    </row>
    <row r="3496" spans="1:11" ht="21.95" customHeight="1">
      <c r="A3496" s="247" t="s">
        <v>869</v>
      </c>
      <c r="B3496" s="247"/>
      <c r="C3496" s="214" t="s">
        <v>3621</v>
      </c>
      <c r="D3496" s="247" t="s">
        <v>14</v>
      </c>
      <c r="E3496" s="247" t="s">
        <v>3622</v>
      </c>
      <c r="F3496" s="598" t="s">
        <v>872</v>
      </c>
      <c r="G3496" s="598"/>
      <c r="H3496" s="215" t="s">
        <v>914</v>
      </c>
      <c r="I3496" s="214" t="s">
        <v>1295</v>
      </c>
      <c r="J3496" s="214" t="s">
        <v>1839</v>
      </c>
      <c r="K3496" s="216">
        <v>0.65</v>
      </c>
    </row>
    <row r="3497" spans="1:11">
      <c r="A3497" s="245"/>
      <c r="B3497" s="245"/>
      <c r="C3497" s="245"/>
      <c r="D3497" s="245"/>
      <c r="E3497" s="245"/>
      <c r="F3497" s="245" t="s">
        <v>886</v>
      </c>
      <c r="G3497" s="245" t="s">
        <v>3190</v>
      </c>
      <c r="H3497" s="245" t="s">
        <v>888</v>
      </c>
      <c r="I3497" s="245" t="s">
        <v>3325</v>
      </c>
      <c r="J3497" s="245" t="s">
        <v>890</v>
      </c>
      <c r="K3497" s="245" t="s">
        <v>1070</v>
      </c>
    </row>
    <row r="3498" spans="1:11" ht="15" thickBot="1">
      <c r="A3498" s="245"/>
      <c r="B3498" s="245"/>
      <c r="C3498" s="245"/>
      <c r="D3498" s="245"/>
      <c r="E3498" s="245"/>
      <c r="F3498" s="245" t="s">
        <v>891</v>
      </c>
      <c r="G3498" s="245" t="s">
        <v>2829</v>
      </c>
      <c r="H3498" s="599" t="s">
        <v>892</v>
      </c>
      <c r="I3498" s="599"/>
      <c r="J3498" s="599" t="s">
        <v>3623</v>
      </c>
      <c r="K3498" s="599"/>
    </row>
    <row r="3499" spans="1:11" ht="0.95" customHeight="1" thickTop="1">
      <c r="A3499" s="217"/>
      <c r="B3499" s="217"/>
      <c r="C3499" s="217"/>
      <c r="D3499" s="217"/>
      <c r="E3499" s="217"/>
      <c r="F3499" s="217"/>
      <c r="G3499" s="217"/>
      <c r="H3499" s="217"/>
      <c r="I3499" s="217"/>
      <c r="J3499" s="217"/>
      <c r="K3499" s="217"/>
    </row>
    <row r="3500" spans="1:11" ht="18" customHeight="1">
      <c r="A3500" s="243"/>
      <c r="B3500" s="243" t="s">
        <v>840</v>
      </c>
      <c r="C3500" s="207" t="s">
        <v>841</v>
      </c>
      <c r="D3500" s="243" t="s">
        <v>842</v>
      </c>
      <c r="E3500" s="243" t="s">
        <v>843</v>
      </c>
      <c r="F3500" s="600" t="s">
        <v>844</v>
      </c>
      <c r="G3500" s="600"/>
      <c r="H3500" s="208" t="s">
        <v>845</v>
      </c>
      <c r="I3500" s="207" t="s">
        <v>846</v>
      </c>
      <c r="J3500" s="207" t="s">
        <v>847</v>
      </c>
      <c r="K3500" s="207" t="s">
        <v>742</v>
      </c>
    </row>
    <row r="3501" spans="1:11" ht="44.1" customHeight="1">
      <c r="A3501" s="317" t="s">
        <v>848</v>
      </c>
      <c r="B3501" s="317"/>
      <c r="C3501" s="318" t="s">
        <v>1068</v>
      </c>
      <c r="D3501" s="317" t="s">
        <v>14</v>
      </c>
      <c r="E3501" s="317" t="s">
        <v>1069</v>
      </c>
      <c r="F3501" s="592" t="s">
        <v>917</v>
      </c>
      <c r="G3501" s="592"/>
      <c r="H3501" s="319" t="s">
        <v>873</v>
      </c>
      <c r="I3501" s="318">
        <v>1</v>
      </c>
      <c r="J3501" s="318" t="s">
        <v>1070</v>
      </c>
      <c r="K3501" s="318" t="s">
        <v>1070</v>
      </c>
    </row>
    <row r="3502" spans="1:11" ht="21.95" customHeight="1">
      <c r="A3502" s="244" t="s">
        <v>853</v>
      </c>
      <c r="B3502" s="244"/>
      <c r="C3502" s="211" t="s">
        <v>1947</v>
      </c>
      <c r="D3502" s="244" t="s">
        <v>14</v>
      </c>
      <c r="E3502" s="244" t="s">
        <v>1948</v>
      </c>
      <c r="F3502" s="597" t="s">
        <v>861</v>
      </c>
      <c r="G3502" s="597"/>
      <c r="H3502" s="212" t="s">
        <v>862</v>
      </c>
      <c r="I3502" s="211" t="s">
        <v>1503</v>
      </c>
      <c r="J3502" s="211" t="s">
        <v>1950</v>
      </c>
      <c r="K3502" s="213">
        <v>7.0000000000000007E-2</v>
      </c>
    </row>
    <row r="3503" spans="1:11" ht="21.95" customHeight="1">
      <c r="A3503" s="244" t="s">
        <v>853</v>
      </c>
      <c r="B3503" s="244"/>
      <c r="C3503" s="211" t="s">
        <v>1229</v>
      </c>
      <c r="D3503" s="244" t="s">
        <v>14</v>
      </c>
      <c r="E3503" s="244" t="s">
        <v>1230</v>
      </c>
      <c r="F3503" s="597" t="s">
        <v>861</v>
      </c>
      <c r="G3503" s="597"/>
      <c r="H3503" s="212" t="s">
        <v>862</v>
      </c>
      <c r="I3503" s="211" t="s">
        <v>2132</v>
      </c>
      <c r="J3503" s="211" t="s">
        <v>1231</v>
      </c>
      <c r="K3503" s="213">
        <v>0.68</v>
      </c>
    </row>
    <row r="3504" spans="1:11" ht="21.95" customHeight="1">
      <c r="A3504" s="247" t="s">
        <v>869</v>
      </c>
      <c r="B3504" s="247"/>
      <c r="C3504" s="214" t="s">
        <v>3621</v>
      </c>
      <c r="D3504" s="247" t="s">
        <v>14</v>
      </c>
      <c r="E3504" s="247" t="s">
        <v>3622</v>
      </c>
      <c r="F3504" s="598" t="s">
        <v>872</v>
      </c>
      <c r="G3504" s="598"/>
      <c r="H3504" s="215" t="s">
        <v>914</v>
      </c>
      <c r="I3504" s="214" t="s">
        <v>3624</v>
      </c>
      <c r="J3504" s="214" t="s">
        <v>1839</v>
      </c>
      <c r="K3504" s="216">
        <v>0.33</v>
      </c>
    </row>
    <row r="3505" spans="1:11">
      <c r="A3505" s="245"/>
      <c r="B3505" s="245"/>
      <c r="C3505" s="245"/>
      <c r="D3505" s="245"/>
      <c r="E3505" s="245"/>
      <c r="F3505" s="245" t="s">
        <v>886</v>
      </c>
      <c r="G3505" s="245" t="s">
        <v>1484</v>
      </c>
      <c r="H3505" s="245" t="s">
        <v>888</v>
      </c>
      <c r="I3505" s="245" t="s">
        <v>1825</v>
      </c>
      <c r="J3505" s="245" t="s">
        <v>890</v>
      </c>
      <c r="K3505" s="245" t="s">
        <v>1248</v>
      </c>
    </row>
    <row r="3506" spans="1:11" ht="15" thickBot="1">
      <c r="A3506" s="245"/>
      <c r="B3506" s="245"/>
      <c r="C3506" s="245"/>
      <c r="D3506" s="245"/>
      <c r="E3506" s="245"/>
      <c r="F3506" s="245" t="s">
        <v>891</v>
      </c>
      <c r="G3506" s="245" t="s">
        <v>1755</v>
      </c>
      <c r="H3506" s="599" t="s">
        <v>892</v>
      </c>
      <c r="I3506" s="599"/>
      <c r="J3506" s="599" t="s">
        <v>3625</v>
      </c>
      <c r="K3506" s="599"/>
    </row>
    <row r="3507" spans="1:11" ht="0.95" customHeight="1" thickTop="1">
      <c r="A3507" s="217"/>
      <c r="B3507" s="217"/>
      <c r="C3507" s="217"/>
      <c r="D3507" s="217"/>
      <c r="E3507" s="217"/>
      <c r="F3507" s="217"/>
      <c r="G3507" s="217"/>
      <c r="H3507" s="217"/>
      <c r="I3507" s="217"/>
      <c r="J3507" s="217"/>
      <c r="K3507" s="217"/>
    </row>
    <row r="3508" spans="1:11" ht="18" customHeight="1">
      <c r="A3508" s="243"/>
      <c r="B3508" s="243" t="s">
        <v>840</v>
      </c>
      <c r="C3508" s="207" t="s">
        <v>841</v>
      </c>
      <c r="D3508" s="243" t="s">
        <v>842</v>
      </c>
      <c r="E3508" s="243" t="s">
        <v>843</v>
      </c>
      <c r="F3508" s="600" t="s">
        <v>844</v>
      </c>
      <c r="G3508" s="600"/>
      <c r="H3508" s="208" t="s">
        <v>845</v>
      </c>
      <c r="I3508" s="207" t="s">
        <v>846</v>
      </c>
      <c r="J3508" s="207" t="s">
        <v>847</v>
      </c>
      <c r="K3508" s="207" t="s">
        <v>742</v>
      </c>
    </row>
    <row r="3509" spans="1:11" ht="21.95" customHeight="1">
      <c r="A3509" s="317" t="s">
        <v>848</v>
      </c>
      <c r="B3509" s="317"/>
      <c r="C3509" s="318" t="s">
        <v>2342</v>
      </c>
      <c r="D3509" s="317" t="s">
        <v>14</v>
      </c>
      <c r="E3509" s="317" t="s">
        <v>2343</v>
      </c>
      <c r="F3509" s="592" t="s">
        <v>917</v>
      </c>
      <c r="G3509" s="592"/>
      <c r="H3509" s="319" t="s">
        <v>914</v>
      </c>
      <c r="I3509" s="318">
        <v>1</v>
      </c>
      <c r="J3509" s="318" t="s">
        <v>2344</v>
      </c>
      <c r="K3509" s="318" t="s">
        <v>2344</v>
      </c>
    </row>
    <row r="3510" spans="1:11" ht="21.95" customHeight="1">
      <c r="A3510" s="244" t="s">
        <v>853</v>
      </c>
      <c r="B3510" s="244"/>
      <c r="C3510" s="211" t="s">
        <v>1947</v>
      </c>
      <c r="D3510" s="244" t="s">
        <v>14</v>
      </c>
      <c r="E3510" s="244" t="s">
        <v>1948</v>
      </c>
      <c r="F3510" s="597" t="s">
        <v>861</v>
      </c>
      <c r="G3510" s="597"/>
      <c r="H3510" s="212" t="s">
        <v>862</v>
      </c>
      <c r="I3510" s="211" t="s">
        <v>3626</v>
      </c>
      <c r="J3510" s="211" t="s">
        <v>1950</v>
      </c>
      <c r="K3510" s="213">
        <v>0.34</v>
      </c>
    </row>
    <row r="3511" spans="1:11" ht="21.95" customHeight="1">
      <c r="A3511" s="244" t="s">
        <v>853</v>
      </c>
      <c r="B3511" s="244"/>
      <c r="C3511" s="211" t="s">
        <v>1229</v>
      </c>
      <c r="D3511" s="244" t="s">
        <v>14</v>
      </c>
      <c r="E3511" s="244" t="s">
        <v>1230</v>
      </c>
      <c r="F3511" s="597" t="s">
        <v>861</v>
      </c>
      <c r="G3511" s="597"/>
      <c r="H3511" s="212" t="s">
        <v>862</v>
      </c>
      <c r="I3511" s="211" t="s">
        <v>3627</v>
      </c>
      <c r="J3511" s="211" t="s">
        <v>1231</v>
      </c>
      <c r="K3511" s="213">
        <v>3.16</v>
      </c>
    </row>
    <row r="3512" spans="1:11">
      <c r="A3512" s="245"/>
      <c r="B3512" s="245"/>
      <c r="C3512" s="245"/>
      <c r="D3512" s="245"/>
      <c r="E3512" s="245"/>
      <c r="F3512" s="245" t="s">
        <v>886</v>
      </c>
      <c r="G3512" s="245" t="s">
        <v>1508</v>
      </c>
      <c r="H3512" s="245" t="s">
        <v>888</v>
      </c>
      <c r="I3512" s="245" t="s">
        <v>1363</v>
      </c>
      <c r="J3512" s="245" t="s">
        <v>890</v>
      </c>
      <c r="K3512" s="245" t="s">
        <v>2346</v>
      </c>
    </row>
    <row r="3513" spans="1:11" ht="15" thickBot="1">
      <c r="A3513" s="245"/>
      <c r="B3513" s="245"/>
      <c r="C3513" s="245"/>
      <c r="D3513" s="245"/>
      <c r="E3513" s="245"/>
      <c r="F3513" s="245" t="s">
        <v>891</v>
      </c>
      <c r="G3513" s="245" t="s">
        <v>1842</v>
      </c>
      <c r="H3513" s="599" t="s">
        <v>892</v>
      </c>
      <c r="I3513" s="599"/>
      <c r="J3513" s="599" t="s">
        <v>2684</v>
      </c>
      <c r="K3513" s="599"/>
    </row>
    <row r="3514" spans="1:11" ht="0.95" customHeight="1" thickTop="1">
      <c r="A3514" s="217"/>
      <c r="B3514" s="217"/>
      <c r="C3514" s="217"/>
      <c r="D3514" s="217"/>
      <c r="E3514" s="217"/>
      <c r="F3514" s="217"/>
      <c r="G3514" s="217"/>
      <c r="H3514" s="217"/>
      <c r="I3514" s="217"/>
      <c r="J3514" s="217"/>
      <c r="K3514" s="217"/>
    </row>
    <row r="3515" spans="1:11" ht="18" customHeight="1">
      <c r="A3515" s="243"/>
      <c r="B3515" s="243" t="s">
        <v>840</v>
      </c>
      <c r="C3515" s="207" t="s">
        <v>841</v>
      </c>
      <c r="D3515" s="243" t="s">
        <v>842</v>
      </c>
      <c r="E3515" s="243" t="s">
        <v>843</v>
      </c>
      <c r="F3515" s="600" t="s">
        <v>844</v>
      </c>
      <c r="G3515" s="600"/>
      <c r="H3515" s="208" t="s">
        <v>845</v>
      </c>
      <c r="I3515" s="207" t="s">
        <v>846</v>
      </c>
      <c r="J3515" s="207" t="s">
        <v>847</v>
      </c>
      <c r="K3515" s="207" t="s">
        <v>742</v>
      </c>
    </row>
    <row r="3516" spans="1:11" ht="33" customHeight="1">
      <c r="A3516" s="317" t="s">
        <v>848</v>
      </c>
      <c r="B3516" s="317"/>
      <c r="C3516" s="318" t="s">
        <v>2803</v>
      </c>
      <c r="D3516" s="317" t="s">
        <v>14</v>
      </c>
      <c r="E3516" s="317" t="s">
        <v>2804</v>
      </c>
      <c r="F3516" s="592" t="s">
        <v>1183</v>
      </c>
      <c r="G3516" s="592"/>
      <c r="H3516" s="319" t="s">
        <v>1189</v>
      </c>
      <c r="I3516" s="318">
        <v>1</v>
      </c>
      <c r="J3516" s="318" t="s">
        <v>2805</v>
      </c>
      <c r="K3516" s="318" t="s">
        <v>2805</v>
      </c>
    </row>
    <row r="3517" spans="1:11" ht="21.95" customHeight="1">
      <c r="A3517" s="244" t="s">
        <v>853</v>
      </c>
      <c r="B3517" s="244"/>
      <c r="C3517" s="211" t="s">
        <v>2796</v>
      </c>
      <c r="D3517" s="244" t="s">
        <v>14</v>
      </c>
      <c r="E3517" s="244" t="s">
        <v>2797</v>
      </c>
      <c r="F3517" s="597" t="s">
        <v>861</v>
      </c>
      <c r="G3517" s="597"/>
      <c r="H3517" s="212" t="s">
        <v>862</v>
      </c>
      <c r="I3517" s="211" t="s">
        <v>867</v>
      </c>
      <c r="J3517" s="211" t="s">
        <v>2798</v>
      </c>
      <c r="K3517" s="213">
        <v>28.85</v>
      </c>
    </row>
    <row r="3518" spans="1:11" ht="33" customHeight="1">
      <c r="A3518" s="244" t="s">
        <v>853</v>
      </c>
      <c r="B3518" s="244"/>
      <c r="C3518" s="211" t="s">
        <v>3628</v>
      </c>
      <c r="D3518" s="244" t="s">
        <v>14</v>
      </c>
      <c r="E3518" s="244" t="s">
        <v>3629</v>
      </c>
      <c r="F3518" s="597" t="s">
        <v>1183</v>
      </c>
      <c r="G3518" s="597"/>
      <c r="H3518" s="212" t="s">
        <v>862</v>
      </c>
      <c r="I3518" s="211" t="s">
        <v>867</v>
      </c>
      <c r="J3518" s="211" t="s">
        <v>1738</v>
      </c>
      <c r="K3518" s="213">
        <v>6.65</v>
      </c>
    </row>
    <row r="3519" spans="1:11" ht="33" customHeight="1">
      <c r="A3519" s="244" t="s">
        <v>853</v>
      </c>
      <c r="B3519" s="244"/>
      <c r="C3519" s="211" t="s">
        <v>3630</v>
      </c>
      <c r="D3519" s="244" t="s">
        <v>14</v>
      </c>
      <c r="E3519" s="244" t="s">
        <v>3631</v>
      </c>
      <c r="F3519" s="597" t="s">
        <v>1183</v>
      </c>
      <c r="G3519" s="597"/>
      <c r="H3519" s="212" t="s">
        <v>862</v>
      </c>
      <c r="I3519" s="211" t="s">
        <v>867</v>
      </c>
      <c r="J3519" s="211" t="s">
        <v>1701</v>
      </c>
      <c r="K3519" s="213">
        <v>1.49</v>
      </c>
    </row>
    <row r="3520" spans="1:11">
      <c r="A3520" s="245"/>
      <c r="B3520" s="245"/>
      <c r="C3520" s="245"/>
      <c r="D3520" s="245"/>
      <c r="E3520" s="245"/>
      <c r="F3520" s="245" t="s">
        <v>886</v>
      </c>
      <c r="G3520" s="245" t="s">
        <v>1216</v>
      </c>
      <c r="H3520" s="245" t="s">
        <v>888</v>
      </c>
      <c r="I3520" s="245" t="s">
        <v>4300</v>
      </c>
      <c r="J3520" s="245" t="s">
        <v>890</v>
      </c>
      <c r="K3520" s="245" t="s">
        <v>3632</v>
      </c>
    </row>
    <row r="3521" spans="1:11" ht="15" thickBot="1">
      <c r="A3521" s="245"/>
      <c r="B3521" s="245"/>
      <c r="C3521" s="245"/>
      <c r="D3521" s="245"/>
      <c r="E3521" s="245"/>
      <c r="F3521" s="245" t="s">
        <v>891</v>
      </c>
      <c r="G3521" s="245" t="s">
        <v>2078</v>
      </c>
      <c r="H3521" s="599" t="s">
        <v>892</v>
      </c>
      <c r="I3521" s="599"/>
      <c r="J3521" s="599" t="s">
        <v>3633</v>
      </c>
      <c r="K3521" s="599"/>
    </row>
    <row r="3522" spans="1:11" ht="0.95" customHeight="1" thickTop="1">
      <c r="A3522" s="217"/>
      <c r="B3522" s="217"/>
      <c r="C3522" s="217"/>
      <c r="D3522" s="217"/>
      <c r="E3522" s="217"/>
      <c r="F3522" s="217"/>
      <c r="G3522" s="217"/>
      <c r="H3522" s="217"/>
      <c r="I3522" s="217"/>
      <c r="J3522" s="217"/>
      <c r="K3522" s="217"/>
    </row>
    <row r="3523" spans="1:11" ht="18" customHeight="1">
      <c r="A3523" s="243"/>
      <c r="B3523" s="243" t="s">
        <v>840</v>
      </c>
      <c r="C3523" s="207" t="s">
        <v>841</v>
      </c>
      <c r="D3523" s="243" t="s">
        <v>842</v>
      </c>
      <c r="E3523" s="243" t="s">
        <v>843</v>
      </c>
      <c r="F3523" s="600" t="s">
        <v>844</v>
      </c>
      <c r="G3523" s="600"/>
      <c r="H3523" s="208" t="s">
        <v>845</v>
      </c>
      <c r="I3523" s="207" t="s">
        <v>846</v>
      </c>
      <c r="J3523" s="207" t="s">
        <v>847</v>
      </c>
      <c r="K3523" s="207" t="s">
        <v>742</v>
      </c>
    </row>
    <row r="3524" spans="1:11" ht="33" customHeight="1">
      <c r="A3524" s="317" t="s">
        <v>848</v>
      </c>
      <c r="B3524" s="317"/>
      <c r="C3524" s="318" t="s">
        <v>2799</v>
      </c>
      <c r="D3524" s="317" t="s">
        <v>14</v>
      </c>
      <c r="E3524" s="317" t="s">
        <v>2800</v>
      </c>
      <c r="F3524" s="592" t="s">
        <v>1183</v>
      </c>
      <c r="G3524" s="592"/>
      <c r="H3524" s="319" t="s">
        <v>1184</v>
      </c>
      <c r="I3524" s="318">
        <v>1</v>
      </c>
      <c r="J3524" s="318" t="s">
        <v>2802</v>
      </c>
      <c r="K3524" s="318" t="s">
        <v>2802</v>
      </c>
    </row>
    <row r="3525" spans="1:11" ht="21.95" customHeight="1">
      <c r="A3525" s="244" t="s">
        <v>853</v>
      </c>
      <c r="B3525" s="244"/>
      <c r="C3525" s="211" t="s">
        <v>2796</v>
      </c>
      <c r="D3525" s="244" t="s">
        <v>14</v>
      </c>
      <c r="E3525" s="244" t="s">
        <v>2797</v>
      </c>
      <c r="F3525" s="597" t="s">
        <v>861</v>
      </c>
      <c r="G3525" s="597"/>
      <c r="H3525" s="212" t="s">
        <v>862</v>
      </c>
      <c r="I3525" s="211" t="s">
        <v>867</v>
      </c>
      <c r="J3525" s="211" t="s">
        <v>2798</v>
      </c>
      <c r="K3525" s="213">
        <v>28.85</v>
      </c>
    </row>
    <row r="3526" spans="1:11" ht="33" customHeight="1">
      <c r="A3526" s="244" t="s">
        <v>853</v>
      </c>
      <c r="B3526" s="244"/>
      <c r="C3526" s="211" t="s">
        <v>3628</v>
      </c>
      <c r="D3526" s="244" t="s">
        <v>14</v>
      </c>
      <c r="E3526" s="244" t="s">
        <v>3629</v>
      </c>
      <c r="F3526" s="597" t="s">
        <v>1183</v>
      </c>
      <c r="G3526" s="597"/>
      <c r="H3526" s="212" t="s">
        <v>862</v>
      </c>
      <c r="I3526" s="211" t="s">
        <v>867</v>
      </c>
      <c r="J3526" s="211" t="s">
        <v>1738</v>
      </c>
      <c r="K3526" s="213">
        <v>6.65</v>
      </c>
    </row>
    <row r="3527" spans="1:11" ht="33" customHeight="1">
      <c r="A3527" s="244" t="s">
        <v>853</v>
      </c>
      <c r="B3527" s="244"/>
      <c r="C3527" s="211" t="s">
        <v>3634</v>
      </c>
      <c r="D3527" s="244" t="s">
        <v>14</v>
      </c>
      <c r="E3527" s="244" t="s">
        <v>3635</v>
      </c>
      <c r="F3527" s="597" t="s">
        <v>1183</v>
      </c>
      <c r="G3527" s="597"/>
      <c r="H3527" s="212" t="s">
        <v>862</v>
      </c>
      <c r="I3527" s="211" t="s">
        <v>867</v>
      </c>
      <c r="J3527" s="211" t="s">
        <v>3636</v>
      </c>
      <c r="K3527" s="213">
        <v>8.31</v>
      </c>
    </row>
    <row r="3528" spans="1:11" ht="33" customHeight="1">
      <c r="A3528" s="244" t="s">
        <v>853</v>
      </c>
      <c r="B3528" s="244"/>
      <c r="C3528" s="211" t="s">
        <v>3637</v>
      </c>
      <c r="D3528" s="244" t="s">
        <v>14</v>
      </c>
      <c r="E3528" s="244" t="s">
        <v>3638</v>
      </c>
      <c r="F3528" s="597" t="s">
        <v>1183</v>
      </c>
      <c r="G3528" s="597"/>
      <c r="H3528" s="212" t="s">
        <v>862</v>
      </c>
      <c r="I3528" s="211" t="s">
        <v>867</v>
      </c>
      <c r="J3528" s="211" t="s">
        <v>3639</v>
      </c>
      <c r="K3528" s="213">
        <v>26.87</v>
      </c>
    </row>
    <row r="3529" spans="1:11" ht="33" customHeight="1">
      <c r="A3529" s="244" t="s">
        <v>853</v>
      </c>
      <c r="B3529" s="244"/>
      <c r="C3529" s="211" t="s">
        <v>3630</v>
      </c>
      <c r="D3529" s="244" t="s">
        <v>14</v>
      </c>
      <c r="E3529" s="244" t="s">
        <v>3631</v>
      </c>
      <c r="F3529" s="597" t="s">
        <v>1183</v>
      </c>
      <c r="G3529" s="597"/>
      <c r="H3529" s="212" t="s">
        <v>862</v>
      </c>
      <c r="I3529" s="211" t="s">
        <v>867</v>
      </c>
      <c r="J3529" s="211" t="s">
        <v>1701</v>
      </c>
      <c r="K3529" s="213">
        <v>1.49</v>
      </c>
    </row>
    <row r="3530" spans="1:11">
      <c r="A3530" s="245"/>
      <c r="B3530" s="245"/>
      <c r="C3530" s="245"/>
      <c r="D3530" s="245"/>
      <c r="E3530" s="245"/>
      <c r="F3530" s="245" t="s">
        <v>886</v>
      </c>
      <c r="G3530" s="245" t="s">
        <v>1216</v>
      </c>
      <c r="H3530" s="245" t="s">
        <v>888</v>
      </c>
      <c r="I3530" s="245" t="s">
        <v>4300</v>
      </c>
      <c r="J3530" s="245" t="s">
        <v>890</v>
      </c>
      <c r="K3530" s="245" t="s">
        <v>3632</v>
      </c>
    </row>
    <row r="3531" spans="1:11" ht="15" thickBot="1">
      <c r="A3531" s="245"/>
      <c r="B3531" s="245"/>
      <c r="C3531" s="245"/>
      <c r="D3531" s="245"/>
      <c r="E3531" s="245"/>
      <c r="F3531" s="245" t="s">
        <v>891</v>
      </c>
      <c r="G3531" s="245" t="s">
        <v>3640</v>
      </c>
      <c r="H3531" s="599" t="s">
        <v>892</v>
      </c>
      <c r="I3531" s="599"/>
      <c r="J3531" s="599" t="s">
        <v>3641</v>
      </c>
      <c r="K3531" s="599"/>
    </row>
    <row r="3532" spans="1:11" ht="0.95" customHeight="1" thickTop="1">
      <c r="A3532" s="217"/>
      <c r="B3532" s="217"/>
      <c r="C3532" s="217"/>
      <c r="D3532" s="217"/>
      <c r="E3532" s="217"/>
      <c r="F3532" s="217"/>
      <c r="G3532" s="217"/>
      <c r="H3532" s="217"/>
      <c r="I3532" s="217"/>
      <c r="J3532" s="217"/>
      <c r="K3532" s="217"/>
    </row>
    <row r="3533" spans="1:11" ht="18" customHeight="1">
      <c r="A3533" s="243"/>
      <c r="B3533" s="243" t="s">
        <v>840</v>
      </c>
      <c r="C3533" s="207" t="s">
        <v>841</v>
      </c>
      <c r="D3533" s="243" t="s">
        <v>842</v>
      </c>
      <c r="E3533" s="243" t="s">
        <v>843</v>
      </c>
      <c r="F3533" s="600" t="s">
        <v>844</v>
      </c>
      <c r="G3533" s="600"/>
      <c r="H3533" s="208" t="s">
        <v>845</v>
      </c>
      <c r="I3533" s="207" t="s">
        <v>846</v>
      </c>
      <c r="J3533" s="207" t="s">
        <v>847</v>
      </c>
      <c r="K3533" s="207" t="s">
        <v>742</v>
      </c>
    </row>
    <row r="3534" spans="1:11" ht="33" customHeight="1">
      <c r="A3534" s="317" t="s">
        <v>848</v>
      </c>
      <c r="B3534" s="317"/>
      <c r="C3534" s="318" t="s">
        <v>3628</v>
      </c>
      <c r="D3534" s="317" t="s">
        <v>14</v>
      </c>
      <c r="E3534" s="317" t="s">
        <v>3629</v>
      </c>
      <c r="F3534" s="592" t="s">
        <v>1183</v>
      </c>
      <c r="G3534" s="592"/>
      <c r="H3534" s="319" t="s">
        <v>862</v>
      </c>
      <c r="I3534" s="318">
        <v>1</v>
      </c>
      <c r="J3534" s="318" t="s">
        <v>1738</v>
      </c>
      <c r="K3534" s="318" t="s">
        <v>1738</v>
      </c>
    </row>
    <row r="3535" spans="1:11" ht="33" customHeight="1">
      <c r="A3535" s="247" t="s">
        <v>869</v>
      </c>
      <c r="B3535" s="247"/>
      <c r="C3535" s="214" t="s">
        <v>3642</v>
      </c>
      <c r="D3535" s="247" t="s">
        <v>14</v>
      </c>
      <c r="E3535" s="247" t="s">
        <v>3643</v>
      </c>
      <c r="F3535" s="598" t="s">
        <v>1438</v>
      </c>
      <c r="G3535" s="598"/>
      <c r="H3535" s="215" t="s">
        <v>914</v>
      </c>
      <c r="I3535" s="214" t="s">
        <v>3018</v>
      </c>
      <c r="J3535" s="214" t="s">
        <v>3644</v>
      </c>
      <c r="K3535" s="216">
        <v>6.65</v>
      </c>
    </row>
    <row r="3536" spans="1:11">
      <c r="A3536" s="245"/>
      <c r="B3536" s="245"/>
      <c r="C3536" s="245"/>
      <c r="D3536" s="245"/>
      <c r="E3536" s="245"/>
      <c r="F3536" s="245" t="s">
        <v>886</v>
      </c>
      <c r="G3536" s="245" t="s">
        <v>889</v>
      </c>
      <c r="H3536" s="245" t="s">
        <v>888</v>
      </c>
      <c r="I3536" s="245" t="s">
        <v>889</v>
      </c>
      <c r="J3536" s="245" t="s">
        <v>890</v>
      </c>
      <c r="K3536" s="245" t="s">
        <v>889</v>
      </c>
    </row>
    <row r="3537" spans="1:11" ht="15" thickBot="1">
      <c r="A3537" s="245"/>
      <c r="B3537" s="245"/>
      <c r="C3537" s="245"/>
      <c r="D3537" s="245"/>
      <c r="E3537" s="245"/>
      <c r="F3537" s="245" t="s">
        <v>891</v>
      </c>
      <c r="G3537" s="245" t="s">
        <v>3645</v>
      </c>
      <c r="H3537" s="599" t="s">
        <v>892</v>
      </c>
      <c r="I3537" s="599"/>
      <c r="J3537" s="599" t="s">
        <v>2372</v>
      </c>
      <c r="K3537" s="599"/>
    </row>
    <row r="3538" spans="1:11" ht="0.95" customHeight="1" thickTop="1">
      <c r="A3538" s="217"/>
      <c r="B3538" s="217"/>
      <c r="C3538" s="217"/>
      <c r="D3538" s="217"/>
      <c r="E3538" s="217"/>
      <c r="F3538" s="217"/>
      <c r="G3538" s="217"/>
      <c r="H3538" s="217"/>
      <c r="I3538" s="217"/>
      <c r="J3538" s="217"/>
      <c r="K3538" s="217"/>
    </row>
    <row r="3539" spans="1:11" ht="18" customHeight="1">
      <c r="A3539" s="243"/>
      <c r="B3539" s="243" t="s">
        <v>840</v>
      </c>
      <c r="C3539" s="207" t="s">
        <v>841</v>
      </c>
      <c r="D3539" s="243" t="s">
        <v>842</v>
      </c>
      <c r="E3539" s="243" t="s">
        <v>843</v>
      </c>
      <c r="F3539" s="600" t="s">
        <v>844</v>
      </c>
      <c r="G3539" s="600"/>
      <c r="H3539" s="208" t="s">
        <v>845</v>
      </c>
      <c r="I3539" s="207" t="s">
        <v>846</v>
      </c>
      <c r="J3539" s="207" t="s">
        <v>847</v>
      </c>
      <c r="K3539" s="207" t="s">
        <v>742</v>
      </c>
    </row>
    <row r="3540" spans="1:11" ht="33" customHeight="1">
      <c r="A3540" s="317" t="s">
        <v>848</v>
      </c>
      <c r="B3540" s="317"/>
      <c r="C3540" s="318" t="s">
        <v>3630</v>
      </c>
      <c r="D3540" s="317" t="s">
        <v>14</v>
      </c>
      <c r="E3540" s="317" t="s">
        <v>3631</v>
      </c>
      <c r="F3540" s="592" t="s">
        <v>1183</v>
      </c>
      <c r="G3540" s="592"/>
      <c r="H3540" s="319" t="s">
        <v>862</v>
      </c>
      <c r="I3540" s="318">
        <v>1</v>
      </c>
      <c r="J3540" s="318" t="s">
        <v>1701</v>
      </c>
      <c r="K3540" s="318" t="s">
        <v>1701</v>
      </c>
    </row>
    <row r="3541" spans="1:11" ht="33" customHeight="1">
      <c r="A3541" s="247" t="s">
        <v>869</v>
      </c>
      <c r="B3541" s="247"/>
      <c r="C3541" s="214" t="s">
        <v>3642</v>
      </c>
      <c r="D3541" s="247" t="s">
        <v>14</v>
      </c>
      <c r="E3541" s="247" t="s">
        <v>3643</v>
      </c>
      <c r="F3541" s="598" t="s">
        <v>1438</v>
      </c>
      <c r="G3541" s="598"/>
      <c r="H3541" s="215" t="s">
        <v>914</v>
      </c>
      <c r="I3541" s="214" t="s">
        <v>3020</v>
      </c>
      <c r="J3541" s="214" t="s">
        <v>3644</v>
      </c>
      <c r="K3541" s="216">
        <v>1.49</v>
      </c>
    </row>
    <row r="3542" spans="1:11">
      <c r="A3542" s="245"/>
      <c r="B3542" s="245"/>
      <c r="C3542" s="245"/>
      <c r="D3542" s="245"/>
      <c r="E3542" s="245"/>
      <c r="F3542" s="245" t="s">
        <v>886</v>
      </c>
      <c r="G3542" s="245" t="s">
        <v>889</v>
      </c>
      <c r="H3542" s="245" t="s">
        <v>888</v>
      </c>
      <c r="I3542" s="245" t="s">
        <v>889</v>
      </c>
      <c r="J3542" s="245" t="s">
        <v>890</v>
      </c>
      <c r="K3542" s="245" t="s">
        <v>889</v>
      </c>
    </row>
    <row r="3543" spans="1:11" ht="15" thickBot="1">
      <c r="A3543" s="245"/>
      <c r="B3543" s="245"/>
      <c r="C3543" s="245"/>
      <c r="D3543" s="245"/>
      <c r="E3543" s="245"/>
      <c r="F3543" s="245" t="s">
        <v>891</v>
      </c>
      <c r="G3543" s="245" t="s">
        <v>3423</v>
      </c>
      <c r="H3543" s="599" t="s">
        <v>892</v>
      </c>
      <c r="I3543" s="599"/>
      <c r="J3543" s="599" t="s">
        <v>3646</v>
      </c>
      <c r="K3543" s="599"/>
    </row>
    <row r="3544" spans="1:11" ht="0.95" customHeight="1" thickTop="1">
      <c r="A3544" s="217"/>
      <c r="B3544" s="217"/>
      <c r="C3544" s="217"/>
      <c r="D3544" s="217"/>
      <c r="E3544" s="217"/>
      <c r="F3544" s="217"/>
      <c r="G3544" s="217"/>
      <c r="H3544" s="217"/>
      <c r="I3544" s="217"/>
      <c r="J3544" s="217"/>
      <c r="K3544" s="217"/>
    </row>
    <row r="3545" spans="1:11" ht="18" customHeight="1">
      <c r="A3545" s="243"/>
      <c r="B3545" s="243" t="s">
        <v>840</v>
      </c>
      <c r="C3545" s="207" t="s">
        <v>841</v>
      </c>
      <c r="D3545" s="243" t="s">
        <v>842</v>
      </c>
      <c r="E3545" s="243" t="s">
        <v>843</v>
      </c>
      <c r="F3545" s="600" t="s">
        <v>844</v>
      </c>
      <c r="G3545" s="600"/>
      <c r="H3545" s="208" t="s">
        <v>845</v>
      </c>
      <c r="I3545" s="207" t="s">
        <v>846</v>
      </c>
      <c r="J3545" s="207" t="s">
        <v>847</v>
      </c>
      <c r="K3545" s="207" t="s">
        <v>742</v>
      </c>
    </row>
    <row r="3546" spans="1:11" ht="33" customHeight="1">
      <c r="A3546" s="317" t="s">
        <v>848</v>
      </c>
      <c r="B3546" s="317"/>
      <c r="C3546" s="318" t="s">
        <v>3634</v>
      </c>
      <c r="D3546" s="317" t="s">
        <v>14</v>
      </c>
      <c r="E3546" s="317" t="s">
        <v>3635</v>
      </c>
      <c r="F3546" s="592" t="s">
        <v>1183</v>
      </c>
      <c r="G3546" s="592"/>
      <c r="H3546" s="319" t="s">
        <v>862</v>
      </c>
      <c r="I3546" s="318">
        <v>1</v>
      </c>
      <c r="J3546" s="318" t="s">
        <v>3636</v>
      </c>
      <c r="K3546" s="318" t="s">
        <v>3636</v>
      </c>
    </row>
    <row r="3547" spans="1:11" ht="33" customHeight="1">
      <c r="A3547" s="247" t="s">
        <v>869</v>
      </c>
      <c r="B3547" s="247"/>
      <c r="C3547" s="214" t="s">
        <v>3642</v>
      </c>
      <c r="D3547" s="247" t="s">
        <v>14</v>
      </c>
      <c r="E3547" s="247" t="s">
        <v>3643</v>
      </c>
      <c r="F3547" s="598" t="s">
        <v>1438</v>
      </c>
      <c r="G3547" s="598"/>
      <c r="H3547" s="215" t="s">
        <v>914</v>
      </c>
      <c r="I3547" s="214" t="s">
        <v>3021</v>
      </c>
      <c r="J3547" s="214" t="s">
        <v>3644</v>
      </c>
      <c r="K3547" s="216">
        <v>8.31</v>
      </c>
    </row>
    <row r="3548" spans="1:11">
      <c r="A3548" s="245"/>
      <c r="B3548" s="245"/>
      <c r="C3548" s="245"/>
      <c r="D3548" s="245"/>
      <c r="E3548" s="245"/>
      <c r="F3548" s="245" t="s">
        <v>886</v>
      </c>
      <c r="G3548" s="245" t="s">
        <v>889</v>
      </c>
      <c r="H3548" s="245" t="s">
        <v>888</v>
      </c>
      <c r="I3548" s="245" t="s">
        <v>889</v>
      </c>
      <c r="J3548" s="245" t="s">
        <v>890</v>
      </c>
      <c r="K3548" s="245" t="s">
        <v>889</v>
      </c>
    </row>
    <row r="3549" spans="1:11" ht="15" thickBot="1">
      <c r="A3549" s="245"/>
      <c r="B3549" s="245"/>
      <c r="C3549" s="245"/>
      <c r="D3549" s="245"/>
      <c r="E3549" s="245"/>
      <c r="F3549" s="245" t="s">
        <v>891</v>
      </c>
      <c r="G3549" s="245" t="s">
        <v>3647</v>
      </c>
      <c r="H3549" s="599" t="s">
        <v>892</v>
      </c>
      <c r="I3549" s="599"/>
      <c r="J3549" s="599" t="s">
        <v>3648</v>
      </c>
      <c r="K3549" s="599"/>
    </row>
    <row r="3550" spans="1:11" ht="0.95" customHeight="1" thickTop="1">
      <c r="A3550" s="217"/>
      <c r="B3550" s="217"/>
      <c r="C3550" s="217"/>
      <c r="D3550" s="217"/>
      <c r="E3550" s="217"/>
      <c r="F3550" s="217"/>
      <c r="G3550" s="217"/>
      <c r="H3550" s="217"/>
      <c r="I3550" s="217"/>
      <c r="J3550" s="217"/>
      <c r="K3550" s="217"/>
    </row>
    <row r="3551" spans="1:11" ht="18" customHeight="1">
      <c r="A3551" s="243"/>
      <c r="B3551" s="243" t="s">
        <v>840</v>
      </c>
      <c r="C3551" s="207" t="s">
        <v>841</v>
      </c>
      <c r="D3551" s="243" t="s">
        <v>842</v>
      </c>
      <c r="E3551" s="243" t="s">
        <v>843</v>
      </c>
      <c r="F3551" s="600" t="s">
        <v>844</v>
      </c>
      <c r="G3551" s="600"/>
      <c r="H3551" s="208" t="s">
        <v>845</v>
      </c>
      <c r="I3551" s="207" t="s">
        <v>846</v>
      </c>
      <c r="J3551" s="207" t="s">
        <v>847</v>
      </c>
      <c r="K3551" s="207" t="s">
        <v>742</v>
      </c>
    </row>
    <row r="3552" spans="1:11" ht="33" customHeight="1">
      <c r="A3552" s="317" t="s">
        <v>848</v>
      </c>
      <c r="B3552" s="317"/>
      <c r="C3552" s="318" t="s">
        <v>3637</v>
      </c>
      <c r="D3552" s="317" t="s">
        <v>14</v>
      </c>
      <c r="E3552" s="317" t="s">
        <v>3638</v>
      </c>
      <c r="F3552" s="592" t="s">
        <v>1183</v>
      </c>
      <c r="G3552" s="592"/>
      <c r="H3552" s="319" t="s">
        <v>862</v>
      </c>
      <c r="I3552" s="318">
        <v>1</v>
      </c>
      <c r="J3552" s="318" t="s">
        <v>3639</v>
      </c>
      <c r="K3552" s="318" t="s">
        <v>3639</v>
      </c>
    </row>
    <row r="3553" spans="1:11" ht="21.95" customHeight="1">
      <c r="A3553" s="247" t="s">
        <v>869</v>
      </c>
      <c r="B3553" s="247"/>
      <c r="C3553" s="214" t="s">
        <v>3284</v>
      </c>
      <c r="D3553" s="247" t="s">
        <v>14</v>
      </c>
      <c r="E3553" s="247" t="s">
        <v>3285</v>
      </c>
      <c r="F3553" s="598" t="s">
        <v>872</v>
      </c>
      <c r="G3553" s="598"/>
      <c r="H3553" s="215" t="s">
        <v>794</v>
      </c>
      <c r="I3553" s="214" t="s">
        <v>3649</v>
      </c>
      <c r="J3553" s="214" t="s">
        <v>1778</v>
      </c>
      <c r="K3553" s="216">
        <v>26.87</v>
      </c>
    </row>
    <row r="3554" spans="1:11">
      <c r="A3554" s="245"/>
      <c r="B3554" s="245"/>
      <c r="C3554" s="245"/>
      <c r="D3554" s="245"/>
      <c r="E3554" s="245"/>
      <c r="F3554" s="245" t="s">
        <v>886</v>
      </c>
      <c r="G3554" s="245" t="s">
        <v>889</v>
      </c>
      <c r="H3554" s="245" t="s">
        <v>888</v>
      </c>
      <c r="I3554" s="245" t="s">
        <v>889</v>
      </c>
      <c r="J3554" s="245" t="s">
        <v>890</v>
      </c>
      <c r="K3554" s="245" t="s">
        <v>889</v>
      </c>
    </row>
    <row r="3555" spans="1:11" ht="15" thickBot="1">
      <c r="A3555" s="245"/>
      <c r="B3555" s="245"/>
      <c r="C3555" s="245"/>
      <c r="D3555" s="245"/>
      <c r="E3555" s="245"/>
      <c r="F3555" s="245" t="s">
        <v>891</v>
      </c>
      <c r="G3555" s="245" t="s">
        <v>3650</v>
      </c>
      <c r="H3555" s="599" t="s">
        <v>892</v>
      </c>
      <c r="I3555" s="599"/>
      <c r="J3555" s="599" t="s">
        <v>3651</v>
      </c>
      <c r="K3555" s="599"/>
    </row>
    <row r="3556" spans="1:11" ht="0.95" customHeight="1" thickTop="1">
      <c r="A3556" s="217"/>
      <c r="B3556" s="217"/>
      <c r="C3556" s="217"/>
      <c r="D3556" s="217"/>
      <c r="E3556" s="217"/>
      <c r="F3556" s="217"/>
      <c r="G3556" s="217"/>
      <c r="H3556" s="217"/>
      <c r="I3556" s="217"/>
      <c r="J3556" s="217"/>
      <c r="K3556" s="217"/>
    </row>
    <row r="3557" spans="1:11" ht="18" customHeight="1">
      <c r="A3557" s="243"/>
      <c r="B3557" s="243" t="s">
        <v>840</v>
      </c>
      <c r="C3557" s="207" t="s">
        <v>841</v>
      </c>
      <c r="D3557" s="243" t="s">
        <v>842</v>
      </c>
      <c r="E3557" s="243" t="s">
        <v>843</v>
      </c>
      <c r="F3557" s="600" t="s">
        <v>844</v>
      </c>
      <c r="G3557" s="600"/>
      <c r="H3557" s="208" t="s">
        <v>845</v>
      </c>
      <c r="I3557" s="207" t="s">
        <v>846</v>
      </c>
      <c r="J3557" s="207" t="s">
        <v>847</v>
      </c>
      <c r="K3557" s="207" t="s">
        <v>742</v>
      </c>
    </row>
    <row r="3558" spans="1:11" ht="33" customHeight="1">
      <c r="A3558" s="317" t="s">
        <v>848</v>
      </c>
      <c r="B3558" s="317"/>
      <c r="C3558" s="318" t="s">
        <v>1677</v>
      </c>
      <c r="D3558" s="317" t="s">
        <v>14</v>
      </c>
      <c r="E3558" s="317" t="s">
        <v>1678</v>
      </c>
      <c r="F3558" s="592" t="s">
        <v>1183</v>
      </c>
      <c r="G3558" s="592"/>
      <c r="H3558" s="319" t="s">
        <v>1189</v>
      </c>
      <c r="I3558" s="318">
        <v>1</v>
      </c>
      <c r="J3558" s="318" t="s">
        <v>1680</v>
      </c>
      <c r="K3558" s="318" t="s">
        <v>1680</v>
      </c>
    </row>
    <row r="3559" spans="1:11" ht="21.95" customHeight="1">
      <c r="A3559" s="244" t="s">
        <v>853</v>
      </c>
      <c r="B3559" s="244"/>
      <c r="C3559" s="211" t="s">
        <v>3652</v>
      </c>
      <c r="D3559" s="244" t="s">
        <v>14</v>
      </c>
      <c r="E3559" s="244" t="s">
        <v>3653</v>
      </c>
      <c r="F3559" s="597" t="s">
        <v>861</v>
      </c>
      <c r="G3559" s="597"/>
      <c r="H3559" s="212" t="s">
        <v>862</v>
      </c>
      <c r="I3559" s="211" t="s">
        <v>867</v>
      </c>
      <c r="J3559" s="211" t="s">
        <v>3654</v>
      </c>
      <c r="K3559" s="213">
        <v>21.18</v>
      </c>
    </row>
    <row r="3560" spans="1:11" ht="33" customHeight="1">
      <c r="A3560" s="244" t="s">
        <v>853</v>
      </c>
      <c r="B3560" s="244"/>
      <c r="C3560" s="211" t="s">
        <v>3655</v>
      </c>
      <c r="D3560" s="244" t="s">
        <v>14</v>
      </c>
      <c r="E3560" s="244" t="s">
        <v>3656</v>
      </c>
      <c r="F3560" s="597" t="s">
        <v>1183</v>
      </c>
      <c r="G3560" s="597"/>
      <c r="H3560" s="212" t="s">
        <v>862</v>
      </c>
      <c r="I3560" s="211" t="s">
        <v>867</v>
      </c>
      <c r="J3560" s="211" t="s">
        <v>2466</v>
      </c>
      <c r="K3560" s="213">
        <v>0.28000000000000003</v>
      </c>
    </row>
    <row r="3561" spans="1:11" ht="33" customHeight="1">
      <c r="A3561" s="244" t="s">
        <v>853</v>
      </c>
      <c r="B3561" s="244"/>
      <c r="C3561" s="211" t="s">
        <v>3657</v>
      </c>
      <c r="D3561" s="244" t="s">
        <v>14</v>
      </c>
      <c r="E3561" s="244" t="s">
        <v>3658</v>
      </c>
      <c r="F3561" s="597" t="s">
        <v>1183</v>
      </c>
      <c r="G3561" s="597"/>
      <c r="H3561" s="212" t="s">
        <v>862</v>
      </c>
      <c r="I3561" s="211" t="s">
        <v>867</v>
      </c>
      <c r="J3561" s="211" t="s">
        <v>2106</v>
      </c>
      <c r="K3561" s="213">
        <v>0.06</v>
      </c>
    </row>
    <row r="3562" spans="1:11">
      <c r="A3562" s="245"/>
      <c r="B3562" s="245"/>
      <c r="C3562" s="245"/>
      <c r="D3562" s="245"/>
      <c r="E3562" s="245"/>
      <c r="F3562" s="245" t="s">
        <v>886</v>
      </c>
      <c r="G3562" s="245" t="s">
        <v>4185</v>
      </c>
      <c r="H3562" s="245" t="s">
        <v>888</v>
      </c>
      <c r="I3562" s="245" t="s">
        <v>4301</v>
      </c>
      <c r="J3562" s="245" t="s">
        <v>890</v>
      </c>
      <c r="K3562" s="245" t="s">
        <v>3659</v>
      </c>
    </row>
    <row r="3563" spans="1:11" ht="15" thickBot="1">
      <c r="A3563" s="245"/>
      <c r="B3563" s="245"/>
      <c r="C3563" s="245"/>
      <c r="D3563" s="245"/>
      <c r="E3563" s="245"/>
      <c r="F3563" s="245" t="s">
        <v>891</v>
      </c>
      <c r="G3563" s="245" t="s">
        <v>3660</v>
      </c>
      <c r="H3563" s="599" t="s">
        <v>892</v>
      </c>
      <c r="I3563" s="599"/>
      <c r="J3563" s="599" t="s">
        <v>3661</v>
      </c>
      <c r="K3563" s="599"/>
    </row>
    <row r="3564" spans="1:11" ht="0.95" customHeight="1" thickTop="1">
      <c r="A3564" s="217"/>
      <c r="B3564" s="217"/>
      <c r="C3564" s="217"/>
      <c r="D3564" s="217"/>
      <c r="E3564" s="217"/>
      <c r="F3564" s="217"/>
      <c r="G3564" s="217"/>
      <c r="H3564" s="217"/>
      <c r="I3564" s="217"/>
      <c r="J3564" s="217"/>
      <c r="K3564" s="217"/>
    </row>
    <row r="3565" spans="1:11" ht="18" customHeight="1">
      <c r="A3565" s="243"/>
      <c r="B3565" s="243" t="s">
        <v>840</v>
      </c>
      <c r="C3565" s="207" t="s">
        <v>841</v>
      </c>
      <c r="D3565" s="243" t="s">
        <v>842</v>
      </c>
      <c r="E3565" s="243" t="s">
        <v>843</v>
      </c>
      <c r="F3565" s="600" t="s">
        <v>844</v>
      </c>
      <c r="G3565" s="600"/>
      <c r="H3565" s="208" t="s">
        <v>845</v>
      </c>
      <c r="I3565" s="207" t="s">
        <v>846</v>
      </c>
      <c r="J3565" s="207" t="s">
        <v>847</v>
      </c>
      <c r="K3565" s="207" t="s">
        <v>742</v>
      </c>
    </row>
    <row r="3566" spans="1:11" ht="33" customHeight="1">
      <c r="A3566" s="317" t="s">
        <v>848</v>
      </c>
      <c r="B3566" s="317"/>
      <c r="C3566" s="318" t="s">
        <v>1674</v>
      </c>
      <c r="D3566" s="317" t="s">
        <v>14</v>
      </c>
      <c r="E3566" s="317" t="s">
        <v>1675</v>
      </c>
      <c r="F3566" s="592" t="s">
        <v>1183</v>
      </c>
      <c r="G3566" s="592"/>
      <c r="H3566" s="319" t="s">
        <v>1184</v>
      </c>
      <c r="I3566" s="318">
        <v>1</v>
      </c>
      <c r="J3566" s="318" t="s">
        <v>1676</v>
      </c>
      <c r="K3566" s="318" t="s">
        <v>1676</v>
      </c>
    </row>
    <row r="3567" spans="1:11" ht="21.95" customHeight="1">
      <c r="A3567" s="244" t="s">
        <v>853</v>
      </c>
      <c r="B3567" s="244"/>
      <c r="C3567" s="211" t="s">
        <v>3652</v>
      </c>
      <c r="D3567" s="244" t="s">
        <v>14</v>
      </c>
      <c r="E3567" s="244" t="s">
        <v>3653</v>
      </c>
      <c r="F3567" s="597" t="s">
        <v>861</v>
      </c>
      <c r="G3567" s="597"/>
      <c r="H3567" s="212" t="s">
        <v>862</v>
      </c>
      <c r="I3567" s="211" t="s">
        <v>867</v>
      </c>
      <c r="J3567" s="211" t="s">
        <v>3654</v>
      </c>
      <c r="K3567" s="213">
        <v>21.18</v>
      </c>
    </row>
    <row r="3568" spans="1:11" ht="33" customHeight="1">
      <c r="A3568" s="244" t="s">
        <v>853</v>
      </c>
      <c r="B3568" s="244"/>
      <c r="C3568" s="211" t="s">
        <v>3655</v>
      </c>
      <c r="D3568" s="244" t="s">
        <v>14</v>
      </c>
      <c r="E3568" s="244" t="s">
        <v>3656</v>
      </c>
      <c r="F3568" s="597" t="s">
        <v>1183</v>
      </c>
      <c r="G3568" s="597"/>
      <c r="H3568" s="212" t="s">
        <v>862</v>
      </c>
      <c r="I3568" s="211" t="s">
        <v>867</v>
      </c>
      <c r="J3568" s="211" t="s">
        <v>2466</v>
      </c>
      <c r="K3568" s="213">
        <v>0.28000000000000003</v>
      </c>
    </row>
    <row r="3569" spans="1:11" ht="33" customHeight="1">
      <c r="A3569" s="244" t="s">
        <v>853</v>
      </c>
      <c r="B3569" s="244"/>
      <c r="C3569" s="211" t="s">
        <v>3657</v>
      </c>
      <c r="D3569" s="244" t="s">
        <v>14</v>
      </c>
      <c r="E3569" s="244" t="s">
        <v>3658</v>
      </c>
      <c r="F3569" s="597" t="s">
        <v>1183</v>
      </c>
      <c r="G3569" s="597"/>
      <c r="H3569" s="212" t="s">
        <v>862</v>
      </c>
      <c r="I3569" s="211" t="s">
        <v>867</v>
      </c>
      <c r="J3569" s="211" t="s">
        <v>2106</v>
      </c>
      <c r="K3569" s="213">
        <v>0.06</v>
      </c>
    </row>
    <row r="3570" spans="1:11" ht="33" customHeight="1">
      <c r="A3570" s="244" t="s">
        <v>853</v>
      </c>
      <c r="B3570" s="244"/>
      <c r="C3570" s="211" t="s">
        <v>3662</v>
      </c>
      <c r="D3570" s="244" t="s">
        <v>14</v>
      </c>
      <c r="E3570" s="244" t="s">
        <v>3663</v>
      </c>
      <c r="F3570" s="597" t="s">
        <v>1183</v>
      </c>
      <c r="G3570" s="597"/>
      <c r="H3570" s="212" t="s">
        <v>862</v>
      </c>
      <c r="I3570" s="211" t="s">
        <v>867</v>
      </c>
      <c r="J3570" s="211" t="s">
        <v>1799</v>
      </c>
      <c r="K3570" s="213">
        <v>0.26</v>
      </c>
    </row>
    <row r="3571" spans="1:11" ht="33" customHeight="1">
      <c r="A3571" s="244" t="s">
        <v>853</v>
      </c>
      <c r="B3571" s="244"/>
      <c r="C3571" s="211" t="s">
        <v>3664</v>
      </c>
      <c r="D3571" s="244" t="s">
        <v>14</v>
      </c>
      <c r="E3571" s="244" t="s">
        <v>3665</v>
      </c>
      <c r="F3571" s="597" t="s">
        <v>1183</v>
      </c>
      <c r="G3571" s="597"/>
      <c r="H3571" s="212" t="s">
        <v>862</v>
      </c>
      <c r="I3571" s="211" t="s">
        <v>867</v>
      </c>
      <c r="J3571" s="211" t="s">
        <v>1475</v>
      </c>
      <c r="K3571" s="213">
        <v>0.35</v>
      </c>
    </row>
    <row r="3572" spans="1:11">
      <c r="A3572" s="245"/>
      <c r="B3572" s="245"/>
      <c r="C3572" s="245"/>
      <c r="D3572" s="245"/>
      <c r="E3572" s="245"/>
      <c r="F3572" s="245" t="s">
        <v>886</v>
      </c>
      <c r="G3572" s="245" t="s">
        <v>4185</v>
      </c>
      <c r="H3572" s="245" t="s">
        <v>888</v>
      </c>
      <c r="I3572" s="245" t="s">
        <v>4301</v>
      </c>
      <c r="J3572" s="245" t="s">
        <v>890</v>
      </c>
      <c r="K3572" s="245" t="s">
        <v>3659</v>
      </c>
    </row>
    <row r="3573" spans="1:11" ht="15" thickBot="1">
      <c r="A3573" s="245"/>
      <c r="B3573" s="245"/>
      <c r="C3573" s="245"/>
      <c r="D3573" s="245"/>
      <c r="E3573" s="245"/>
      <c r="F3573" s="245" t="s">
        <v>891</v>
      </c>
      <c r="G3573" s="245" t="s">
        <v>3666</v>
      </c>
      <c r="H3573" s="599" t="s">
        <v>892</v>
      </c>
      <c r="I3573" s="599"/>
      <c r="J3573" s="599" t="s">
        <v>3667</v>
      </c>
      <c r="K3573" s="599"/>
    </row>
    <row r="3574" spans="1:11" ht="0.95" customHeight="1" thickTop="1">
      <c r="A3574" s="217"/>
      <c r="B3574" s="217"/>
      <c r="C3574" s="217"/>
      <c r="D3574" s="217"/>
      <c r="E3574" s="217"/>
      <c r="F3574" s="217"/>
      <c r="G3574" s="217"/>
      <c r="H3574" s="217"/>
      <c r="I3574" s="217"/>
      <c r="J3574" s="217"/>
      <c r="K3574" s="217"/>
    </row>
    <row r="3575" spans="1:11" ht="18" customHeight="1">
      <c r="A3575" s="243"/>
      <c r="B3575" s="243" t="s">
        <v>840</v>
      </c>
      <c r="C3575" s="207" t="s">
        <v>841</v>
      </c>
      <c r="D3575" s="243" t="s">
        <v>842</v>
      </c>
      <c r="E3575" s="243" t="s">
        <v>843</v>
      </c>
      <c r="F3575" s="600" t="s">
        <v>844</v>
      </c>
      <c r="G3575" s="600"/>
      <c r="H3575" s="208" t="s">
        <v>845</v>
      </c>
      <c r="I3575" s="207" t="s">
        <v>846</v>
      </c>
      <c r="J3575" s="207" t="s">
        <v>847</v>
      </c>
      <c r="K3575" s="207" t="s">
        <v>742</v>
      </c>
    </row>
    <row r="3576" spans="1:11" ht="33" customHeight="1">
      <c r="A3576" s="317" t="s">
        <v>848</v>
      </c>
      <c r="B3576" s="317"/>
      <c r="C3576" s="318" t="s">
        <v>3655</v>
      </c>
      <c r="D3576" s="317" t="s">
        <v>14</v>
      </c>
      <c r="E3576" s="317" t="s">
        <v>3656</v>
      </c>
      <c r="F3576" s="592" t="s">
        <v>1183</v>
      </c>
      <c r="G3576" s="592"/>
      <c r="H3576" s="319" t="s">
        <v>862</v>
      </c>
      <c r="I3576" s="318">
        <v>1</v>
      </c>
      <c r="J3576" s="318" t="s">
        <v>2466</v>
      </c>
      <c r="K3576" s="318" t="s">
        <v>2466</v>
      </c>
    </row>
    <row r="3577" spans="1:11" ht="21.95" customHeight="1">
      <c r="A3577" s="247" t="s">
        <v>869</v>
      </c>
      <c r="B3577" s="247"/>
      <c r="C3577" s="214" t="s">
        <v>3668</v>
      </c>
      <c r="D3577" s="247" t="s">
        <v>14</v>
      </c>
      <c r="E3577" s="247" t="s">
        <v>3669</v>
      </c>
      <c r="F3577" s="598" t="s">
        <v>1438</v>
      </c>
      <c r="G3577" s="598"/>
      <c r="H3577" s="215" t="s">
        <v>914</v>
      </c>
      <c r="I3577" s="214" t="s">
        <v>3018</v>
      </c>
      <c r="J3577" s="214" t="s">
        <v>3670</v>
      </c>
      <c r="K3577" s="216">
        <v>0.28000000000000003</v>
      </c>
    </row>
    <row r="3578" spans="1:11">
      <c r="A3578" s="245"/>
      <c r="B3578" s="245"/>
      <c r="C3578" s="245"/>
      <c r="D3578" s="245"/>
      <c r="E3578" s="245"/>
      <c r="F3578" s="245" t="s">
        <v>886</v>
      </c>
      <c r="G3578" s="245" t="s">
        <v>889</v>
      </c>
      <c r="H3578" s="245" t="s">
        <v>888</v>
      </c>
      <c r="I3578" s="245" t="s">
        <v>889</v>
      </c>
      <c r="J3578" s="245" t="s">
        <v>890</v>
      </c>
      <c r="K3578" s="245" t="s">
        <v>889</v>
      </c>
    </row>
    <row r="3579" spans="1:11" ht="15" thickBot="1">
      <c r="A3579" s="245"/>
      <c r="B3579" s="245"/>
      <c r="C3579" s="245"/>
      <c r="D3579" s="245"/>
      <c r="E3579" s="245"/>
      <c r="F3579" s="245" t="s">
        <v>891</v>
      </c>
      <c r="G3579" s="245" t="s">
        <v>1236</v>
      </c>
      <c r="H3579" s="599" t="s">
        <v>892</v>
      </c>
      <c r="I3579" s="599"/>
      <c r="J3579" s="599" t="s">
        <v>1790</v>
      </c>
      <c r="K3579" s="599"/>
    </row>
    <row r="3580" spans="1:11" ht="0.95" customHeight="1" thickTop="1">
      <c r="A3580" s="217"/>
      <c r="B3580" s="217"/>
      <c r="C3580" s="217"/>
      <c r="D3580" s="217"/>
      <c r="E3580" s="217"/>
      <c r="F3580" s="217"/>
      <c r="G3580" s="217"/>
      <c r="H3580" s="217"/>
      <c r="I3580" s="217"/>
      <c r="J3580" s="217"/>
      <c r="K3580" s="217"/>
    </row>
    <row r="3581" spans="1:11" ht="18" customHeight="1">
      <c r="A3581" s="243"/>
      <c r="B3581" s="243" t="s">
        <v>840</v>
      </c>
      <c r="C3581" s="207" t="s">
        <v>841</v>
      </c>
      <c r="D3581" s="243" t="s">
        <v>842</v>
      </c>
      <c r="E3581" s="243" t="s">
        <v>843</v>
      </c>
      <c r="F3581" s="600" t="s">
        <v>844</v>
      </c>
      <c r="G3581" s="600"/>
      <c r="H3581" s="208" t="s">
        <v>845</v>
      </c>
      <c r="I3581" s="207" t="s">
        <v>846</v>
      </c>
      <c r="J3581" s="207" t="s">
        <v>847</v>
      </c>
      <c r="K3581" s="207" t="s">
        <v>742</v>
      </c>
    </row>
    <row r="3582" spans="1:11" ht="33" customHeight="1">
      <c r="A3582" s="317" t="s">
        <v>848</v>
      </c>
      <c r="B3582" s="317"/>
      <c r="C3582" s="318" t="s">
        <v>3657</v>
      </c>
      <c r="D3582" s="317" t="s">
        <v>14</v>
      </c>
      <c r="E3582" s="317" t="s">
        <v>3658</v>
      </c>
      <c r="F3582" s="592" t="s">
        <v>1183</v>
      </c>
      <c r="G3582" s="592"/>
      <c r="H3582" s="319" t="s">
        <v>862</v>
      </c>
      <c r="I3582" s="318">
        <v>1</v>
      </c>
      <c r="J3582" s="318" t="s">
        <v>2106</v>
      </c>
      <c r="K3582" s="318" t="s">
        <v>2106</v>
      </c>
    </row>
    <row r="3583" spans="1:11" ht="21.95" customHeight="1">
      <c r="A3583" s="247" t="s">
        <v>869</v>
      </c>
      <c r="B3583" s="247"/>
      <c r="C3583" s="214" t="s">
        <v>3668</v>
      </c>
      <c r="D3583" s="247" t="s">
        <v>14</v>
      </c>
      <c r="E3583" s="247" t="s">
        <v>3669</v>
      </c>
      <c r="F3583" s="598" t="s">
        <v>1438</v>
      </c>
      <c r="G3583" s="598"/>
      <c r="H3583" s="215" t="s">
        <v>914</v>
      </c>
      <c r="I3583" s="214" t="s">
        <v>3020</v>
      </c>
      <c r="J3583" s="214" t="s">
        <v>3670</v>
      </c>
      <c r="K3583" s="216">
        <v>0.06</v>
      </c>
    </row>
    <row r="3584" spans="1:11">
      <c r="A3584" s="245"/>
      <c r="B3584" s="245"/>
      <c r="C3584" s="245"/>
      <c r="D3584" s="245"/>
      <c r="E3584" s="245"/>
      <c r="F3584" s="245" t="s">
        <v>886</v>
      </c>
      <c r="G3584" s="245" t="s">
        <v>889</v>
      </c>
      <c r="H3584" s="245" t="s">
        <v>888</v>
      </c>
      <c r="I3584" s="245" t="s">
        <v>889</v>
      </c>
      <c r="J3584" s="245" t="s">
        <v>890</v>
      </c>
      <c r="K3584" s="245" t="s">
        <v>889</v>
      </c>
    </row>
    <row r="3585" spans="1:11" ht="15" thickBot="1">
      <c r="A3585" s="245"/>
      <c r="B3585" s="245"/>
      <c r="C3585" s="245"/>
      <c r="D3585" s="245"/>
      <c r="E3585" s="245"/>
      <c r="F3585" s="245" t="s">
        <v>891</v>
      </c>
      <c r="G3585" s="245" t="s">
        <v>857</v>
      </c>
      <c r="H3585" s="599" t="s">
        <v>892</v>
      </c>
      <c r="I3585" s="599"/>
      <c r="J3585" s="599" t="s">
        <v>1717</v>
      </c>
      <c r="K3585" s="599"/>
    </row>
    <row r="3586" spans="1:11" ht="0.95" customHeight="1" thickTop="1">
      <c r="A3586" s="217"/>
      <c r="B3586" s="217"/>
      <c r="C3586" s="217"/>
      <c r="D3586" s="217"/>
      <c r="E3586" s="217"/>
      <c r="F3586" s="217"/>
      <c r="G3586" s="217"/>
      <c r="H3586" s="217"/>
      <c r="I3586" s="217"/>
      <c r="J3586" s="217"/>
      <c r="K3586" s="217"/>
    </row>
    <row r="3587" spans="1:11" ht="18" customHeight="1">
      <c r="A3587" s="243"/>
      <c r="B3587" s="243" t="s">
        <v>840</v>
      </c>
      <c r="C3587" s="207" t="s">
        <v>841</v>
      </c>
      <c r="D3587" s="243" t="s">
        <v>842</v>
      </c>
      <c r="E3587" s="243" t="s">
        <v>843</v>
      </c>
      <c r="F3587" s="600" t="s">
        <v>844</v>
      </c>
      <c r="G3587" s="600"/>
      <c r="H3587" s="208" t="s">
        <v>845</v>
      </c>
      <c r="I3587" s="207" t="s">
        <v>846</v>
      </c>
      <c r="J3587" s="207" t="s">
        <v>847</v>
      </c>
      <c r="K3587" s="207" t="s">
        <v>742</v>
      </c>
    </row>
    <row r="3588" spans="1:11" ht="33" customHeight="1">
      <c r="A3588" s="317" t="s">
        <v>848</v>
      </c>
      <c r="B3588" s="317"/>
      <c r="C3588" s="318" t="s">
        <v>3662</v>
      </c>
      <c r="D3588" s="317" t="s">
        <v>14</v>
      </c>
      <c r="E3588" s="317" t="s">
        <v>3663</v>
      </c>
      <c r="F3588" s="592" t="s">
        <v>1183</v>
      </c>
      <c r="G3588" s="592"/>
      <c r="H3588" s="319" t="s">
        <v>862</v>
      </c>
      <c r="I3588" s="318">
        <v>1</v>
      </c>
      <c r="J3588" s="318" t="s">
        <v>1799</v>
      </c>
      <c r="K3588" s="318" t="s">
        <v>1799</v>
      </c>
    </row>
    <row r="3589" spans="1:11" ht="21.95" customHeight="1">
      <c r="A3589" s="247" t="s">
        <v>869</v>
      </c>
      <c r="B3589" s="247"/>
      <c r="C3589" s="214" t="s">
        <v>3668</v>
      </c>
      <c r="D3589" s="247" t="s">
        <v>14</v>
      </c>
      <c r="E3589" s="247" t="s">
        <v>3669</v>
      </c>
      <c r="F3589" s="598" t="s">
        <v>1438</v>
      </c>
      <c r="G3589" s="598"/>
      <c r="H3589" s="215" t="s">
        <v>914</v>
      </c>
      <c r="I3589" s="214" t="s">
        <v>3195</v>
      </c>
      <c r="J3589" s="214" t="s">
        <v>3670</v>
      </c>
      <c r="K3589" s="216">
        <v>0.26</v>
      </c>
    </row>
    <row r="3590" spans="1:11">
      <c r="A3590" s="245"/>
      <c r="B3590" s="245"/>
      <c r="C3590" s="245"/>
      <c r="D3590" s="245"/>
      <c r="E3590" s="245"/>
      <c r="F3590" s="245" t="s">
        <v>886</v>
      </c>
      <c r="G3590" s="245" t="s">
        <v>889</v>
      </c>
      <c r="H3590" s="245" t="s">
        <v>888</v>
      </c>
      <c r="I3590" s="245" t="s">
        <v>889</v>
      </c>
      <c r="J3590" s="245" t="s">
        <v>890</v>
      </c>
      <c r="K3590" s="245" t="s">
        <v>889</v>
      </c>
    </row>
    <row r="3591" spans="1:11" ht="15" thickBot="1">
      <c r="A3591" s="245"/>
      <c r="B3591" s="245"/>
      <c r="C3591" s="245"/>
      <c r="D3591" s="245"/>
      <c r="E3591" s="245"/>
      <c r="F3591" s="245" t="s">
        <v>891</v>
      </c>
      <c r="G3591" s="245" t="s">
        <v>1236</v>
      </c>
      <c r="H3591" s="599" t="s">
        <v>892</v>
      </c>
      <c r="I3591" s="599"/>
      <c r="J3591" s="599" t="s">
        <v>3671</v>
      </c>
      <c r="K3591" s="599"/>
    </row>
    <row r="3592" spans="1:11" ht="0.95" customHeight="1" thickTop="1">
      <c r="A3592" s="217"/>
      <c r="B3592" s="217"/>
      <c r="C3592" s="217"/>
      <c r="D3592" s="217"/>
      <c r="E3592" s="217"/>
      <c r="F3592" s="217"/>
      <c r="G3592" s="217"/>
      <c r="H3592" s="217"/>
      <c r="I3592" s="217"/>
      <c r="J3592" s="217"/>
      <c r="K3592" s="217"/>
    </row>
    <row r="3593" spans="1:11" ht="18" customHeight="1">
      <c r="A3593" s="243"/>
      <c r="B3593" s="243" t="s">
        <v>840</v>
      </c>
      <c r="C3593" s="207" t="s">
        <v>841</v>
      </c>
      <c r="D3593" s="243" t="s">
        <v>842</v>
      </c>
      <c r="E3593" s="243" t="s">
        <v>843</v>
      </c>
      <c r="F3593" s="600" t="s">
        <v>844</v>
      </c>
      <c r="G3593" s="600"/>
      <c r="H3593" s="208" t="s">
        <v>845</v>
      </c>
      <c r="I3593" s="207" t="s">
        <v>846</v>
      </c>
      <c r="J3593" s="207" t="s">
        <v>847</v>
      </c>
      <c r="K3593" s="207" t="s">
        <v>742</v>
      </c>
    </row>
    <row r="3594" spans="1:11" ht="33" customHeight="1">
      <c r="A3594" s="317" t="s">
        <v>848</v>
      </c>
      <c r="B3594" s="317"/>
      <c r="C3594" s="318" t="s">
        <v>3664</v>
      </c>
      <c r="D3594" s="317" t="s">
        <v>14</v>
      </c>
      <c r="E3594" s="317" t="s">
        <v>3665</v>
      </c>
      <c r="F3594" s="592" t="s">
        <v>1183</v>
      </c>
      <c r="G3594" s="592"/>
      <c r="H3594" s="319" t="s">
        <v>862</v>
      </c>
      <c r="I3594" s="318">
        <v>1</v>
      </c>
      <c r="J3594" s="318" t="s">
        <v>1475</v>
      </c>
      <c r="K3594" s="318" t="s">
        <v>1475</v>
      </c>
    </row>
    <row r="3595" spans="1:11" ht="21.95" customHeight="1">
      <c r="A3595" s="247" t="s">
        <v>869</v>
      </c>
      <c r="B3595" s="247"/>
      <c r="C3595" s="214" t="s">
        <v>3196</v>
      </c>
      <c r="D3595" s="247" t="s">
        <v>14</v>
      </c>
      <c r="E3595" s="247" t="s">
        <v>3197</v>
      </c>
      <c r="F3595" s="598" t="s">
        <v>872</v>
      </c>
      <c r="G3595" s="598"/>
      <c r="H3595" s="215" t="s">
        <v>3198</v>
      </c>
      <c r="I3595" s="214" t="s">
        <v>1733</v>
      </c>
      <c r="J3595" s="214" t="s">
        <v>1244</v>
      </c>
      <c r="K3595" s="216">
        <v>0.35</v>
      </c>
    </row>
    <row r="3596" spans="1:11">
      <c r="A3596" s="245"/>
      <c r="B3596" s="245"/>
      <c r="C3596" s="245"/>
      <c r="D3596" s="245"/>
      <c r="E3596" s="245"/>
      <c r="F3596" s="245" t="s">
        <v>886</v>
      </c>
      <c r="G3596" s="245" t="s">
        <v>889</v>
      </c>
      <c r="H3596" s="245" t="s">
        <v>888</v>
      </c>
      <c r="I3596" s="245" t="s">
        <v>889</v>
      </c>
      <c r="J3596" s="245" t="s">
        <v>890</v>
      </c>
      <c r="K3596" s="245" t="s">
        <v>889</v>
      </c>
    </row>
    <row r="3597" spans="1:11" ht="15" thickBot="1">
      <c r="A3597" s="245"/>
      <c r="B3597" s="245"/>
      <c r="C3597" s="245"/>
      <c r="D3597" s="245"/>
      <c r="E3597" s="245"/>
      <c r="F3597" s="245" t="s">
        <v>891</v>
      </c>
      <c r="G3597" s="245" t="s">
        <v>1717</v>
      </c>
      <c r="H3597" s="599" t="s">
        <v>892</v>
      </c>
      <c r="I3597" s="599"/>
      <c r="J3597" s="599" t="s">
        <v>1507</v>
      </c>
      <c r="K3597" s="599"/>
    </row>
    <row r="3598" spans="1:11" ht="0.95" customHeight="1" thickTop="1">
      <c r="A3598" s="217"/>
      <c r="B3598" s="217"/>
      <c r="C3598" s="217"/>
      <c r="D3598" s="217"/>
      <c r="E3598" s="217"/>
      <c r="F3598" s="217"/>
      <c r="G3598" s="217"/>
      <c r="H3598" s="217"/>
      <c r="I3598" s="217"/>
      <c r="J3598" s="217"/>
      <c r="K3598" s="217"/>
    </row>
    <row r="3599" spans="1:11" ht="18" customHeight="1">
      <c r="A3599" s="243"/>
      <c r="B3599" s="243" t="s">
        <v>840</v>
      </c>
      <c r="C3599" s="207" t="s">
        <v>841</v>
      </c>
      <c r="D3599" s="243" t="s">
        <v>842</v>
      </c>
      <c r="E3599" s="243" t="s">
        <v>843</v>
      </c>
      <c r="F3599" s="600" t="s">
        <v>844</v>
      </c>
      <c r="G3599" s="600"/>
      <c r="H3599" s="208" t="s">
        <v>845</v>
      </c>
      <c r="I3599" s="207" t="s">
        <v>846</v>
      </c>
      <c r="J3599" s="207" t="s">
        <v>847</v>
      </c>
      <c r="K3599" s="207" t="s">
        <v>742</v>
      </c>
    </row>
    <row r="3600" spans="1:11" ht="33" customHeight="1">
      <c r="A3600" s="317" t="s">
        <v>848</v>
      </c>
      <c r="B3600" s="317"/>
      <c r="C3600" s="318" t="s">
        <v>3672</v>
      </c>
      <c r="D3600" s="317" t="s">
        <v>14</v>
      </c>
      <c r="E3600" s="317" t="s">
        <v>3673</v>
      </c>
      <c r="F3600" s="592" t="s">
        <v>1183</v>
      </c>
      <c r="G3600" s="592"/>
      <c r="H3600" s="319" t="s">
        <v>1189</v>
      </c>
      <c r="I3600" s="318">
        <v>1</v>
      </c>
      <c r="J3600" s="318" t="s">
        <v>3674</v>
      </c>
      <c r="K3600" s="318" t="s">
        <v>3674</v>
      </c>
    </row>
    <row r="3601" spans="1:11" ht="21.95" customHeight="1">
      <c r="A3601" s="244" t="s">
        <v>853</v>
      </c>
      <c r="B3601" s="244"/>
      <c r="C3601" s="211" t="s">
        <v>3675</v>
      </c>
      <c r="D3601" s="244" t="s">
        <v>14</v>
      </c>
      <c r="E3601" s="244" t="s">
        <v>3676</v>
      </c>
      <c r="F3601" s="597" t="s">
        <v>861</v>
      </c>
      <c r="G3601" s="597"/>
      <c r="H3601" s="212" t="s">
        <v>862</v>
      </c>
      <c r="I3601" s="211" t="s">
        <v>867</v>
      </c>
      <c r="J3601" s="211" t="s">
        <v>1305</v>
      </c>
      <c r="K3601" s="213">
        <v>19.559999999999999</v>
      </c>
    </row>
    <row r="3602" spans="1:11" ht="33" customHeight="1">
      <c r="A3602" s="244" t="s">
        <v>853</v>
      </c>
      <c r="B3602" s="244"/>
      <c r="C3602" s="211" t="s">
        <v>3677</v>
      </c>
      <c r="D3602" s="244" t="s">
        <v>14</v>
      </c>
      <c r="E3602" s="244" t="s">
        <v>3678</v>
      </c>
      <c r="F3602" s="597" t="s">
        <v>1183</v>
      </c>
      <c r="G3602" s="597"/>
      <c r="H3602" s="212" t="s">
        <v>862</v>
      </c>
      <c r="I3602" s="211" t="s">
        <v>867</v>
      </c>
      <c r="J3602" s="211" t="s">
        <v>3679</v>
      </c>
      <c r="K3602" s="213">
        <v>44.36</v>
      </c>
    </row>
    <row r="3603" spans="1:11" ht="33" customHeight="1">
      <c r="A3603" s="244" t="s">
        <v>853</v>
      </c>
      <c r="B3603" s="244"/>
      <c r="C3603" s="211" t="s">
        <v>3680</v>
      </c>
      <c r="D3603" s="244" t="s">
        <v>14</v>
      </c>
      <c r="E3603" s="244" t="s">
        <v>3681</v>
      </c>
      <c r="F3603" s="597" t="s">
        <v>1183</v>
      </c>
      <c r="G3603" s="597"/>
      <c r="H3603" s="212" t="s">
        <v>862</v>
      </c>
      <c r="I3603" s="211" t="s">
        <v>867</v>
      </c>
      <c r="J3603" s="211" t="s">
        <v>2668</v>
      </c>
      <c r="K3603" s="213">
        <v>15.19</v>
      </c>
    </row>
    <row r="3604" spans="1:11" ht="33" customHeight="1">
      <c r="A3604" s="244" t="s">
        <v>853</v>
      </c>
      <c r="B3604" s="244"/>
      <c r="C3604" s="211" t="s">
        <v>3682</v>
      </c>
      <c r="D3604" s="244" t="s">
        <v>14</v>
      </c>
      <c r="E3604" s="244" t="s">
        <v>3683</v>
      </c>
      <c r="F3604" s="597" t="s">
        <v>1183</v>
      </c>
      <c r="G3604" s="597"/>
      <c r="H3604" s="212" t="s">
        <v>862</v>
      </c>
      <c r="I3604" s="211" t="s">
        <v>867</v>
      </c>
      <c r="J3604" s="211" t="s">
        <v>2935</v>
      </c>
      <c r="K3604" s="213">
        <v>3.1</v>
      </c>
    </row>
    <row r="3605" spans="1:11">
      <c r="A3605" s="245"/>
      <c r="B3605" s="245"/>
      <c r="C3605" s="245"/>
      <c r="D3605" s="245"/>
      <c r="E3605" s="245"/>
      <c r="F3605" s="245" t="s">
        <v>886</v>
      </c>
      <c r="G3605" s="245" t="s">
        <v>4302</v>
      </c>
      <c r="H3605" s="245" t="s">
        <v>888</v>
      </c>
      <c r="I3605" s="245" t="s">
        <v>2005</v>
      </c>
      <c r="J3605" s="245" t="s">
        <v>890</v>
      </c>
      <c r="K3605" s="245" t="s">
        <v>3684</v>
      </c>
    </row>
    <row r="3606" spans="1:11" ht="15" thickBot="1">
      <c r="A3606" s="245"/>
      <c r="B3606" s="245"/>
      <c r="C3606" s="245"/>
      <c r="D3606" s="245"/>
      <c r="E3606" s="245"/>
      <c r="F3606" s="245" t="s">
        <v>891</v>
      </c>
      <c r="G3606" s="245" t="s">
        <v>3685</v>
      </c>
      <c r="H3606" s="599" t="s">
        <v>892</v>
      </c>
      <c r="I3606" s="599"/>
      <c r="J3606" s="599" t="s">
        <v>3686</v>
      </c>
      <c r="K3606" s="599"/>
    </row>
    <row r="3607" spans="1:11" ht="0.95" customHeight="1" thickTop="1">
      <c r="A3607" s="217"/>
      <c r="B3607" s="217"/>
      <c r="C3607" s="217"/>
      <c r="D3607" s="217"/>
      <c r="E3607" s="217"/>
      <c r="F3607" s="217"/>
      <c r="G3607" s="217"/>
      <c r="H3607" s="217"/>
      <c r="I3607" s="217"/>
      <c r="J3607" s="217"/>
      <c r="K3607" s="217"/>
    </row>
    <row r="3608" spans="1:11" ht="18" customHeight="1">
      <c r="A3608" s="243"/>
      <c r="B3608" s="243" t="s">
        <v>840</v>
      </c>
      <c r="C3608" s="207" t="s">
        <v>841</v>
      </c>
      <c r="D3608" s="243" t="s">
        <v>842</v>
      </c>
      <c r="E3608" s="243" t="s">
        <v>843</v>
      </c>
      <c r="F3608" s="600" t="s">
        <v>844</v>
      </c>
      <c r="G3608" s="600"/>
      <c r="H3608" s="208" t="s">
        <v>845</v>
      </c>
      <c r="I3608" s="207" t="s">
        <v>846</v>
      </c>
      <c r="J3608" s="207" t="s">
        <v>847</v>
      </c>
      <c r="K3608" s="207" t="s">
        <v>742</v>
      </c>
    </row>
    <row r="3609" spans="1:11" ht="33" customHeight="1">
      <c r="A3609" s="317" t="s">
        <v>848</v>
      </c>
      <c r="B3609" s="317"/>
      <c r="C3609" s="318" t="s">
        <v>3687</v>
      </c>
      <c r="D3609" s="317" t="s">
        <v>14</v>
      </c>
      <c r="E3609" s="317" t="s">
        <v>3688</v>
      </c>
      <c r="F3609" s="592" t="s">
        <v>1183</v>
      </c>
      <c r="G3609" s="592"/>
      <c r="H3609" s="319" t="s">
        <v>1184</v>
      </c>
      <c r="I3609" s="318">
        <v>1</v>
      </c>
      <c r="J3609" s="318" t="s">
        <v>3689</v>
      </c>
      <c r="K3609" s="318" t="s">
        <v>3689</v>
      </c>
    </row>
    <row r="3610" spans="1:11" ht="21.95" customHeight="1">
      <c r="A3610" s="244" t="s">
        <v>853</v>
      </c>
      <c r="B3610" s="244"/>
      <c r="C3610" s="211" t="s">
        <v>3675</v>
      </c>
      <c r="D3610" s="244" t="s">
        <v>14</v>
      </c>
      <c r="E3610" s="244" t="s">
        <v>3676</v>
      </c>
      <c r="F3610" s="597" t="s">
        <v>861</v>
      </c>
      <c r="G3610" s="597"/>
      <c r="H3610" s="212" t="s">
        <v>862</v>
      </c>
      <c r="I3610" s="211" t="s">
        <v>867</v>
      </c>
      <c r="J3610" s="211" t="s">
        <v>1305</v>
      </c>
      <c r="K3610" s="213">
        <v>19.559999999999999</v>
      </c>
    </row>
    <row r="3611" spans="1:11" ht="33" customHeight="1">
      <c r="A3611" s="244" t="s">
        <v>853</v>
      </c>
      <c r="B3611" s="244"/>
      <c r="C3611" s="211" t="s">
        <v>3677</v>
      </c>
      <c r="D3611" s="244" t="s">
        <v>14</v>
      </c>
      <c r="E3611" s="244" t="s">
        <v>3678</v>
      </c>
      <c r="F3611" s="597" t="s">
        <v>1183</v>
      </c>
      <c r="G3611" s="597"/>
      <c r="H3611" s="212" t="s">
        <v>862</v>
      </c>
      <c r="I3611" s="211" t="s">
        <v>867</v>
      </c>
      <c r="J3611" s="211" t="s">
        <v>3679</v>
      </c>
      <c r="K3611" s="213">
        <v>44.36</v>
      </c>
    </row>
    <row r="3612" spans="1:11" ht="33" customHeight="1">
      <c r="A3612" s="244" t="s">
        <v>853</v>
      </c>
      <c r="B3612" s="244"/>
      <c r="C3612" s="211" t="s">
        <v>3680</v>
      </c>
      <c r="D3612" s="244" t="s">
        <v>14</v>
      </c>
      <c r="E3612" s="244" t="s">
        <v>3681</v>
      </c>
      <c r="F3612" s="597" t="s">
        <v>1183</v>
      </c>
      <c r="G3612" s="597"/>
      <c r="H3612" s="212" t="s">
        <v>862</v>
      </c>
      <c r="I3612" s="211" t="s">
        <v>867</v>
      </c>
      <c r="J3612" s="211" t="s">
        <v>2668</v>
      </c>
      <c r="K3612" s="213">
        <v>15.19</v>
      </c>
    </row>
    <row r="3613" spans="1:11" ht="33" customHeight="1">
      <c r="A3613" s="244" t="s">
        <v>853</v>
      </c>
      <c r="B3613" s="244"/>
      <c r="C3613" s="211" t="s">
        <v>3690</v>
      </c>
      <c r="D3613" s="244" t="s">
        <v>14</v>
      </c>
      <c r="E3613" s="244" t="s">
        <v>3691</v>
      </c>
      <c r="F3613" s="597" t="s">
        <v>1183</v>
      </c>
      <c r="G3613" s="597"/>
      <c r="H3613" s="212" t="s">
        <v>862</v>
      </c>
      <c r="I3613" s="211" t="s">
        <v>867</v>
      </c>
      <c r="J3613" s="211" t="s">
        <v>3692</v>
      </c>
      <c r="K3613" s="213">
        <v>71.31</v>
      </c>
    </row>
    <row r="3614" spans="1:11" ht="33" customHeight="1">
      <c r="A3614" s="244" t="s">
        <v>853</v>
      </c>
      <c r="B3614" s="244"/>
      <c r="C3614" s="211" t="s">
        <v>3693</v>
      </c>
      <c r="D3614" s="244" t="s">
        <v>14</v>
      </c>
      <c r="E3614" s="244" t="s">
        <v>3694</v>
      </c>
      <c r="F3614" s="597" t="s">
        <v>1183</v>
      </c>
      <c r="G3614" s="597"/>
      <c r="H3614" s="212" t="s">
        <v>862</v>
      </c>
      <c r="I3614" s="211" t="s">
        <v>867</v>
      </c>
      <c r="J3614" s="211" t="s">
        <v>3695</v>
      </c>
      <c r="K3614" s="213">
        <v>101.66</v>
      </c>
    </row>
    <row r="3615" spans="1:11" ht="33" customHeight="1">
      <c r="A3615" s="244" t="s">
        <v>853</v>
      </c>
      <c r="B3615" s="244"/>
      <c r="C3615" s="211" t="s">
        <v>3682</v>
      </c>
      <c r="D3615" s="244" t="s">
        <v>14</v>
      </c>
      <c r="E3615" s="244" t="s">
        <v>3683</v>
      </c>
      <c r="F3615" s="597" t="s">
        <v>1183</v>
      </c>
      <c r="G3615" s="597"/>
      <c r="H3615" s="212" t="s">
        <v>862</v>
      </c>
      <c r="I3615" s="211" t="s">
        <v>867</v>
      </c>
      <c r="J3615" s="211" t="s">
        <v>2935</v>
      </c>
      <c r="K3615" s="213">
        <v>3.1</v>
      </c>
    </row>
    <row r="3616" spans="1:11">
      <c r="A3616" s="245"/>
      <c r="B3616" s="245"/>
      <c r="C3616" s="245"/>
      <c r="D3616" s="245"/>
      <c r="E3616" s="245"/>
      <c r="F3616" s="245" t="s">
        <v>886</v>
      </c>
      <c r="G3616" s="245" t="s">
        <v>4302</v>
      </c>
      <c r="H3616" s="245" t="s">
        <v>888</v>
      </c>
      <c r="I3616" s="245" t="s">
        <v>2005</v>
      </c>
      <c r="J3616" s="245" t="s">
        <v>890</v>
      </c>
      <c r="K3616" s="245" t="s">
        <v>3684</v>
      </c>
    </row>
    <row r="3617" spans="1:11" ht="15" thickBot="1">
      <c r="A3617" s="245"/>
      <c r="B3617" s="245"/>
      <c r="C3617" s="245"/>
      <c r="D3617" s="245"/>
      <c r="E3617" s="245"/>
      <c r="F3617" s="245" t="s">
        <v>891</v>
      </c>
      <c r="G3617" s="245" t="s">
        <v>3696</v>
      </c>
      <c r="H3617" s="599" t="s">
        <v>892</v>
      </c>
      <c r="I3617" s="599"/>
      <c r="J3617" s="599" t="s">
        <v>3697</v>
      </c>
      <c r="K3617" s="599"/>
    </row>
    <row r="3618" spans="1:11" ht="0.95" customHeight="1" thickTop="1">
      <c r="A3618" s="217"/>
      <c r="B3618" s="217"/>
      <c r="C3618" s="217"/>
      <c r="D3618" s="217"/>
      <c r="E3618" s="217"/>
      <c r="F3618" s="217"/>
      <c r="G3618" s="217"/>
      <c r="H3618" s="217"/>
      <c r="I3618" s="217"/>
      <c r="J3618" s="217"/>
      <c r="K3618" s="217"/>
    </row>
    <row r="3619" spans="1:11" ht="18" customHeight="1">
      <c r="A3619" s="243"/>
      <c r="B3619" s="243" t="s">
        <v>840</v>
      </c>
      <c r="C3619" s="207" t="s">
        <v>841</v>
      </c>
      <c r="D3619" s="243" t="s">
        <v>842</v>
      </c>
      <c r="E3619" s="243" t="s">
        <v>843</v>
      </c>
      <c r="F3619" s="600" t="s">
        <v>844</v>
      </c>
      <c r="G3619" s="600"/>
      <c r="H3619" s="208" t="s">
        <v>845</v>
      </c>
      <c r="I3619" s="207" t="s">
        <v>846</v>
      </c>
      <c r="J3619" s="207" t="s">
        <v>847</v>
      </c>
      <c r="K3619" s="207" t="s">
        <v>742</v>
      </c>
    </row>
    <row r="3620" spans="1:11" ht="33" customHeight="1">
      <c r="A3620" s="317" t="s">
        <v>848</v>
      </c>
      <c r="B3620" s="317"/>
      <c r="C3620" s="318" t="s">
        <v>3677</v>
      </c>
      <c r="D3620" s="317" t="s">
        <v>14</v>
      </c>
      <c r="E3620" s="317" t="s">
        <v>3678</v>
      </c>
      <c r="F3620" s="592" t="s">
        <v>1183</v>
      </c>
      <c r="G3620" s="592"/>
      <c r="H3620" s="319" t="s">
        <v>862</v>
      </c>
      <c r="I3620" s="318">
        <v>1</v>
      </c>
      <c r="J3620" s="318" t="s">
        <v>3679</v>
      </c>
      <c r="K3620" s="318" t="s">
        <v>3679</v>
      </c>
    </row>
    <row r="3621" spans="1:11" ht="33" customHeight="1">
      <c r="A3621" s="247" t="s">
        <v>869</v>
      </c>
      <c r="B3621" s="247"/>
      <c r="C3621" s="214" t="s">
        <v>3698</v>
      </c>
      <c r="D3621" s="247" t="s">
        <v>14</v>
      </c>
      <c r="E3621" s="247" t="s">
        <v>3699</v>
      </c>
      <c r="F3621" s="598" t="s">
        <v>1438</v>
      </c>
      <c r="G3621" s="598"/>
      <c r="H3621" s="215" t="s">
        <v>914</v>
      </c>
      <c r="I3621" s="214" t="s">
        <v>3700</v>
      </c>
      <c r="J3621" s="214" t="s">
        <v>3701</v>
      </c>
      <c r="K3621" s="216">
        <v>44.36</v>
      </c>
    </row>
    <row r="3622" spans="1:11">
      <c r="A3622" s="245"/>
      <c r="B3622" s="245"/>
      <c r="C3622" s="245"/>
      <c r="D3622" s="245"/>
      <c r="E3622" s="245"/>
      <c r="F3622" s="245" t="s">
        <v>886</v>
      </c>
      <c r="G3622" s="245" t="s">
        <v>889</v>
      </c>
      <c r="H3622" s="245" t="s">
        <v>888</v>
      </c>
      <c r="I3622" s="245" t="s">
        <v>889</v>
      </c>
      <c r="J3622" s="245" t="s">
        <v>890</v>
      </c>
      <c r="K3622" s="245" t="s">
        <v>889</v>
      </c>
    </row>
    <row r="3623" spans="1:11" ht="15" thickBot="1">
      <c r="A3623" s="245"/>
      <c r="B3623" s="245"/>
      <c r="C3623" s="245"/>
      <c r="D3623" s="245"/>
      <c r="E3623" s="245"/>
      <c r="F3623" s="245" t="s">
        <v>891</v>
      </c>
      <c r="G3623" s="245" t="s">
        <v>3702</v>
      </c>
      <c r="H3623" s="599" t="s">
        <v>892</v>
      </c>
      <c r="I3623" s="599"/>
      <c r="J3623" s="599" t="s">
        <v>3703</v>
      </c>
      <c r="K3623" s="599"/>
    </row>
    <row r="3624" spans="1:11" ht="0.95" customHeight="1" thickTop="1">
      <c r="A3624" s="217"/>
      <c r="B3624" s="217"/>
      <c r="C3624" s="217"/>
      <c r="D3624" s="217"/>
      <c r="E3624" s="217"/>
      <c r="F3624" s="217"/>
      <c r="G3624" s="217"/>
      <c r="H3624" s="217"/>
      <c r="I3624" s="217"/>
      <c r="J3624" s="217"/>
      <c r="K3624" s="217"/>
    </row>
    <row r="3625" spans="1:11" ht="18" customHeight="1">
      <c r="A3625" s="243"/>
      <c r="B3625" s="243" t="s">
        <v>840</v>
      </c>
      <c r="C3625" s="207" t="s">
        <v>841</v>
      </c>
      <c r="D3625" s="243" t="s">
        <v>842</v>
      </c>
      <c r="E3625" s="243" t="s">
        <v>843</v>
      </c>
      <c r="F3625" s="600" t="s">
        <v>844</v>
      </c>
      <c r="G3625" s="600"/>
      <c r="H3625" s="208" t="s">
        <v>845</v>
      </c>
      <c r="I3625" s="207" t="s">
        <v>846</v>
      </c>
      <c r="J3625" s="207" t="s">
        <v>847</v>
      </c>
      <c r="K3625" s="207" t="s">
        <v>742</v>
      </c>
    </row>
    <row r="3626" spans="1:11" ht="33" customHeight="1">
      <c r="A3626" s="317" t="s">
        <v>848</v>
      </c>
      <c r="B3626" s="317"/>
      <c r="C3626" s="318" t="s">
        <v>3682</v>
      </c>
      <c r="D3626" s="317" t="s">
        <v>14</v>
      </c>
      <c r="E3626" s="317" t="s">
        <v>3683</v>
      </c>
      <c r="F3626" s="592" t="s">
        <v>1183</v>
      </c>
      <c r="G3626" s="592"/>
      <c r="H3626" s="319" t="s">
        <v>862</v>
      </c>
      <c r="I3626" s="318">
        <v>1</v>
      </c>
      <c r="J3626" s="318" t="s">
        <v>2935</v>
      </c>
      <c r="K3626" s="318" t="s">
        <v>2935</v>
      </c>
    </row>
    <row r="3627" spans="1:11" ht="33" customHeight="1">
      <c r="A3627" s="247" t="s">
        <v>869</v>
      </c>
      <c r="B3627" s="247"/>
      <c r="C3627" s="214" t="s">
        <v>3698</v>
      </c>
      <c r="D3627" s="247" t="s">
        <v>14</v>
      </c>
      <c r="E3627" s="247" t="s">
        <v>3699</v>
      </c>
      <c r="F3627" s="598" t="s">
        <v>1438</v>
      </c>
      <c r="G3627" s="598"/>
      <c r="H3627" s="215" t="s">
        <v>914</v>
      </c>
      <c r="I3627" s="214" t="s">
        <v>3280</v>
      </c>
      <c r="J3627" s="214" t="s">
        <v>3701</v>
      </c>
      <c r="K3627" s="216">
        <v>3.1</v>
      </c>
    </row>
    <row r="3628" spans="1:11">
      <c r="A3628" s="245"/>
      <c r="B3628" s="245"/>
      <c r="C3628" s="245"/>
      <c r="D3628" s="245"/>
      <c r="E3628" s="245"/>
      <c r="F3628" s="245" t="s">
        <v>886</v>
      </c>
      <c r="G3628" s="245" t="s">
        <v>889</v>
      </c>
      <c r="H3628" s="245" t="s">
        <v>888</v>
      </c>
      <c r="I3628" s="245" t="s">
        <v>889</v>
      </c>
      <c r="J3628" s="245" t="s">
        <v>890</v>
      </c>
      <c r="K3628" s="245" t="s">
        <v>889</v>
      </c>
    </row>
    <row r="3629" spans="1:11" ht="15" thickBot="1">
      <c r="A3629" s="245"/>
      <c r="B3629" s="245"/>
      <c r="C3629" s="245"/>
      <c r="D3629" s="245"/>
      <c r="E3629" s="245"/>
      <c r="F3629" s="245" t="s">
        <v>891</v>
      </c>
      <c r="G3629" s="245" t="s">
        <v>2629</v>
      </c>
      <c r="H3629" s="599" t="s">
        <v>892</v>
      </c>
      <c r="I3629" s="599"/>
      <c r="J3629" s="599" t="s">
        <v>2876</v>
      </c>
      <c r="K3629" s="599"/>
    </row>
    <row r="3630" spans="1:11" ht="0.95" customHeight="1" thickTop="1">
      <c r="A3630" s="217"/>
      <c r="B3630" s="217"/>
      <c r="C3630" s="217"/>
      <c r="D3630" s="217"/>
      <c r="E3630" s="217"/>
      <c r="F3630" s="217"/>
      <c r="G3630" s="217"/>
      <c r="H3630" s="217"/>
      <c r="I3630" s="217"/>
      <c r="J3630" s="217"/>
      <c r="K3630" s="217"/>
    </row>
    <row r="3631" spans="1:11" ht="18" customHeight="1">
      <c r="A3631" s="243"/>
      <c r="B3631" s="243" t="s">
        <v>840</v>
      </c>
      <c r="C3631" s="207" t="s">
        <v>841</v>
      </c>
      <c r="D3631" s="243" t="s">
        <v>842</v>
      </c>
      <c r="E3631" s="243" t="s">
        <v>843</v>
      </c>
      <c r="F3631" s="600" t="s">
        <v>844</v>
      </c>
      <c r="G3631" s="600"/>
      <c r="H3631" s="208" t="s">
        <v>845</v>
      </c>
      <c r="I3631" s="207" t="s">
        <v>846</v>
      </c>
      <c r="J3631" s="207" t="s">
        <v>847</v>
      </c>
      <c r="K3631" s="207" t="s">
        <v>742</v>
      </c>
    </row>
    <row r="3632" spans="1:11" ht="33" customHeight="1">
      <c r="A3632" s="317" t="s">
        <v>848</v>
      </c>
      <c r="B3632" s="317"/>
      <c r="C3632" s="318" t="s">
        <v>3680</v>
      </c>
      <c r="D3632" s="317" t="s">
        <v>14</v>
      </c>
      <c r="E3632" s="317" t="s">
        <v>3681</v>
      </c>
      <c r="F3632" s="592" t="s">
        <v>1183</v>
      </c>
      <c r="G3632" s="592"/>
      <c r="H3632" s="319" t="s">
        <v>862</v>
      </c>
      <c r="I3632" s="318">
        <v>1</v>
      </c>
      <c r="J3632" s="318" t="s">
        <v>2668</v>
      </c>
      <c r="K3632" s="318" t="s">
        <v>2668</v>
      </c>
    </row>
    <row r="3633" spans="1:11" ht="33" customHeight="1">
      <c r="A3633" s="247" t="s">
        <v>869</v>
      </c>
      <c r="B3633" s="247"/>
      <c r="C3633" s="214" t="s">
        <v>3698</v>
      </c>
      <c r="D3633" s="247" t="s">
        <v>14</v>
      </c>
      <c r="E3633" s="247" t="s">
        <v>3699</v>
      </c>
      <c r="F3633" s="598" t="s">
        <v>1438</v>
      </c>
      <c r="G3633" s="598"/>
      <c r="H3633" s="215" t="s">
        <v>914</v>
      </c>
      <c r="I3633" s="214" t="s">
        <v>3281</v>
      </c>
      <c r="J3633" s="214" t="s">
        <v>3701</v>
      </c>
      <c r="K3633" s="216">
        <v>15.19</v>
      </c>
    </row>
    <row r="3634" spans="1:11">
      <c r="A3634" s="245"/>
      <c r="B3634" s="245"/>
      <c r="C3634" s="245"/>
      <c r="D3634" s="245"/>
      <c r="E3634" s="245"/>
      <c r="F3634" s="245" t="s">
        <v>886</v>
      </c>
      <c r="G3634" s="245" t="s">
        <v>889</v>
      </c>
      <c r="H3634" s="245" t="s">
        <v>888</v>
      </c>
      <c r="I3634" s="245" t="s">
        <v>889</v>
      </c>
      <c r="J3634" s="245" t="s">
        <v>890</v>
      </c>
      <c r="K3634" s="245" t="s">
        <v>889</v>
      </c>
    </row>
    <row r="3635" spans="1:11" ht="15" thickBot="1">
      <c r="A3635" s="245"/>
      <c r="B3635" s="245"/>
      <c r="C3635" s="245"/>
      <c r="D3635" s="245"/>
      <c r="E3635" s="245"/>
      <c r="F3635" s="245" t="s">
        <v>891</v>
      </c>
      <c r="G3635" s="245" t="s">
        <v>2086</v>
      </c>
      <c r="H3635" s="599" t="s">
        <v>892</v>
      </c>
      <c r="I3635" s="599"/>
      <c r="J3635" s="599" t="s">
        <v>2750</v>
      </c>
      <c r="K3635" s="599"/>
    </row>
    <row r="3636" spans="1:11" ht="0.95" customHeight="1" thickTop="1">
      <c r="A3636" s="217"/>
      <c r="B3636" s="217"/>
      <c r="C3636" s="217"/>
      <c r="D3636" s="217"/>
      <c r="E3636" s="217"/>
      <c r="F3636" s="217"/>
      <c r="G3636" s="217"/>
      <c r="H3636" s="217"/>
      <c r="I3636" s="217"/>
      <c r="J3636" s="217"/>
      <c r="K3636" s="217"/>
    </row>
    <row r="3637" spans="1:11" ht="18" customHeight="1">
      <c r="A3637" s="243"/>
      <c r="B3637" s="243" t="s">
        <v>840</v>
      </c>
      <c r="C3637" s="207" t="s">
        <v>841</v>
      </c>
      <c r="D3637" s="243" t="s">
        <v>842</v>
      </c>
      <c r="E3637" s="243" t="s">
        <v>843</v>
      </c>
      <c r="F3637" s="600" t="s">
        <v>844</v>
      </c>
      <c r="G3637" s="600"/>
      <c r="H3637" s="208" t="s">
        <v>845</v>
      </c>
      <c r="I3637" s="207" t="s">
        <v>846</v>
      </c>
      <c r="J3637" s="207" t="s">
        <v>847</v>
      </c>
      <c r="K3637" s="207" t="s">
        <v>742</v>
      </c>
    </row>
    <row r="3638" spans="1:11" ht="33" customHeight="1">
      <c r="A3638" s="317" t="s">
        <v>848</v>
      </c>
      <c r="B3638" s="317"/>
      <c r="C3638" s="318" t="s">
        <v>3690</v>
      </c>
      <c r="D3638" s="317" t="s">
        <v>14</v>
      </c>
      <c r="E3638" s="317" t="s">
        <v>3691</v>
      </c>
      <c r="F3638" s="592" t="s">
        <v>1183</v>
      </c>
      <c r="G3638" s="592"/>
      <c r="H3638" s="319" t="s">
        <v>862</v>
      </c>
      <c r="I3638" s="318">
        <v>1</v>
      </c>
      <c r="J3638" s="318" t="s">
        <v>3692</v>
      </c>
      <c r="K3638" s="318" t="s">
        <v>3692</v>
      </c>
    </row>
    <row r="3639" spans="1:11" ht="33" customHeight="1">
      <c r="A3639" s="247" t="s">
        <v>869</v>
      </c>
      <c r="B3639" s="247"/>
      <c r="C3639" s="214" t="s">
        <v>3698</v>
      </c>
      <c r="D3639" s="247" t="s">
        <v>14</v>
      </c>
      <c r="E3639" s="247" t="s">
        <v>3699</v>
      </c>
      <c r="F3639" s="598" t="s">
        <v>1438</v>
      </c>
      <c r="G3639" s="598"/>
      <c r="H3639" s="215" t="s">
        <v>914</v>
      </c>
      <c r="I3639" s="214" t="s">
        <v>3282</v>
      </c>
      <c r="J3639" s="214" t="s">
        <v>3701</v>
      </c>
      <c r="K3639" s="216">
        <v>71.31</v>
      </c>
    </row>
    <row r="3640" spans="1:11">
      <c r="A3640" s="245"/>
      <c r="B3640" s="245"/>
      <c r="C3640" s="245"/>
      <c r="D3640" s="245"/>
      <c r="E3640" s="245"/>
      <c r="F3640" s="245" t="s">
        <v>886</v>
      </c>
      <c r="G3640" s="245" t="s">
        <v>889</v>
      </c>
      <c r="H3640" s="245" t="s">
        <v>888</v>
      </c>
      <c r="I3640" s="245" t="s">
        <v>889</v>
      </c>
      <c r="J3640" s="245" t="s">
        <v>890</v>
      </c>
      <c r="K3640" s="245" t="s">
        <v>889</v>
      </c>
    </row>
    <row r="3641" spans="1:11" ht="15" thickBot="1">
      <c r="A3641" s="245"/>
      <c r="B3641" s="245"/>
      <c r="C3641" s="245"/>
      <c r="D3641" s="245"/>
      <c r="E3641" s="245"/>
      <c r="F3641" s="245" t="s">
        <v>891</v>
      </c>
      <c r="G3641" s="245" t="s">
        <v>3704</v>
      </c>
      <c r="H3641" s="599" t="s">
        <v>892</v>
      </c>
      <c r="I3641" s="599"/>
      <c r="J3641" s="599" t="s">
        <v>3705</v>
      </c>
      <c r="K3641" s="599"/>
    </row>
    <row r="3642" spans="1:11" ht="0.95" customHeight="1" thickTop="1">
      <c r="A3642" s="217"/>
      <c r="B3642" s="217"/>
      <c r="C3642" s="217"/>
      <c r="D3642" s="217"/>
      <c r="E3642" s="217"/>
      <c r="F3642" s="217"/>
      <c r="G3642" s="217"/>
      <c r="H3642" s="217"/>
      <c r="I3642" s="217"/>
      <c r="J3642" s="217"/>
      <c r="K3642" s="217"/>
    </row>
    <row r="3643" spans="1:11" ht="18" customHeight="1">
      <c r="A3643" s="243"/>
      <c r="B3643" s="243" t="s">
        <v>840</v>
      </c>
      <c r="C3643" s="207" t="s">
        <v>841</v>
      </c>
      <c r="D3643" s="243" t="s">
        <v>842</v>
      </c>
      <c r="E3643" s="243" t="s">
        <v>843</v>
      </c>
      <c r="F3643" s="600" t="s">
        <v>844</v>
      </c>
      <c r="G3643" s="600"/>
      <c r="H3643" s="208" t="s">
        <v>845</v>
      </c>
      <c r="I3643" s="207" t="s">
        <v>846</v>
      </c>
      <c r="J3643" s="207" t="s">
        <v>847</v>
      </c>
      <c r="K3643" s="207" t="s">
        <v>742</v>
      </c>
    </row>
    <row r="3644" spans="1:11" ht="33" customHeight="1">
      <c r="A3644" s="317" t="s">
        <v>848</v>
      </c>
      <c r="B3644" s="317"/>
      <c r="C3644" s="318" t="s">
        <v>3693</v>
      </c>
      <c r="D3644" s="317" t="s">
        <v>14</v>
      </c>
      <c r="E3644" s="317" t="s">
        <v>3694</v>
      </c>
      <c r="F3644" s="592" t="s">
        <v>1183</v>
      </c>
      <c r="G3644" s="592"/>
      <c r="H3644" s="319" t="s">
        <v>862</v>
      </c>
      <c r="I3644" s="318">
        <v>1</v>
      </c>
      <c r="J3644" s="318" t="s">
        <v>3695</v>
      </c>
      <c r="K3644" s="318" t="s">
        <v>3695</v>
      </c>
    </row>
    <row r="3645" spans="1:11" ht="21.95" customHeight="1">
      <c r="A3645" s="247" t="s">
        <v>869</v>
      </c>
      <c r="B3645" s="247"/>
      <c r="C3645" s="214" t="s">
        <v>3196</v>
      </c>
      <c r="D3645" s="247" t="s">
        <v>14</v>
      </c>
      <c r="E3645" s="247" t="s">
        <v>3197</v>
      </c>
      <c r="F3645" s="598" t="s">
        <v>872</v>
      </c>
      <c r="G3645" s="598"/>
      <c r="H3645" s="215" t="s">
        <v>3198</v>
      </c>
      <c r="I3645" s="214" t="s">
        <v>3706</v>
      </c>
      <c r="J3645" s="214" t="s">
        <v>1244</v>
      </c>
      <c r="K3645" s="216">
        <v>101.66</v>
      </c>
    </row>
    <row r="3646" spans="1:11">
      <c r="A3646" s="245"/>
      <c r="B3646" s="245"/>
      <c r="C3646" s="245"/>
      <c r="D3646" s="245"/>
      <c r="E3646" s="245"/>
      <c r="F3646" s="245" t="s">
        <v>886</v>
      </c>
      <c r="G3646" s="245" t="s">
        <v>889</v>
      </c>
      <c r="H3646" s="245" t="s">
        <v>888</v>
      </c>
      <c r="I3646" s="245" t="s">
        <v>889</v>
      </c>
      <c r="J3646" s="245" t="s">
        <v>890</v>
      </c>
      <c r="K3646" s="245" t="s">
        <v>889</v>
      </c>
    </row>
    <row r="3647" spans="1:11" ht="15" thickBot="1">
      <c r="A3647" s="245"/>
      <c r="B3647" s="245"/>
      <c r="C3647" s="245"/>
      <c r="D3647" s="245"/>
      <c r="E3647" s="245"/>
      <c r="F3647" s="245" t="s">
        <v>891</v>
      </c>
      <c r="G3647" s="245" t="s">
        <v>3707</v>
      </c>
      <c r="H3647" s="599" t="s">
        <v>892</v>
      </c>
      <c r="I3647" s="599"/>
      <c r="J3647" s="599" t="s">
        <v>3708</v>
      </c>
      <c r="K3647" s="599"/>
    </row>
    <row r="3648" spans="1:11" ht="0.95" customHeight="1" thickTop="1">
      <c r="A3648" s="217"/>
      <c r="B3648" s="217"/>
      <c r="C3648" s="217"/>
      <c r="D3648" s="217"/>
      <c r="E3648" s="217"/>
      <c r="F3648" s="217"/>
      <c r="G3648" s="217"/>
      <c r="H3648" s="217"/>
      <c r="I3648" s="217"/>
      <c r="J3648" s="217"/>
      <c r="K3648" s="217"/>
    </row>
    <row r="3649" spans="1:11" ht="18" customHeight="1">
      <c r="A3649" s="243"/>
      <c r="B3649" s="243" t="s">
        <v>840</v>
      </c>
      <c r="C3649" s="207" t="s">
        <v>841</v>
      </c>
      <c r="D3649" s="243" t="s">
        <v>842</v>
      </c>
      <c r="E3649" s="243" t="s">
        <v>843</v>
      </c>
      <c r="F3649" s="600" t="s">
        <v>844</v>
      </c>
      <c r="G3649" s="600"/>
      <c r="H3649" s="208" t="s">
        <v>845</v>
      </c>
      <c r="I3649" s="207" t="s">
        <v>846</v>
      </c>
      <c r="J3649" s="207" t="s">
        <v>847</v>
      </c>
      <c r="K3649" s="207" t="s">
        <v>742</v>
      </c>
    </row>
    <row r="3650" spans="1:11" ht="54.95" customHeight="1">
      <c r="A3650" s="317" t="s">
        <v>848</v>
      </c>
      <c r="B3650" s="317"/>
      <c r="C3650" s="318" t="s">
        <v>2472</v>
      </c>
      <c r="D3650" s="317" t="s">
        <v>14</v>
      </c>
      <c r="E3650" s="317" t="s">
        <v>2473</v>
      </c>
      <c r="F3650" s="592" t="s">
        <v>1183</v>
      </c>
      <c r="G3650" s="592"/>
      <c r="H3650" s="319" t="s">
        <v>1184</v>
      </c>
      <c r="I3650" s="318">
        <v>1</v>
      </c>
      <c r="J3650" s="318" t="s">
        <v>2475</v>
      </c>
      <c r="K3650" s="318" t="s">
        <v>2475</v>
      </c>
    </row>
    <row r="3651" spans="1:11" ht="21.95" customHeight="1">
      <c r="A3651" s="244" t="s">
        <v>853</v>
      </c>
      <c r="B3651" s="244"/>
      <c r="C3651" s="211" t="s">
        <v>3709</v>
      </c>
      <c r="D3651" s="244" t="s">
        <v>14</v>
      </c>
      <c r="E3651" s="244" t="s">
        <v>3710</v>
      </c>
      <c r="F3651" s="597" t="s">
        <v>861</v>
      </c>
      <c r="G3651" s="597"/>
      <c r="H3651" s="212" t="s">
        <v>862</v>
      </c>
      <c r="I3651" s="211" t="s">
        <v>867</v>
      </c>
      <c r="J3651" s="211" t="s">
        <v>3711</v>
      </c>
      <c r="K3651" s="213">
        <v>23.91</v>
      </c>
    </row>
    <row r="3652" spans="1:11" ht="54.95" customHeight="1">
      <c r="A3652" s="244" t="s">
        <v>853</v>
      </c>
      <c r="B3652" s="244"/>
      <c r="C3652" s="211" t="s">
        <v>3712</v>
      </c>
      <c r="D3652" s="244" t="s">
        <v>14</v>
      </c>
      <c r="E3652" s="244" t="s">
        <v>3713</v>
      </c>
      <c r="F3652" s="597" t="s">
        <v>1183</v>
      </c>
      <c r="G3652" s="597"/>
      <c r="H3652" s="212" t="s">
        <v>862</v>
      </c>
      <c r="I3652" s="211" t="s">
        <v>867</v>
      </c>
      <c r="J3652" s="211" t="s">
        <v>3714</v>
      </c>
      <c r="K3652" s="213">
        <v>8.25</v>
      </c>
    </row>
    <row r="3653" spans="1:11" ht="54.95" customHeight="1">
      <c r="A3653" s="244" t="s">
        <v>853</v>
      </c>
      <c r="B3653" s="244"/>
      <c r="C3653" s="211" t="s">
        <v>3715</v>
      </c>
      <c r="D3653" s="244" t="s">
        <v>14</v>
      </c>
      <c r="E3653" s="244" t="s">
        <v>3716</v>
      </c>
      <c r="F3653" s="597" t="s">
        <v>1183</v>
      </c>
      <c r="G3653" s="597"/>
      <c r="H3653" s="212" t="s">
        <v>862</v>
      </c>
      <c r="I3653" s="211" t="s">
        <v>867</v>
      </c>
      <c r="J3653" s="211" t="s">
        <v>3717</v>
      </c>
      <c r="K3653" s="213">
        <v>3.29</v>
      </c>
    </row>
    <row r="3654" spans="1:11" ht="54.95" customHeight="1">
      <c r="A3654" s="244" t="s">
        <v>853</v>
      </c>
      <c r="B3654" s="244"/>
      <c r="C3654" s="211" t="s">
        <v>3718</v>
      </c>
      <c r="D3654" s="244" t="s">
        <v>14</v>
      </c>
      <c r="E3654" s="244" t="s">
        <v>3719</v>
      </c>
      <c r="F3654" s="597" t="s">
        <v>1183</v>
      </c>
      <c r="G3654" s="597"/>
      <c r="H3654" s="212" t="s">
        <v>862</v>
      </c>
      <c r="I3654" s="211" t="s">
        <v>867</v>
      </c>
      <c r="J3654" s="211" t="s">
        <v>3720</v>
      </c>
      <c r="K3654" s="213">
        <v>15.48</v>
      </c>
    </row>
    <row r="3655" spans="1:11" ht="54.95" customHeight="1">
      <c r="A3655" s="244" t="s">
        <v>853</v>
      </c>
      <c r="B3655" s="244"/>
      <c r="C3655" s="211" t="s">
        <v>3721</v>
      </c>
      <c r="D3655" s="244" t="s">
        <v>14</v>
      </c>
      <c r="E3655" s="244" t="s">
        <v>3722</v>
      </c>
      <c r="F3655" s="597" t="s">
        <v>1183</v>
      </c>
      <c r="G3655" s="597"/>
      <c r="H3655" s="212" t="s">
        <v>862</v>
      </c>
      <c r="I3655" s="211" t="s">
        <v>867</v>
      </c>
      <c r="J3655" s="211" t="s">
        <v>1410</v>
      </c>
      <c r="K3655" s="213">
        <v>0.66</v>
      </c>
    </row>
    <row r="3656" spans="1:11" ht="54.95" customHeight="1">
      <c r="A3656" s="244" t="s">
        <v>853</v>
      </c>
      <c r="B3656" s="244"/>
      <c r="C3656" s="211" t="s">
        <v>3723</v>
      </c>
      <c r="D3656" s="244" t="s">
        <v>14</v>
      </c>
      <c r="E3656" s="244" t="s">
        <v>3724</v>
      </c>
      <c r="F3656" s="597" t="s">
        <v>1183</v>
      </c>
      <c r="G3656" s="597"/>
      <c r="H3656" s="212" t="s">
        <v>862</v>
      </c>
      <c r="I3656" s="211" t="s">
        <v>867</v>
      </c>
      <c r="J3656" s="211" t="s">
        <v>3725</v>
      </c>
      <c r="K3656" s="213">
        <v>84.63</v>
      </c>
    </row>
    <row r="3657" spans="1:11">
      <c r="A3657" s="245"/>
      <c r="B3657" s="245"/>
      <c r="C3657" s="245"/>
      <c r="D3657" s="245"/>
      <c r="E3657" s="245"/>
      <c r="F3657" s="245" t="s">
        <v>886</v>
      </c>
      <c r="G3657" s="245" t="s">
        <v>2564</v>
      </c>
      <c r="H3657" s="245" t="s">
        <v>888</v>
      </c>
      <c r="I3657" s="245" t="s">
        <v>4303</v>
      </c>
      <c r="J3657" s="245" t="s">
        <v>890</v>
      </c>
      <c r="K3657" s="245" t="s">
        <v>3726</v>
      </c>
    </row>
    <row r="3658" spans="1:11" ht="15" thickBot="1">
      <c r="A3658" s="245"/>
      <c r="B3658" s="245"/>
      <c r="C3658" s="245"/>
      <c r="D3658" s="245"/>
      <c r="E3658" s="245"/>
      <c r="F3658" s="245" t="s">
        <v>891</v>
      </c>
      <c r="G3658" s="245" t="s">
        <v>3727</v>
      </c>
      <c r="H3658" s="599" t="s">
        <v>892</v>
      </c>
      <c r="I3658" s="599"/>
      <c r="J3658" s="599" t="s">
        <v>3728</v>
      </c>
      <c r="K3658" s="599"/>
    </row>
    <row r="3659" spans="1:11" ht="0.95" customHeight="1" thickTop="1">
      <c r="A3659" s="217"/>
      <c r="B3659" s="217"/>
      <c r="C3659" s="217"/>
      <c r="D3659" s="217"/>
      <c r="E3659" s="217"/>
      <c r="F3659" s="217"/>
      <c r="G3659" s="217"/>
      <c r="H3659" s="217"/>
      <c r="I3659" s="217"/>
      <c r="J3659" s="217"/>
      <c r="K3659" s="217"/>
    </row>
    <row r="3660" spans="1:11" ht="18" customHeight="1">
      <c r="A3660" s="243"/>
      <c r="B3660" s="243" t="s">
        <v>840</v>
      </c>
      <c r="C3660" s="207" t="s">
        <v>841</v>
      </c>
      <c r="D3660" s="243" t="s">
        <v>842</v>
      </c>
      <c r="E3660" s="243" t="s">
        <v>843</v>
      </c>
      <c r="F3660" s="600" t="s">
        <v>844</v>
      </c>
      <c r="G3660" s="600"/>
      <c r="H3660" s="208" t="s">
        <v>845</v>
      </c>
      <c r="I3660" s="207" t="s">
        <v>846</v>
      </c>
      <c r="J3660" s="207" t="s">
        <v>847</v>
      </c>
      <c r="K3660" s="207" t="s">
        <v>742</v>
      </c>
    </row>
    <row r="3661" spans="1:11" ht="54.95" customHeight="1">
      <c r="A3661" s="317" t="s">
        <v>848</v>
      </c>
      <c r="B3661" s="317"/>
      <c r="C3661" s="318" t="s">
        <v>3712</v>
      </c>
      <c r="D3661" s="317" t="s">
        <v>14</v>
      </c>
      <c r="E3661" s="317" t="s">
        <v>3713</v>
      </c>
      <c r="F3661" s="592" t="s">
        <v>1183</v>
      </c>
      <c r="G3661" s="592"/>
      <c r="H3661" s="319" t="s">
        <v>862</v>
      </c>
      <c r="I3661" s="318">
        <v>1</v>
      </c>
      <c r="J3661" s="318" t="s">
        <v>3714</v>
      </c>
      <c r="K3661" s="318" t="s">
        <v>3714</v>
      </c>
    </row>
    <row r="3662" spans="1:11" ht="44.1" customHeight="1">
      <c r="A3662" s="247" t="s">
        <v>869</v>
      </c>
      <c r="B3662" s="247"/>
      <c r="C3662" s="214" t="s">
        <v>3729</v>
      </c>
      <c r="D3662" s="247" t="s">
        <v>14</v>
      </c>
      <c r="E3662" s="247" t="s">
        <v>3730</v>
      </c>
      <c r="F3662" s="598" t="s">
        <v>1438</v>
      </c>
      <c r="G3662" s="598"/>
      <c r="H3662" s="215" t="s">
        <v>914</v>
      </c>
      <c r="I3662" s="214" t="s">
        <v>3273</v>
      </c>
      <c r="J3662" s="214" t="s">
        <v>3731</v>
      </c>
      <c r="K3662" s="216">
        <v>6.06</v>
      </c>
    </row>
    <row r="3663" spans="1:11" ht="54.95" customHeight="1">
      <c r="A3663" s="247" t="s">
        <v>869</v>
      </c>
      <c r="B3663" s="247"/>
      <c r="C3663" s="214" t="s">
        <v>3732</v>
      </c>
      <c r="D3663" s="247" t="s">
        <v>14</v>
      </c>
      <c r="E3663" s="247" t="s">
        <v>3733</v>
      </c>
      <c r="F3663" s="598" t="s">
        <v>1438</v>
      </c>
      <c r="G3663" s="598"/>
      <c r="H3663" s="215" t="s">
        <v>914</v>
      </c>
      <c r="I3663" s="214" t="s">
        <v>3273</v>
      </c>
      <c r="J3663" s="214" t="s">
        <v>3734</v>
      </c>
      <c r="K3663" s="216">
        <v>2.19</v>
      </c>
    </row>
    <row r="3664" spans="1:11">
      <c r="A3664" s="245"/>
      <c r="B3664" s="245"/>
      <c r="C3664" s="245"/>
      <c r="D3664" s="245"/>
      <c r="E3664" s="245"/>
      <c r="F3664" s="245" t="s">
        <v>886</v>
      </c>
      <c r="G3664" s="245" t="s">
        <v>889</v>
      </c>
      <c r="H3664" s="245" t="s">
        <v>888</v>
      </c>
      <c r="I3664" s="245" t="s">
        <v>889</v>
      </c>
      <c r="J3664" s="245" t="s">
        <v>890</v>
      </c>
      <c r="K3664" s="245" t="s">
        <v>889</v>
      </c>
    </row>
    <row r="3665" spans="1:11" ht="15" thickBot="1">
      <c r="A3665" s="245"/>
      <c r="B3665" s="245"/>
      <c r="C3665" s="245"/>
      <c r="D3665" s="245"/>
      <c r="E3665" s="245"/>
      <c r="F3665" s="245" t="s">
        <v>891</v>
      </c>
      <c r="G3665" s="245" t="s">
        <v>1592</v>
      </c>
      <c r="H3665" s="599" t="s">
        <v>892</v>
      </c>
      <c r="I3665" s="599"/>
      <c r="J3665" s="599" t="s">
        <v>3735</v>
      </c>
      <c r="K3665" s="599"/>
    </row>
    <row r="3666" spans="1:11" ht="0.95" customHeight="1" thickTop="1">
      <c r="A3666" s="217"/>
      <c r="B3666" s="217"/>
      <c r="C3666" s="217"/>
      <c r="D3666" s="217"/>
      <c r="E3666" s="217"/>
      <c r="F3666" s="217"/>
      <c r="G3666" s="217"/>
      <c r="H3666" s="217"/>
      <c r="I3666" s="217"/>
      <c r="J3666" s="217"/>
      <c r="K3666" s="217"/>
    </row>
    <row r="3667" spans="1:11" ht="18" customHeight="1">
      <c r="A3667" s="243"/>
      <c r="B3667" s="243" t="s">
        <v>840</v>
      </c>
      <c r="C3667" s="207" t="s">
        <v>841</v>
      </c>
      <c r="D3667" s="243" t="s">
        <v>842</v>
      </c>
      <c r="E3667" s="243" t="s">
        <v>843</v>
      </c>
      <c r="F3667" s="600" t="s">
        <v>844</v>
      </c>
      <c r="G3667" s="600"/>
      <c r="H3667" s="208" t="s">
        <v>845</v>
      </c>
      <c r="I3667" s="207" t="s">
        <v>846</v>
      </c>
      <c r="J3667" s="207" t="s">
        <v>847</v>
      </c>
      <c r="K3667" s="207" t="s">
        <v>742</v>
      </c>
    </row>
    <row r="3668" spans="1:11" ht="54.95" customHeight="1">
      <c r="A3668" s="317" t="s">
        <v>848</v>
      </c>
      <c r="B3668" s="317"/>
      <c r="C3668" s="318" t="s">
        <v>3721</v>
      </c>
      <c r="D3668" s="317" t="s">
        <v>14</v>
      </c>
      <c r="E3668" s="317" t="s">
        <v>3722</v>
      </c>
      <c r="F3668" s="592" t="s">
        <v>1183</v>
      </c>
      <c r="G3668" s="592"/>
      <c r="H3668" s="319" t="s">
        <v>862</v>
      </c>
      <c r="I3668" s="318">
        <v>1</v>
      </c>
      <c r="J3668" s="318" t="s">
        <v>1410</v>
      </c>
      <c r="K3668" s="318" t="s">
        <v>1410</v>
      </c>
    </row>
    <row r="3669" spans="1:11" ht="44.1" customHeight="1">
      <c r="A3669" s="247" t="s">
        <v>869</v>
      </c>
      <c r="B3669" s="247"/>
      <c r="C3669" s="214" t="s">
        <v>3729</v>
      </c>
      <c r="D3669" s="247" t="s">
        <v>14</v>
      </c>
      <c r="E3669" s="247" t="s">
        <v>3730</v>
      </c>
      <c r="F3669" s="598" t="s">
        <v>1438</v>
      </c>
      <c r="G3669" s="598"/>
      <c r="H3669" s="215" t="s">
        <v>914</v>
      </c>
      <c r="I3669" s="214" t="s">
        <v>3280</v>
      </c>
      <c r="J3669" s="214" t="s">
        <v>3731</v>
      </c>
      <c r="K3669" s="216">
        <v>0.49</v>
      </c>
    </row>
    <row r="3670" spans="1:11" ht="54.95" customHeight="1">
      <c r="A3670" s="247" t="s">
        <v>869</v>
      </c>
      <c r="B3670" s="247"/>
      <c r="C3670" s="214" t="s">
        <v>3732</v>
      </c>
      <c r="D3670" s="247" t="s">
        <v>14</v>
      </c>
      <c r="E3670" s="247" t="s">
        <v>3733</v>
      </c>
      <c r="F3670" s="598" t="s">
        <v>1438</v>
      </c>
      <c r="G3670" s="598"/>
      <c r="H3670" s="215" t="s">
        <v>914</v>
      </c>
      <c r="I3670" s="214" t="s">
        <v>3280</v>
      </c>
      <c r="J3670" s="214" t="s">
        <v>3734</v>
      </c>
      <c r="K3670" s="216">
        <v>0.17</v>
      </c>
    </row>
    <row r="3671" spans="1:11">
      <c r="A3671" s="245"/>
      <c r="B3671" s="245"/>
      <c r="C3671" s="245"/>
      <c r="D3671" s="245"/>
      <c r="E3671" s="245"/>
      <c r="F3671" s="245" t="s">
        <v>886</v>
      </c>
      <c r="G3671" s="245" t="s">
        <v>889</v>
      </c>
      <c r="H3671" s="245" t="s">
        <v>888</v>
      </c>
      <c r="I3671" s="245" t="s">
        <v>889</v>
      </c>
      <c r="J3671" s="245" t="s">
        <v>890</v>
      </c>
      <c r="K3671" s="245" t="s">
        <v>889</v>
      </c>
    </row>
    <row r="3672" spans="1:11" ht="15" thickBot="1">
      <c r="A3672" s="245"/>
      <c r="B3672" s="245"/>
      <c r="C3672" s="245"/>
      <c r="D3672" s="245"/>
      <c r="E3672" s="245"/>
      <c r="F3672" s="245" t="s">
        <v>891</v>
      </c>
      <c r="G3672" s="245" t="s">
        <v>1364</v>
      </c>
      <c r="H3672" s="599" t="s">
        <v>892</v>
      </c>
      <c r="I3672" s="599"/>
      <c r="J3672" s="599" t="s">
        <v>1411</v>
      </c>
      <c r="K3672" s="599"/>
    </row>
    <row r="3673" spans="1:11" ht="0.95" customHeight="1" thickTop="1">
      <c r="A3673" s="217"/>
      <c r="B3673" s="217"/>
      <c r="C3673" s="217"/>
      <c r="D3673" s="217"/>
      <c r="E3673" s="217"/>
      <c r="F3673" s="217"/>
      <c r="G3673" s="217"/>
      <c r="H3673" s="217"/>
      <c r="I3673" s="217"/>
      <c r="J3673" s="217"/>
      <c r="K3673" s="217"/>
    </row>
    <row r="3674" spans="1:11" ht="18" customHeight="1">
      <c r="A3674" s="243"/>
      <c r="B3674" s="243" t="s">
        <v>840</v>
      </c>
      <c r="C3674" s="207" t="s">
        <v>841</v>
      </c>
      <c r="D3674" s="243" t="s">
        <v>842</v>
      </c>
      <c r="E3674" s="243" t="s">
        <v>843</v>
      </c>
      <c r="F3674" s="600" t="s">
        <v>844</v>
      </c>
      <c r="G3674" s="600"/>
      <c r="H3674" s="208" t="s">
        <v>845</v>
      </c>
      <c r="I3674" s="207" t="s">
        <v>846</v>
      </c>
      <c r="J3674" s="207" t="s">
        <v>847</v>
      </c>
      <c r="K3674" s="207" t="s">
        <v>742</v>
      </c>
    </row>
    <row r="3675" spans="1:11" ht="54.95" customHeight="1">
      <c r="A3675" s="317" t="s">
        <v>848</v>
      </c>
      <c r="B3675" s="317"/>
      <c r="C3675" s="318" t="s">
        <v>3715</v>
      </c>
      <c r="D3675" s="317" t="s">
        <v>14</v>
      </c>
      <c r="E3675" s="317" t="s">
        <v>3716</v>
      </c>
      <c r="F3675" s="592" t="s">
        <v>1183</v>
      </c>
      <c r="G3675" s="592"/>
      <c r="H3675" s="319" t="s">
        <v>862</v>
      </c>
      <c r="I3675" s="318">
        <v>1</v>
      </c>
      <c r="J3675" s="318" t="s">
        <v>3717</v>
      </c>
      <c r="K3675" s="318" t="s">
        <v>3717</v>
      </c>
    </row>
    <row r="3676" spans="1:11" ht="44.1" customHeight="1">
      <c r="A3676" s="247" t="s">
        <v>869</v>
      </c>
      <c r="B3676" s="247"/>
      <c r="C3676" s="214" t="s">
        <v>3729</v>
      </c>
      <c r="D3676" s="247" t="s">
        <v>14</v>
      </c>
      <c r="E3676" s="247" t="s">
        <v>3730</v>
      </c>
      <c r="F3676" s="598" t="s">
        <v>1438</v>
      </c>
      <c r="G3676" s="598"/>
      <c r="H3676" s="215" t="s">
        <v>914</v>
      </c>
      <c r="I3676" s="214" t="s">
        <v>3281</v>
      </c>
      <c r="J3676" s="214" t="s">
        <v>3731</v>
      </c>
      <c r="K3676" s="216">
        <v>2.42</v>
      </c>
    </row>
    <row r="3677" spans="1:11" ht="54.95" customHeight="1">
      <c r="A3677" s="247" t="s">
        <v>869</v>
      </c>
      <c r="B3677" s="247"/>
      <c r="C3677" s="214" t="s">
        <v>3732</v>
      </c>
      <c r="D3677" s="247" t="s">
        <v>14</v>
      </c>
      <c r="E3677" s="247" t="s">
        <v>3733</v>
      </c>
      <c r="F3677" s="598" t="s">
        <v>1438</v>
      </c>
      <c r="G3677" s="598"/>
      <c r="H3677" s="215" t="s">
        <v>914</v>
      </c>
      <c r="I3677" s="214" t="s">
        <v>3281</v>
      </c>
      <c r="J3677" s="214" t="s">
        <v>3734</v>
      </c>
      <c r="K3677" s="216">
        <v>0.87</v>
      </c>
    </row>
    <row r="3678" spans="1:11">
      <c r="A3678" s="245"/>
      <c r="B3678" s="245"/>
      <c r="C3678" s="245"/>
      <c r="D3678" s="245"/>
      <c r="E3678" s="245"/>
      <c r="F3678" s="245" t="s">
        <v>886</v>
      </c>
      <c r="G3678" s="245" t="s">
        <v>889</v>
      </c>
      <c r="H3678" s="245" t="s">
        <v>888</v>
      </c>
      <c r="I3678" s="245" t="s">
        <v>889</v>
      </c>
      <c r="J3678" s="245" t="s">
        <v>890</v>
      </c>
      <c r="K3678" s="245" t="s">
        <v>889</v>
      </c>
    </row>
    <row r="3679" spans="1:11" ht="15" thickBot="1">
      <c r="A3679" s="245"/>
      <c r="B3679" s="245"/>
      <c r="C3679" s="245"/>
      <c r="D3679" s="245"/>
      <c r="E3679" s="245"/>
      <c r="F3679" s="245" t="s">
        <v>891</v>
      </c>
      <c r="G3679" s="245" t="s">
        <v>1732</v>
      </c>
      <c r="H3679" s="599" t="s">
        <v>892</v>
      </c>
      <c r="I3679" s="599"/>
      <c r="J3679" s="599" t="s">
        <v>3736</v>
      </c>
      <c r="K3679" s="599"/>
    </row>
    <row r="3680" spans="1:11" ht="0.95" customHeight="1" thickTop="1">
      <c r="A3680" s="217"/>
      <c r="B3680" s="217"/>
      <c r="C3680" s="217"/>
      <c r="D3680" s="217"/>
      <c r="E3680" s="217"/>
      <c r="F3680" s="217"/>
      <c r="G3680" s="217"/>
      <c r="H3680" s="217"/>
      <c r="I3680" s="217"/>
      <c r="J3680" s="217"/>
      <c r="K3680" s="217"/>
    </row>
    <row r="3681" spans="1:11" ht="18" customHeight="1">
      <c r="A3681" s="243"/>
      <c r="B3681" s="243" t="s">
        <v>840</v>
      </c>
      <c r="C3681" s="207" t="s">
        <v>841</v>
      </c>
      <c r="D3681" s="243" t="s">
        <v>842</v>
      </c>
      <c r="E3681" s="243" t="s">
        <v>843</v>
      </c>
      <c r="F3681" s="600" t="s">
        <v>844</v>
      </c>
      <c r="G3681" s="600"/>
      <c r="H3681" s="208" t="s">
        <v>845</v>
      </c>
      <c r="I3681" s="207" t="s">
        <v>846</v>
      </c>
      <c r="J3681" s="207" t="s">
        <v>847</v>
      </c>
      <c r="K3681" s="207" t="s">
        <v>742</v>
      </c>
    </row>
    <row r="3682" spans="1:11" ht="54.95" customHeight="1">
      <c r="A3682" s="317" t="s">
        <v>848</v>
      </c>
      <c r="B3682" s="317"/>
      <c r="C3682" s="318" t="s">
        <v>3718</v>
      </c>
      <c r="D3682" s="317" t="s">
        <v>14</v>
      </c>
      <c r="E3682" s="317" t="s">
        <v>3719</v>
      </c>
      <c r="F3682" s="592" t="s">
        <v>1183</v>
      </c>
      <c r="G3682" s="592"/>
      <c r="H3682" s="319" t="s">
        <v>862</v>
      </c>
      <c r="I3682" s="318">
        <v>1</v>
      </c>
      <c r="J3682" s="318" t="s">
        <v>3720</v>
      </c>
      <c r="K3682" s="318" t="s">
        <v>3720</v>
      </c>
    </row>
    <row r="3683" spans="1:11" ht="44.1" customHeight="1">
      <c r="A3683" s="247" t="s">
        <v>869</v>
      </c>
      <c r="B3683" s="247"/>
      <c r="C3683" s="214" t="s">
        <v>3729</v>
      </c>
      <c r="D3683" s="247" t="s">
        <v>14</v>
      </c>
      <c r="E3683" s="247" t="s">
        <v>3730</v>
      </c>
      <c r="F3683" s="598" t="s">
        <v>1438</v>
      </c>
      <c r="G3683" s="598"/>
      <c r="H3683" s="215" t="s">
        <v>914</v>
      </c>
      <c r="I3683" s="214" t="s">
        <v>3282</v>
      </c>
      <c r="J3683" s="214" t="s">
        <v>3731</v>
      </c>
      <c r="K3683" s="216">
        <v>11.37</v>
      </c>
    </row>
    <row r="3684" spans="1:11" ht="54.95" customHeight="1">
      <c r="A3684" s="247" t="s">
        <v>869</v>
      </c>
      <c r="B3684" s="247"/>
      <c r="C3684" s="214" t="s">
        <v>3732</v>
      </c>
      <c r="D3684" s="247" t="s">
        <v>14</v>
      </c>
      <c r="E3684" s="247" t="s">
        <v>3733</v>
      </c>
      <c r="F3684" s="598" t="s">
        <v>1438</v>
      </c>
      <c r="G3684" s="598"/>
      <c r="H3684" s="215" t="s">
        <v>914</v>
      </c>
      <c r="I3684" s="214" t="s">
        <v>3282</v>
      </c>
      <c r="J3684" s="214" t="s">
        <v>3734</v>
      </c>
      <c r="K3684" s="216">
        <v>4.1100000000000003</v>
      </c>
    </row>
    <row r="3685" spans="1:11">
      <c r="A3685" s="245"/>
      <c r="B3685" s="245"/>
      <c r="C3685" s="245"/>
      <c r="D3685" s="245"/>
      <c r="E3685" s="245"/>
      <c r="F3685" s="245" t="s">
        <v>886</v>
      </c>
      <c r="G3685" s="245" t="s">
        <v>889</v>
      </c>
      <c r="H3685" s="245" t="s">
        <v>888</v>
      </c>
      <c r="I3685" s="245" t="s">
        <v>889</v>
      </c>
      <c r="J3685" s="245" t="s">
        <v>890</v>
      </c>
      <c r="K3685" s="245" t="s">
        <v>889</v>
      </c>
    </row>
    <row r="3686" spans="1:11" ht="15" thickBot="1">
      <c r="A3686" s="245"/>
      <c r="B3686" s="245"/>
      <c r="C3686" s="245"/>
      <c r="D3686" s="245"/>
      <c r="E3686" s="245"/>
      <c r="F3686" s="245" t="s">
        <v>891</v>
      </c>
      <c r="G3686" s="245" t="s">
        <v>2546</v>
      </c>
      <c r="H3686" s="599" t="s">
        <v>892</v>
      </c>
      <c r="I3686" s="599"/>
      <c r="J3686" s="599" t="s">
        <v>2030</v>
      </c>
      <c r="K3686" s="599"/>
    </row>
    <row r="3687" spans="1:11" ht="0.95" customHeight="1" thickTop="1">
      <c r="A3687" s="217"/>
      <c r="B3687" s="217"/>
      <c r="C3687" s="217"/>
      <c r="D3687" s="217"/>
      <c r="E3687" s="217"/>
      <c r="F3687" s="217"/>
      <c r="G3687" s="217"/>
      <c r="H3687" s="217"/>
      <c r="I3687" s="217"/>
      <c r="J3687" s="217"/>
      <c r="K3687" s="217"/>
    </row>
    <row r="3688" spans="1:11" ht="18" customHeight="1">
      <c r="A3688" s="243"/>
      <c r="B3688" s="243" t="s">
        <v>840</v>
      </c>
      <c r="C3688" s="207" t="s">
        <v>841</v>
      </c>
      <c r="D3688" s="243" t="s">
        <v>842</v>
      </c>
      <c r="E3688" s="243" t="s">
        <v>843</v>
      </c>
      <c r="F3688" s="600" t="s">
        <v>844</v>
      </c>
      <c r="G3688" s="600"/>
      <c r="H3688" s="208" t="s">
        <v>845</v>
      </c>
      <c r="I3688" s="207" t="s">
        <v>846</v>
      </c>
      <c r="J3688" s="207" t="s">
        <v>847</v>
      </c>
      <c r="K3688" s="207" t="s">
        <v>742</v>
      </c>
    </row>
    <row r="3689" spans="1:11" ht="54.95" customHeight="1">
      <c r="A3689" s="317" t="s">
        <v>848</v>
      </c>
      <c r="B3689" s="317"/>
      <c r="C3689" s="318" t="s">
        <v>3723</v>
      </c>
      <c r="D3689" s="317" t="s">
        <v>14</v>
      </c>
      <c r="E3689" s="317" t="s">
        <v>3724</v>
      </c>
      <c r="F3689" s="592" t="s">
        <v>1183</v>
      </c>
      <c r="G3689" s="592"/>
      <c r="H3689" s="319" t="s">
        <v>862</v>
      </c>
      <c r="I3689" s="318">
        <v>1</v>
      </c>
      <c r="J3689" s="318" t="s">
        <v>3725</v>
      </c>
      <c r="K3689" s="318" t="s">
        <v>3725</v>
      </c>
    </row>
    <row r="3690" spans="1:11" ht="21.95" customHeight="1">
      <c r="A3690" s="247" t="s">
        <v>869</v>
      </c>
      <c r="B3690" s="247"/>
      <c r="C3690" s="214" t="s">
        <v>3284</v>
      </c>
      <c r="D3690" s="247" t="s">
        <v>14</v>
      </c>
      <c r="E3690" s="247" t="s">
        <v>3285</v>
      </c>
      <c r="F3690" s="598" t="s">
        <v>872</v>
      </c>
      <c r="G3690" s="598"/>
      <c r="H3690" s="215" t="s">
        <v>794</v>
      </c>
      <c r="I3690" s="214" t="s">
        <v>3737</v>
      </c>
      <c r="J3690" s="214" t="s">
        <v>1778</v>
      </c>
      <c r="K3690" s="216">
        <v>84.63</v>
      </c>
    </row>
    <row r="3691" spans="1:11">
      <c r="A3691" s="245"/>
      <c r="B3691" s="245"/>
      <c r="C3691" s="245"/>
      <c r="D3691" s="245"/>
      <c r="E3691" s="245"/>
      <c r="F3691" s="245" t="s">
        <v>886</v>
      </c>
      <c r="G3691" s="245" t="s">
        <v>889</v>
      </c>
      <c r="H3691" s="245" t="s">
        <v>888</v>
      </c>
      <c r="I3691" s="245" t="s">
        <v>889</v>
      </c>
      <c r="J3691" s="245" t="s">
        <v>890</v>
      </c>
      <c r="K3691" s="245" t="s">
        <v>889</v>
      </c>
    </row>
    <row r="3692" spans="1:11" ht="15" thickBot="1">
      <c r="A3692" s="245"/>
      <c r="B3692" s="245"/>
      <c r="C3692" s="245"/>
      <c r="D3692" s="245"/>
      <c r="E3692" s="245"/>
      <c r="F3692" s="245" t="s">
        <v>891</v>
      </c>
      <c r="G3692" s="245" t="s">
        <v>3561</v>
      </c>
      <c r="H3692" s="599" t="s">
        <v>892</v>
      </c>
      <c r="I3692" s="599"/>
      <c r="J3692" s="599" t="s">
        <v>3738</v>
      </c>
      <c r="K3692" s="599"/>
    </row>
    <row r="3693" spans="1:11" ht="0.95" customHeight="1" thickTop="1">
      <c r="A3693" s="217"/>
      <c r="B3693" s="217"/>
      <c r="C3693" s="217"/>
      <c r="D3693" s="217"/>
      <c r="E3693" s="217"/>
      <c r="F3693" s="217"/>
      <c r="G3693" s="217"/>
      <c r="H3693" s="217"/>
      <c r="I3693" s="217"/>
      <c r="J3693" s="217"/>
      <c r="K3693" s="217"/>
    </row>
    <row r="3694" spans="1:11" ht="18" customHeight="1">
      <c r="A3694" s="243"/>
      <c r="B3694" s="243" t="s">
        <v>840</v>
      </c>
      <c r="C3694" s="207" t="s">
        <v>841</v>
      </c>
      <c r="D3694" s="243" t="s">
        <v>842</v>
      </c>
      <c r="E3694" s="243" t="s">
        <v>843</v>
      </c>
      <c r="F3694" s="600" t="s">
        <v>844</v>
      </c>
      <c r="G3694" s="600"/>
      <c r="H3694" s="208" t="s">
        <v>845</v>
      </c>
      <c r="I3694" s="207" t="s">
        <v>846</v>
      </c>
      <c r="J3694" s="207" t="s">
        <v>847</v>
      </c>
      <c r="K3694" s="207" t="s">
        <v>742</v>
      </c>
    </row>
    <row r="3695" spans="1:11" ht="33" customHeight="1">
      <c r="A3695" s="317" t="s">
        <v>848</v>
      </c>
      <c r="B3695" s="317"/>
      <c r="C3695" s="318" t="s">
        <v>2701</v>
      </c>
      <c r="D3695" s="317" t="s">
        <v>14</v>
      </c>
      <c r="E3695" s="317" t="s">
        <v>2702</v>
      </c>
      <c r="F3695" s="592" t="s">
        <v>902</v>
      </c>
      <c r="G3695" s="592"/>
      <c r="H3695" s="319" t="s">
        <v>914</v>
      </c>
      <c r="I3695" s="318">
        <v>1</v>
      </c>
      <c r="J3695" s="318" t="s">
        <v>2190</v>
      </c>
      <c r="K3695" s="318" t="s">
        <v>2190</v>
      </c>
    </row>
    <row r="3696" spans="1:11" ht="21.95" customHeight="1">
      <c r="A3696" s="244" t="s">
        <v>853</v>
      </c>
      <c r="B3696" s="244"/>
      <c r="C3696" s="211" t="s">
        <v>2491</v>
      </c>
      <c r="D3696" s="244" t="s">
        <v>14</v>
      </c>
      <c r="E3696" s="244" t="s">
        <v>2492</v>
      </c>
      <c r="F3696" s="597" t="s">
        <v>861</v>
      </c>
      <c r="G3696" s="597"/>
      <c r="H3696" s="212" t="s">
        <v>862</v>
      </c>
      <c r="I3696" s="211" t="s">
        <v>3739</v>
      </c>
      <c r="J3696" s="211" t="s">
        <v>2494</v>
      </c>
      <c r="K3696" s="213">
        <v>8.56</v>
      </c>
    </row>
    <row r="3697" spans="1:11" ht="21.95" customHeight="1">
      <c r="A3697" s="244" t="s">
        <v>853</v>
      </c>
      <c r="B3697" s="244"/>
      <c r="C3697" s="211" t="s">
        <v>1123</v>
      </c>
      <c r="D3697" s="244" t="s">
        <v>14</v>
      </c>
      <c r="E3697" s="244" t="s">
        <v>1124</v>
      </c>
      <c r="F3697" s="597" t="s">
        <v>861</v>
      </c>
      <c r="G3697" s="597"/>
      <c r="H3697" s="212" t="s">
        <v>862</v>
      </c>
      <c r="I3697" s="211" t="s">
        <v>3739</v>
      </c>
      <c r="J3697" s="211" t="s">
        <v>1125</v>
      </c>
      <c r="K3697" s="213">
        <v>10.95</v>
      </c>
    </row>
    <row r="3698" spans="1:11" ht="21.95" customHeight="1">
      <c r="A3698" s="247" t="s">
        <v>869</v>
      </c>
      <c r="B3698" s="247"/>
      <c r="C3698" s="214" t="s">
        <v>3740</v>
      </c>
      <c r="D3698" s="247" t="s">
        <v>14</v>
      </c>
      <c r="E3698" s="247" t="s">
        <v>3741</v>
      </c>
      <c r="F3698" s="598" t="s">
        <v>872</v>
      </c>
      <c r="G3698" s="598"/>
      <c r="H3698" s="215" t="s">
        <v>914</v>
      </c>
      <c r="I3698" s="214" t="s">
        <v>863</v>
      </c>
      <c r="J3698" s="214" t="s">
        <v>1322</v>
      </c>
      <c r="K3698" s="216">
        <v>14.44</v>
      </c>
    </row>
    <row r="3699" spans="1:11">
      <c r="A3699" s="245"/>
      <c r="B3699" s="245"/>
      <c r="C3699" s="245"/>
      <c r="D3699" s="245"/>
      <c r="E3699" s="245"/>
      <c r="F3699" s="245" t="s">
        <v>886</v>
      </c>
      <c r="G3699" s="245" t="s">
        <v>4304</v>
      </c>
      <c r="H3699" s="245" t="s">
        <v>888</v>
      </c>
      <c r="I3699" s="245" t="s">
        <v>2866</v>
      </c>
      <c r="J3699" s="245" t="s">
        <v>890</v>
      </c>
      <c r="K3699" s="245" t="s">
        <v>3742</v>
      </c>
    </row>
    <row r="3700" spans="1:11" ht="15" thickBot="1">
      <c r="A3700" s="245"/>
      <c r="B3700" s="245"/>
      <c r="C3700" s="245"/>
      <c r="D3700" s="245"/>
      <c r="E3700" s="245"/>
      <c r="F3700" s="245" t="s">
        <v>891</v>
      </c>
      <c r="G3700" s="245" t="s">
        <v>2195</v>
      </c>
      <c r="H3700" s="599" t="s">
        <v>892</v>
      </c>
      <c r="I3700" s="599"/>
      <c r="J3700" s="599" t="s">
        <v>2196</v>
      </c>
      <c r="K3700" s="599"/>
    </row>
    <row r="3701" spans="1:11" ht="0.95" customHeight="1" thickTop="1">
      <c r="A3701" s="217"/>
      <c r="B3701" s="217"/>
      <c r="C3701" s="217"/>
      <c r="D3701" s="217"/>
      <c r="E3701" s="217"/>
      <c r="F3701" s="217"/>
      <c r="G3701" s="217"/>
      <c r="H3701" s="217"/>
      <c r="I3701" s="217"/>
      <c r="J3701" s="217"/>
      <c r="K3701" s="217"/>
    </row>
    <row r="3702" spans="1:11" ht="18" customHeight="1">
      <c r="A3702" s="243"/>
      <c r="B3702" s="243" t="s">
        <v>840</v>
      </c>
      <c r="C3702" s="207" t="s">
        <v>841</v>
      </c>
      <c r="D3702" s="243" t="s">
        <v>842</v>
      </c>
      <c r="E3702" s="243" t="s">
        <v>843</v>
      </c>
      <c r="F3702" s="600" t="s">
        <v>844</v>
      </c>
      <c r="G3702" s="600"/>
      <c r="H3702" s="208" t="s">
        <v>845</v>
      </c>
      <c r="I3702" s="207" t="s">
        <v>846</v>
      </c>
      <c r="J3702" s="207" t="s">
        <v>847</v>
      </c>
      <c r="K3702" s="207" t="s">
        <v>742</v>
      </c>
    </row>
    <row r="3703" spans="1:11" ht="33" customHeight="1">
      <c r="A3703" s="317" t="s">
        <v>848</v>
      </c>
      <c r="B3703" s="317"/>
      <c r="C3703" s="318" t="s">
        <v>2707</v>
      </c>
      <c r="D3703" s="317" t="s">
        <v>14</v>
      </c>
      <c r="E3703" s="317" t="s">
        <v>2708</v>
      </c>
      <c r="F3703" s="592" t="s">
        <v>902</v>
      </c>
      <c r="G3703" s="592"/>
      <c r="H3703" s="319" t="s">
        <v>914</v>
      </c>
      <c r="I3703" s="318">
        <v>1</v>
      </c>
      <c r="J3703" s="318" t="s">
        <v>2709</v>
      </c>
      <c r="K3703" s="318" t="s">
        <v>2709</v>
      </c>
    </row>
    <row r="3704" spans="1:11" ht="21.95" customHeight="1">
      <c r="A3704" s="244" t="s">
        <v>853</v>
      </c>
      <c r="B3704" s="244"/>
      <c r="C3704" s="211" t="s">
        <v>2491</v>
      </c>
      <c r="D3704" s="244" t="s">
        <v>14</v>
      </c>
      <c r="E3704" s="244" t="s">
        <v>2492</v>
      </c>
      <c r="F3704" s="597" t="s">
        <v>861</v>
      </c>
      <c r="G3704" s="597"/>
      <c r="H3704" s="212" t="s">
        <v>862</v>
      </c>
      <c r="I3704" s="211" t="s">
        <v>3743</v>
      </c>
      <c r="J3704" s="211" t="s">
        <v>2494</v>
      </c>
      <c r="K3704" s="213">
        <v>12.37</v>
      </c>
    </row>
    <row r="3705" spans="1:11" ht="21.95" customHeight="1">
      <c r="A3705" s="244" t="s">
        <v>853</v>
      </c>
      <c r="B3705" s="244"/>
      <c r="C3705" s="211" t="s">
        <v>1123</v>
      </c>
      <c r="D3705" s="244" t="s">
        <v>14</v>
      </c>
      <c r="E3705" s="244" t="s">
        <v>1124</v>
      </c>
      <c r="F3705" s="597" t="s">
        <v>861</v>
      </c>
      <c r="G3705" s="597"/>
      <c r="H3705" s="212" t="s">
        <v>862</v>
      </c>
      <c r="I3705" s="211" t="s">
        <v>3743</v>
      </c>
      <c r="J3705" s="211" t="s">
        <v>1125</v>
      </c>
      <c r="K3705" s="213">
        <v>15.83</v>
      </c>
    </row>
    <row r="3706" spans="1:11" ht="21.95" customHeight="1">
      <c r="A3706" s="247" t="s">
        <v>869</v>
      </c>
      <c r="B3706" s="247"/>
      <c r="C3706" s="214" t="s">
        <v>3740</v>
      </c>
      <c r="D3706" s="247" t="s">
        <v>14</v>
      </c>
      <c r="E3706" s="247" t="s">
        <v>3741</v>
      </c>
      <c r="F3706" s="598" t="s">
        <v>872</v>
      </c>
      <c r="G3706" s="598"/>
      <c r="H3706" s="215" t="s">
        <v>914</v>
      </c>
      <c r="I3706" s="214" t="s">
        <v>1176</v>
      </c>
      <c r="J3706" s="214" t="s">
        <v>1322</v>
      </c>
      <c r="K3706" s="216">
        <v>21.66</v>
      </c>
    </row>
    <row r="3707" spans="1:11">
      <c r="A3707" s="245"/>
      <c r="B3707" s="245"/>
      <c r="C3707" s="245"/>
      <c r="D3707" s="245"/>
      <c r="E3707" s="245"/>
      <c r="F3707" s="245" t="s">
        <v>886</v>
      </c>
      <c r="G3707" s="245" t="s">
        <v>4305</v>
      </c>
      <c r="H3707" s="245" t="s">
        <v>888</v>
      </c>
      <c r="I3707" s="245" t="s">
        <v>4306</v>
      </c>
      <c r="J3707" s="245" t="s">
        <v>890</v>
      </c>
      <c r="K3707" s="245" t="s">
        <v>3744</v>
      </c>
    </row>
    <row r="3708" spans="1:11" ht="15" thickBot="1">
      <c r="A3708" s="245"/>
      <c r="B3708" s="245"/>
      <c r="C3708" s="245"/>
      <c r="D3708" s="245"/>
      <c r="E3708" s="245"/>
      <c r="F3708" s="245" t="s">
        <v>891</v>
      </c>
      <c r="G3708" s="245" t="s">
        <v>3745</v>
      </c>
      <c r="H3708" s="599" t="s">
        <v>892</v>
      </c>
      <c r="I3708" s="599"/>
      <c r="J3708" s="599" t="s">
        <v>3746</v>
      </c>
      <c r="K3708" s="599"/>
    </row>
    <row r="3709" spans="1:11" ht="0.95" customHeight="1" thickTop="1">
      <c r="A3709" s="217"/>
      <c r="B3709" s="217"/>
      <c r="C3709" s="217"/>
      <c r="D3709" s="217"/>
      <c r="E3709" s="217"/>
      <c r="F3709" s="217"/>
      <c r="G3709" s="217"/>
      <c r="H3709" s="217"/>
      <c r="I3709" s="217"/>
      <c r="J3709" s="217"/>
      <c r="K3709" s="217"/>
    </row>
    <row r="3710" spans="1:11" ht="18" customHeight="1">
      <c r="A3710" s="243"/>
      <c r="B3710" s="243" t="s">
        <v>840</v>
      </c>
      <c r="C3710" s="207" t="s">
        <v>841</v>
      </c>
      <c r="D3710" s="243" t="s">
        <v>842</v>
      </c>
      <c r="E3710" s="243" t="s">
        <v>843</v>
      </c>
      <c r="F3710" s="600" t="s">
        <v>844</v>
      </c>
      <c r="G3710" s="600"/>
      <c r="H3710" s="208" t="s">
        <v>845</v>
      </c>
      <c r="I3710" s="207" t="s">
        <v>846</v>
      </c>
      <c r="J3710" s="207" t="s">
        <v>847</v>
      </c>
      <c r="K3710" s="207" t="s">
        <v>742</v>
      </c>
    </row>
    <row r="3711" spans="1:11" ht="33" customHeight="1">
      <c r="A3711" s="317" t="s">
        <v>848</v>
      </c>
      <c r="B3711" s="317"/>
      <c r="C3711" s="318" t="s">
        <v>2693</v>
      </c>
      <c r="D3711" s="317" t="s">
        <v>14</v>
      </c>
      <c r="E3711" s="317" t="s">
        <v>2694</v>
      </c>
      <c r="F3711" s="592" t="s">
        <v>902</v>
      </c>
      <c r="G3711" s="592"/>
      <c r="H3711" s="319" t="s">
        <v>914</v>
      </c>
      <c r="I3711" s="318">
        <v>1</v>
      </c>
      <c r="J3711" s="318" t="s">
        <v>2695</v>
      </c>
      <c r="K3711" s="318" t="s">
        <v>2695</v>
      </c>
    </row>
    <row r="3712" spans="1:11" ht="21.95" customHeight="1">
      <c r="A3712" s="244" t="s">
        <v>853</v>
      </c>
      <c r="B3712" s="244"/>
      <c r="C3712" s="211" t="s">
        <v>2491</v>
      </c>
      <c r="D3712" s="244" t="s">
        <v>14</v>
      </c>
      <c r="E3712" s="244" t="s">
        <v>2492</v>
      </c>
      <c r="F3712" s="597" t="s">
        <v>861</v>
      </c>
      <c r="G3712" s="597"/>
      <c r="H3712" s="212" t="s">
        <v>862</v>
      </c>
      <c r="I3712" s="211" t="s">
        <v>3747</v>
      </c>
      <c r="J3712" s="211" t="s">
        <v>2494</v>
      </c>
      <c r="K3712" s="213">
        <v>7.28</v>
      </c>
    </row>
    <row r="3713" spans="1:11" ht="21.95" customHeight="1">
      <c r="A3713" s="244" t="s">
        <v>853</v>
      </c>
      <c r="B3713" s="244"/>
      <c r="C3713" s="211" t="s">
        <v>1123</v>
      </c>
      <c r="D3713" s="244" t="s">
        <v>14</v>
      </c>
      <c r="E3713" s="244" t="s">
        <v>1124</v>
      </c>
      <c r="F3713" s="597" t="s">
        <v>861</v>
      </c>
      <c r="G3713" s="597"/>
      <c r="H3713" s="212" t="s">
        <v>862</v>
      </c>
      <c r="I3713" s="211" t="s">
        <v>3747</v>
      </c>
      <c r="J3713" s="211" t="s">
        <v>1125</v>
      </c>
      <c r="K3713" s="213">
        <v>9.31</v>
      </c>
    </row>
    <row r="3714" spans="1:11" ht="21.95" customHeight="1">
      <c r="A3714" s="247" t="s">
        <v>869</v>
      </c>
      <c r="B3714" s="247"/>
      <c r="C3714" s="214" t="s">
        <v>3748</v>
      </c>
      <c r="D3714" s="247" t="s">
        <v>14</v>
      </c>
      <c r="E3714" s="247" t="s">
        <v>3749</v>
      </c>
      <c r="F3714" s="598" t="s">
        <v>872</v>
      </c>
      <c r="G3714" s="598"/>
      <c r="H3714" s="215" t="s">
        <v>914</v>
      </c>
      <c r="I3714" s="214" t="s">
        <v>867</v>
      </c>
      <c r="J3714" s="214" t="s">
        <v>3750</v>
      </c>
      <c r="K3714" s="216">
        <v>5.54</v>
      </c>
    </row>
    <row r="3715" spans="1:11" ht="21.95" customHeight="1">
      <c r="A3715" s="247" t="s">
        <v>869</v>
      </c>
      <c r="B3715" s="247"/>
      <c r="C3715" s="214" t="s">
        <v>3751</v>
      </c>
      <c r="D3715" s="247" t="s">
        <v>14</v>
      </c>
      <c r="E3715" s="247" t="s">
        <v>3752</v>
      </c>
      <c r="F3715" s="598" t="s">
        <v>872</v>
      </c>
      <c r="G3715" s="598"/>
      <c r="H3715" s="215" t="s">
        <v>914</v>
      </c>
      <c r="I3715" s="214" t="s">
        <v>867</v>
      </c>
      <c r="J3715" s="214" t="s">
        <v>2137</v>
      </c>
      <c r="K3715" s="216">
        <v>6.3</v>
      </c>
    </row>
    <row r="3716" spans="1:11">
      <c r="A3716" s="245"/>
      <c r="B3716" s="245"/>
      <c r="C3716" s="245"/>
      <c r="D3716" s="245"/>
      <c r="E3716" s="245"/>
      <c r="F3716" s="245" t="s">
        <v>886</v>
      </c>
      <c r="G3716" s="245" t="s">
        <v>4307</v>
      </c>
      <c r="H3716" s="245" t="s">
        <v>888</v>
      </c>
      <c r="I3716" s="245" t="s">
        <v>4308</v>
      </c>
      <c r="J3716" s="245" t="s">
        <v>890</v>
      </c>
      <c r="K3716" s="245" t="s">
        <v>3753</v>
      </c>
    </row>
    <row r="3717" spans="1:11" ht="15" thickBot="1">
      <c r="A3717" s="245"/>
      <c r="B3717" s="245"/>
      <c r="C3717" s="245"/>
      <c r="D3717" s="245"/>
      <c r="E3717" s="245"/>
      <c r="F3717" s="245" t="s">
        <v>891</v>
      </c>
      <c r="G3717" s="245" t="s">
        <v>2541</v>
      </c>
      <c r="H3717" s="599" t="s">
        <v>892</v>
      </c>
      <c r="I3717" s="599"/>
      <c r="J3717" s="599" t="s">
        <v>3754</v>
      </c>
      <c r="K3717" s="599"/>
    </row>
    <row r="3718" spans="1:11" ht="0.95" customHeight="1" thickTop="1">
      <c r="A3718" s="217"/>
      <c r="B3718" s="217"/>
      <c r="C3718" s="217"/>
      <c r="D3718" s="217"/>
      <c r="E3718" s="217"/>
      <c r="F3718" s="217"/>
      <c r="G3718" s="217"/>
      <c r="H3718" s="217"/>
      <c r="I3718" s="217"/>
      <c r="J3718" s="217"/>
      <c r="K3718" s="217"/>
    </row>
    <row r="3719" spans="1:11" ht="18" customHeight="1">
      <c r="A3719" s="243"/>
      <c r="B3719" s="243" t="s">
        <v>840</v>
      </c>
      <c r="C3719" s="207" t="s">
        <v>841</v>
      </c>
      <c r="D3719" s="243" t="s">
        <v>842</v>
      </c>
      <c r="E3719" s="243" t="s">
        <v>843</v>
      </c>
      <c r="F3719" s="600" t="s">
        <v>844</v>
      </c>
      <c r="G3719" s="600"/>
      <c r="H3719" s="208" t="s">
        <v>845</v>
      </c>
      <c r="I3719" s="207" t="s">
        <v>846</v>
      </c>
      <c r="J3719" s="207" t="s">
        <v>847</v>
      </c>
      <c r="K3719" s="207" t="s">
        <v>742</v>
      </c>
    </row>
    <row r="3720" spans="1:11" ht="21.95" customHeight="1">
      <c r="A3720" s="317" t="s">
        <v>848</v>
      </c>
      <c r="B3720" s="317"/>
      <c r="C3720" s="318" t="s">
        <v>935</v>
      </c>
      <c r="D3720" s="317" t="s">
        <v>14</v>
      </c>
      <c r="E3720" s="317" t="s">
        <v>936</v>
      </c>
      <c r="F3720" s="592" t="s">
        <v>910</v>
      </c>
      <c r="G3720" s="592"/>
      <c r="H3720" s="319" t="s">
        <v>16</v>
      </c>
      <c r="I3720" s="318">
        <v>1</v>
      </c>
      <c r="J3720" s="318" t="s">
        <v>937</v>
      </c>
      <c r="K3720" s="318" t="s">
        <v>937</v>
      </c>
    </row>
    <row r="3721" spans="1:11" ht="21.95" customHeight="1">
      <c r="A3721" s="244" t="s">
        <v>853</v>
      </c>
      <c r="B3721" s="244"/>
      <c r="C3721" s="211" t="s">
        <v>859</v>
      </c>
      <c r="D3721" s="244" t="s">
        <v>14</v>
      </c>
      <c r="E3721" s="244" t="s">
        <v>860</v>
      </c>
      <c r="F3721" s="597" t="s">
        <v>861</v>
      </c>
      <c r="G3721" s="597"/>
      <c r="H3721" s="212" t="s">
        <v>862</v>
      </c>
      <c r="I3721" s="211" t="s">
        <v>3054</v>
      </c>
      <c r="J3721" s="211" t="s">
        <v>864</v>
      </c>
      <c r="K3721" s="213">
        <v>16.440000000000001</v>
      </c>
    </row>
    <row r="3722" spans="1:11" ht="33" customHeight="1">
      <c r="A3722" s="244" t="s">
        <v>853</v>
      </c>
      <c r="B3722" s="244"/>
      <c r="C3722" s="211" t="s">
        <v>3050</v>
      </c>
      <c r="D3722" s="244" t="s">
        <v>14</v>
      </c>
      <c r="E3722" s="244" t="s">
        <v>3051</v>
      </c>
      <c r="F3722" s="597" t="s">
        <v>861</v>
      </c>
      <c r="G3722" s="597"/>
      <c r="H3722" s="212" t="s">
        <v>40</v>
      </c>
      <c r="I3722" s="211" t="s">
        <v>2073</v>
      </c>
      <c r="J3722" s="211" t="s">
        <v>3052</v>
      </c>
      <c r="K3722" s="213">
        <v>3.98</v>
      </c>
    </row>
    <row r="3723" spans="1:11" ht="21.95" customHeight="1">
      <c r="A3723" s="244" t="s">
        <v>853</v>
      </c>
      <c r="B3723" s="244"/>
      <c r="C3723" s="211" t="s">
        <v>1303</v>
      </c>
      <c r="D3723" s="244" t="s">
        <v>14</v>
      </c>
      <c r="E3723" s="244" t="s">
        <v>1304</v>
      </c>
      <c r="F3723" s="597" t="s">
        <v>861</v>
      </c>
      <c r="G3723" s="597"/>
      <c r="H3723" s="212" t="s">
        <v>862</v>
      </c>
      <c r="I3723" s="211" t="s">
        <v>3054</v>
      </c>
      <c r="J3723" s="211" t="s">
        <v>1305</v>
      </c>
      <c r="K3723" s="213">
        <v>23.47</v>
      </c>
    </row>
    <row r="3724" spans="1:11" ht="21.95" customHeight="1">
      <c r="A3724" s="244" t="s">
        <v>853</v>
      </c>
      <c r="B3724" s="244"/>
      <c r="C3724" s="211" t="s">
        <v>1171</v>
      </c>
      <c r="D3724" s="244" t="s">
        <v>14</v>
      </c>
      <c r="E3724" s="244" t="s">
        <v>1172</v>
      </c>
      <c r="F3724" s="597" t="s">
        <v>861</v>
      </c>
      <c r="G3724" s="597"/>
      <c r="H3724" s="212" t="s">
        <v>862</v>
      </c>
      <c r="I3724" s="211" t="s">
        <v>1234</v>
      </c>
      <c r="J3724" s="211" t="s">
        <v>1173</v>
      </c>
      <c r="K3724" s="213">
        <v>27.27</v>
      </c>
    </row>
    <row r="3725" spans="1:11" ht="21.95" customHeight="1">
      <c r="A3725" s="244" t="s">
        <v>853</v>
      </c>
      <c r="B3725" s="244"/>
      <c r="C3725" s="211" t="s">
        <v>1578</v>
      </c>
      <c r="D3725" s="244" t="s">
        <v>14</v>
      </c>
      <c r="E3725" s="244" t="s">
        <v>1579</v>
      </c>
      <c r="F3725" s="597" t="s">
        <v>861</v>
      </c>
      <c r="G3725" s="597"/>
      <c r="H3725" s="212" t="s">
        <v>862</v>
      </c>
      <c r="I3725" s="211" t="s">
        <v>1234</v>
      </c>
      <c r="J3725" s="211" t="s">
        <v>1173</v>
      </c>
      <c r="K3725" s="213">
        <v>27.27</v>
      </c>
    </row>
    <row r="3726" spans="1:11" ht="44.1" customHeight="1">
      <c r="A3726" s="247" t="s">
        <v>869</v>
      </c>
      <c r="B3726" s="247"/>
      <c r="C3726" s="214" t="s">
        <v>2961</v>
      </c>
      <c r="D3726" s="247" t="s">
        <v>14</v>
      </c>
      <c r="E3726" s="247" t="s">
        <v>2962</v>
      </c>
      <c r="F3726" s="598" t="s">
        <v>872</v>
      </c>
      <c r="G3726" s="598"/>
      <c r="H3726" s="215" t="s">
        <v>873</v>
      </c>
      <c r="I3726" s="214" t="s">
        <v>3755</v>
      </c>
      <c r="J3726" s="214" t="s">
        <v>2427</v>
      </c>
      <c r="K3726" s="216">
        <v>8.49</v>
      </c>
    </row>
    <row r="3727" spans="1:11" ht="66" customHeight="1">
      <c r="A3727" s="247" t="s">
        <v>869</v>
      </c>
      <c r="B3727" s="247"/>
      <c r="C3727" s="214" t="s">
        <v>3756</v>
      </c>
      <c r="D3727" s="247" t="s">
        <v>14</v>
      </c>
      <c r="E3727" s="247" t="s">
        <v>3757</v>
      </c>
      <c r="F3727" s="598" t="s">
        <v>872</v>
      </c>
      <c r="G3727" s="598"/>
      <c r="H3727" s="215" t="s">
        <v>16</v>
      </c>
      <c r="I3727" s="214" t="s">
        <v>867</v>
      </c>
      <c r="J3727" s="214" t="s">
        <v>3758</v>
      </c>
      <c r="K3727" s="216">
        <v>413.63</v>
      </c>
    </row>
    <row r="3728" spans="1:11" ht="21.95" customHeight="1">
      <c r="A3728" s="247" t="s">
        <v>869</v>
      </c>
      <c r="B3728" s="247"/>
      <c r="C3728" s="214" t="s">
        <v>3759</v>
      </c>
      <c r="D3728" s="247" t="s">
        <v>14</v>
      </c>
      <c r="E3728" s="247" t="s">
        <v>3760</v>
      </c>
      <c r="F3728" s="598" t="s">
        <v>872</v>
      </c>
      <c r="G3728" s="598"/>
      <c r="H3728" s="215" t="s">
        <v>914</v>
      </c>
      <c r="I3728" s="214" t="s">
        <v>1534</v>
      </c>
      <c r="J3728" s="214" t="s">
        <v>1484</v>
      </c>
      <c r="K3728" s="216">
        <v>1.74</v>
      </c>
    </row>
    <row r="3729" spans="1:11" ht="21.95" customHeight="1">
      <c r="A3729" s="247" t="s">
        <v>869</v>
      </c>
      <c r="B3729" s="247"/>
      <c r="C3729" s="214" t="s">
        <v>3761</v>
      </c>
      <c r="D3729" s="247" t="s">
        <v>14</v>
      </c>
      <c r="E3729" s="247" t="s">
        <v>3762</v>
      </c>
      <c r="F3729" s="598" t="s">
        <v>872</v>
      </c>
      <c r="G3729" s="598"/>
      <c r="H3729" s="215" t="s">
        <v>873</v>
      </c>
      <c r="I3729" s="214" t="s">
        <v>1167</v>
      </c>
      <c r="J3729" s="214" t="s">
        <v>3763</v>
      </c>
      <c r="K3729" s="216">
        <v>6.93</v>
      </c>
    </row>
    <row r="3730" spans="1:11" ht="21.95" customHeight="1">
      <c r="A3730" s="247" t="s">
        <v>869</v>
      </c>
      <c r="B3730" s="247"/>
      <c r="C3730" s="214" t="s">
        <v>3764</v>
      </c>
      <c r="D3730" s="247" t="s">
        <v>14</v>
      </c>
      <c r="E3730" s="247" t="s">
        <v>3765</v>
      </c>
      <c r="F3730" s="598" t="s">
        <v>872</v>
      </c>
      <c r="G3730" s="598"/>
      <c r="H3730" s="215" t="s">
        <v>880</v>
      </c>
      <c r="I3730" s="214" t="s">
        <v>1808</v>
      </c>
      <c r="J3730" s="214" t="s">
        <v>3766</v>
      </c>
      <c r="K3730" s="216">
        <v>2.0099999999999998</v>
      </c>
    </row>
    <row r="3731" spans="1:11">
      <c r="A3731" s="245"/>
      <c r="B3731" s="245"/>
      <c r="C3731" s="245"/>
      <c r="D3731" s="245"/>
      <c r="E3731" s="245"/>
      <c r="F3731" s="245" t="s">
        <v>886</v>
      </c>
      <c r="G3731" s="245" t="s">
        <v>4309</v>
      </c>
      <c r="H3731" s="245" t="s">
        <v>888</v>
      </c>
      <c r="I3731" s="245" t="s">
        <v>4310</v>
      </c>
      <c r="J3731" s="245" t="s">
        <v>890</v>
      </c>
      <c r="K3731" s="245" t="s">
        <v>3767</v>
      </c>
    </row>
    <row r="3732" spans="1:11" ht="15" thickBot="1">
      <c r="A3732" s="245"/>
      <c r="B3732" s="245"/>
      <c r="C3732" s="245"/>
      <c r="D3732" s="245"/>
      <c r="E3732" s="245"/>
      <c r="F3732" s="245" t="s">
        <v>891</v>
      </c>
      <c r="G3732" s="245" t="s">
        <v>3768</v>
      </c>
      <c r="H3732" s="599" t="s">
        <v>892</v>
      </c>
      <c r="I3732" s="599"/>
      <c r="J3732" s="599" t="s">
        <v>3769</v>
      </c>
      <c r="K3732" s="599"/>
    </row>
    <row r="3733" spans="1:11" ht="0.95" customHeight="1" thickTop="1">
      <c r="A3733" s="217"/>
      <c r="B3733" s="217"/>
      <c r="C3733" s="217"/>
      <c r="D3733" s="217"/>
      <c r="E3733" s="217"/>
      <c r="F3733" s="217"/>
      <c r="G3733" s="217"/>
      <c r="H3733" s="217"/>
      <c r="I3733" s="217"/>
      <c r="J3733" s="217"/>
      <c r="K3733" s="217"/>
    </row>
    <row r="3734" spans="1:11" ht="18" customHeight="1">
      <c r="A3734" s="243"/>
      <c r="B3734" s="243" t="s">
        <v>840</v>
      </c>
      <c r="C3734" s="207" t="s">
        <v>841</v>
      </c>
      <c r="D3734" s="243" t="s">
        <v>842</v>
      </c>
      <c r="E3734" s="243" t="s">
        <v>843</v>
      </c>
      <c r="F3734" s="600" t="s">
        <v>844</v>
      </c>
      <c r="G3734" s="600"/>
      <c r="H3734" s="208" t="s">
        <v>845</v>
      </c>
      <c r="I3734" s="207" t="s">
        <v>846</v>
      </c>
      <c r="J3734" s="207" t="s">
        <v>847</v>
      </c>
      <c r="K3734" s="207" t="s">
        <v>742</v>
      </c>
    </row>
    <row r="3735" spans="1:11" ht="21.95" customHeight="1">
      <c r="A3735" s="317" t="s">
        <v>848</v>
      </c>
      <c r="B3735" s="317"/>
      <c r="C3735" s="318" t="s">
        <v>2780</v>
      </c>
      <c r="D3735" s="317" t="s">
        <v>14</v>
      </c>
      <c r="E3735" s="317" t="s">
        <v>2781</v>
      </c>
      <c r="F3735" s="592" t="s">
        <v>861</v>
      </c>
      <c r="G3735" s="592"/>
      <c r="H3735" s="319" t="s">
        <v>862</v>
      </c>
      <c r="I3735" s="318">
        <v>1</v>
      </c>
      <c r="J3735" s="318" t="s">
        <v>2782</v>
      </c>
      <c r="K3735" s="318" t="s">
        <v>2782</v>
      </c>
    </row>
    <row r="3736" spans="1:11" ht="21.95" customHeight="1">
      <c r="A3736" s="244" t="s">
        <v>853</v>
      </c>
      <c r="B3736" s="244"/>
      <c r="C3736" s="211" t="s">
        <v>2910</v>
      </c>
      <c r="D3736" s="244" t="s">
        <v>14</v>
      </c>
      <c r="E3736" s="244" t="s">
        <v>2911</v>
      </c>
      <c r="F3736" s="597" t="s">
        <v>861</v>
      </c>
      <c r="G3736" s="597"/>
      <c r="H3736" s="212" t="s">
        <v>862</v>
      </c>
      <c r="I3736" s="211" t="s">
        <v>867</v>
      </c>
      <c r="J3736" s="211" t="s">
        <v>2182</v>
      </c>
      <c r="K3736" s="213">
        <v>0.38</v>
      </c>
    </row>
    <row r="3737" spans="1:11" ht="21.95" customHeight="1">
      <c r="A3737" s="244" t="s">
        <v>853</v>
      </c>
      <c r="B3737" s="244"/>
      <c r="C3737" s="211" t="s">
        <v>2912</v>
      </c>
      <c r="D3737" s="244" t="s">
        <v>14</v>
      </c>
      <c r="E3737" s="244" t="s">
        <v>2913</v>
      </c>
      <c r="F3737" s="597" t="s">
        <v>861</v>
      </c>
      <c r="G3737" s="597"/>
      <c r="H3737" s="212" t="s">
        <v>862</v>
      </c>
      <c r="I3737" s="211" t="s">
        <v>867</v>
      </c>
      <c r="J3737" s="211" t="s">
        <v>2914</v>
      </c>
      <c r="K3737" s="213">
        <v>0.8</v>
      </c>
    </row>
    <row r="3738" spans="1:11" ht="21.95" customHeight="1">
      <c r="A3738" s="244" t="s">
        <v>853</v>
      </c>
      <c r="B3738" s="244"/>
      <c r="C3738" s="211" t="s">
        <v>3401</v>
      </c>
      <c r="D3738" s="244" t="s">
        <v>14</v>
      </c>
      <c r="E3738" s="244" t="s">
        <v>3402</v>
      </c>
      <c r="F3738" s="597" t="s">
        <v>861</v>
      </c>
      <c r="G3738" s="597"/>
      <c r="H3738" s="212" t="s">
        <v>862</v>
      </c>
      <c r="I3738" s="211" t="s">
        <v>867</v>
      </c>
      <c r="J3738" s="211" t="s">
        <v>1236</v>
      </c>
      <c r="K3738" s="213">
        <v>0.05</v>
      </c>
    </row>
    <row r="3739" spans="1:11" ht="21.95" customHeight="1">
      <c r="A3739" s="247" t="s">
        <v>869</v>
      </c>
      <c r="B3739" s="247"/>
      <c r="C3739" s="214" t="s">
        <v>2922</v>
      </c>
      <c r="D3739" s="247" t="s">
        <v>14</v>
      </c>
      <c r="E3739" s="247" t="s">
        <v>2923</v>
      </c>
      <c r="F3739" s="598" t="s">
        <v>2924</v>
      </c>
      <c r="G3739" s="598"/>
      <c r="H3739" s="215" t="s">
        <v>862</v>
      </c>
      <c r="I3739" s="214" t="s">
        <v>867</v>
      </c>
      <c r="J3739" s="214" t="s">
        <v>2925</v>
      </c>
      <c r="K3739" s="216">
        <v>3.09</v>
      </c>
    </row>
    <row r="3740" spans="1:11" ht="21.95" customHeight="1">
      <c r="A3740" s="247" t="s">
        <v>869</v>
      </c>
      <c r="B3740" s="247"/>
      <c r="C3740" s="214" t="s">
        <v>2926</v>
      </c>
      <c r="D3740" s="247" t="s">
        <v>14</v>
      </c>
      <c r="E3740" s="247" t="s">
        <v>2927</v>
      </c>
      <c r="F3740" s="598" t="s">
        <v>2924</v>
      </c>
      <c r="G3740" s="598"/>
      <c r="H3740" s="215" t="s">
        <v>862</v>
      </c>
      <c r="I3740" s="214" t="s">
        <v>867</v>
      </c>
      <c r="J3740" s="214" t="s">
        <v>1764</v>
      </c>
      <c r="K3740" s="216">
        <v>0.37</v>
      </c>
    </row>
    <row r="3741" spans="1:11" ht="21.95" customHeight="1">
      <c r="A3741" s="247" t="s">
        <v>869</v>
      </c>
      <c r="B3741" s="247"/>
      <c r="C3741" s="214" t="s">
        <v>3403</v>
      </c>
      <c r="D3741" s="247" t="s">
        <v>14</v>
      </c>
      <c r="E3741" s="247" t="s">
        <v>3404</v>
      </c>
      <c r="F3741" s="598" t="s">
        <v>2920</v>
      </c>
      <c r="G3741" s="598"/>
      <c r="H3741" s="215" t="s">
        <v>862</v>
      </c>
      <c r="I3741" s="214" t="s">
        <v>867</v>
      </c>
      <c r="J3741" s="214" t="s">
        <v>3406</v>
      </c>
      <c r="K3741" s="216">
        <v>13.61</v>
      </c>
    </row>
    <row r="3742" spans="1:11" ht="21.95" customHeight="1">
      <c r="A3742" s="247" t="s">
        <v>869</v>
      </c>
      <c r="B3742" s="247"/>
      <c r="C3742" s="214" t="s">
        <v>2928</v>
      </c>
      <c r="D3742" s="247" t="s">
        <v>14</v>
      </c>
      <c r="E3742" s="247" t="s">
        <v>2929</v>
      </c>
      <c r="F3742" s="598" t="s">
        <v>2930</v>
      </c>
      <c r="G3742" s="598"/>
      <c r="H3742" s="215" t="s">
        <v>862</v>
      </c>
      <c r="I3742" s="214" t="s">
        <v>867</v>
      </c>
      <c r="J3742" s="214" t="s">
        <v>1108</v>
      </c>
      <c r="K3742" s="216">
        <v>0.02</v>
      </c>
    </row>
    <row r="3743" spans="1:11" ht="21.95" customHeight="1">
      <c r="A3743" s="247" t="s">
        <v>869</v>
      </c>
      <c r="B3743" s="247"/>
      <c r="C3743" s="214" t="s">
        <v>2931</v>
      </c>
      <c r="D3743" s="247" t="s">
        <v>14</v>
      </c>
      <c r="E3743" s="247" t="s">
        <v>2932</v>
      </c>
      <c r="F3743" s="598" t="s">
        <v>2933</v>
      </c>
      <c r="G3743" s="598"/>
      <c r="H3743" s="215" t="s">
        <v>862</v>
      </c>
      <c r="I3743" s="214" t="s">
        <v>867</v>
      </c>
      <c r="J3743" s="214" t="s">
        <v>2056</v>
      </c>
      <c r="K3743" s="216">
        <v>0.6</v>
      </c>
    </row>
    <row r="3744" spans="1:11">
      <c r="A3744" s="245"/>
      <c r="B3744" s="245"/>
      <c r="C3744" s="245"/>
      <c r="D3744" s="245"/>
      <c r="E3744" s="245"/>
      <c r="F3744" s="245" t="s">
        <v>886</v>
      </c>
      <c r="G3744" s="245" t="s">
        <v>4304</v>
      </c>
      <c r="H3744" s="245" t="s">
        <v>888</v>
      </c>
      <c r="I3744" s="245" t="s">
        <v>4311</v>
      </c>
      <c r="J3744" s="245" t="s">
        <v>890</v>
      </c>
      <c r="K3744" s="245" t="s">
        <v>3770</v>
      </c>
    </row>
    <row r="3745" spans="1:11" ht="15" thickBot="1">
      <c r="A3745" s="245"/>
      <c r="B3745" s="245"/>
      <c r="C3745" s="245"/>
      <c r="D3745" s="245"/>
      <c r="E3745" s="245"/>
      <c r="F3745" s="245" t="s">
        <v>891</v>
      </c>
      <c r="G3745" s="245" t="s">
        <v>3771</v>
      </c>
      <c r="H3745" s="599" t="s">
        <v>892</v>
      </c>
      <c r="I3745" s="599"/>
      <c r="J3745" s="599" t="s">
        <v>3772</v>
      </c>
      <c r="K3745" s="599"/>
    </row>
    <row r="3746" spans="1:11" ht="0.95" customHeight="1" thickTop="1">
      <c r="A3746" s="217"/>
      <c r="B3746" s="217"/>
      <c r="C3746" s="217"/>
      <c r="D3746" s="217"/>
      <c r="E3746" s="217"/>
      <c r="F3746" s="217"/>
      <c r="G3746" s="217"/>
      <c r="H3746" s="217"/>
      <c r="I3746" s="217"/>
      <c r="J3746" s="217"/>
      <c r="K3746" s="217"/>
    </row>
    <row r="3747" spans="1:11" ht="18" customHeight="1">
      <c r="A3747" s="243"/>
      <c r="B3747" s="243" t="s">
        <v>840</v>
      </c>
      <c r="C3747" s="207" t="s">
        <v>841</v>
      </c>
      <c r="D3747" s="243" t="s">
        <v>842</v>
      </c>
      <c r="E3747" s="243" t="s">
        <v>843</v>
      </c>
      <c r="F3747" s="600" t="s">
        <v>844</v>
      </c>
      <c r="G3747" s="600"/>
      <c r="H3747" s="208" t="s">
        <v>845</v>
      </c>
      <c r="I3747" s="207" t="s">
        <v>846</v>
      </c>
      <c r="J3747" s="207" t="s">
        <v>847</v>
      </c>
      <c r="K3747" s="207" t="s">
        <v>742</v>
      </c>
    </row>
    <row r="3748" spans="1:11" ht="33" customHeight="1">
      <c r="A3748" s="317" t="s">
        <v>848</v>
      </c>
      <c r="B3748" s="317"/>
      <c r="C3748" s="318" t="s">
        <v>3773</v>
      </c>
      <c r="D3748" s="317" t="s">
        <v>14</v>
      </c>
      <c r="E3748" s="317" t="s">
        <v>3774</v>
      </c>
      <c r="F3748" s="592" t="s">
        <v>917</v>
      </c>
      <c r="G3748" s="592"/>
      <c r="H3748" s="319" t="s">
        <v>914</v>
      </c>
      <c r="I3748" s="318">
        <v>1</v>
      </c>
      <c r="J3748" s="318" t="s">
        <v>3104</v>
      </c>
      <c r="K3748" s="318" t="s">
        <v>3104</v>
      </c>
    </row>
    <row r="3749" spans="1:11" ht="21.95" customHeight="1">
      <c r="A3749" s="244" t="s">
        <v>853</v>
      </c>
      <c r="B3749" s="244"/>
      <c r="C3749" s="211" t="s">
        <v>1947</v>
      </c>
      <c r="D3749" s="244" t="s">
        <v>14</v>
      </c>
      <c r="E3749" s="244" t="s">
        <v>1948</v>
      </c>
      <c r="F3749" s="597" t="s">
        <v>861</v>
      </c>
      <c r="G3749" s="597"/>
      <c r="H3749" s="212" t="s">
        <v>862</v>
      </c>
      <c r="I3749" s="211" t="s">
        <v>1771</v>
      </c>
      <c r="J3749" s="211" t="s">
        <v>1950</v>
      </c>
      <c r="K3749" s="213">
        <v>2.2999999999999998</v>
      </c>
    </row>
    <row r="3750" spans="1:11" ht="21.95" customHeight="1">
      <c r="A3750" s="244" t="s">
        <v>853</v>
      </c>
      <c r="B3750" s="244"/>
      <c r="C3750" s="211" t="s">
        <v>1229</v>
      </c>
      <c r="D3750" s="244" t="s">
        <v>14</v>
      </c>
      <c r="E3750" s="244" t="s">
        <v>1230</v>
      </c>
      <c r="F3750" s="597" t="s">
        <v>861</v>
      </c>
      <c r="G3750" s="597"/>
      <c r="H3750" s="212" t="s">
        <v>862</v>
      </c>
      <c r="I3750" s="211" t="s">
        <v>1771</v>
      </c>
      <c r="J3750" s="211" t="s">
        <v>1231</v>
      </c>
      <c r="K3750" s="213">
        <v>2.92</v>
      </c>
    </row>
    <row r="3751" spans="1:11" ht="21.95" customHeight="1">
      <c r="A3751" s="247" t="s">
        <v>869</v>
      </c>
      <c r="B3751" s="247"/>
      <c r="C3751" s="214" t="s">
        <v>2039</v>
      </c>
      <c r="D3751" s="247" t="s">
        <v>14</v>
      </c>
      <c r="E3751" s="247" t="s">
        <v>2040</v>
      </c>
      <c r="F3751" s="598" t="s">
        <v>872</v>
      </c>
      <c r="G3751" s="598"/>
      <c r="H3751" s="215" t="s">
        <v>914</v>
      </c>
      <c r="I3751" s="214" t="s">
        <v>1533</v>
      </c>
      <c r="J3751" s="214" t="s">
        <v>2041</v>
      </c>
      <c r="K3751" s="216">
        <v>0.37</v>
      </c>
    </row>
    <row r="3752" spans="1:11" ht="21.95" customHeight="1">
      <c r="A3752" s="247" t="s">
        <v>869</v>
      </c>
      <c r="B3752" s="247"/>
      <c r="C3752" s="214" t="s">
        <v>3775</v>
      </c>
      <c r="D3752" s="247" t="s">
        <v>14</v>
      </c>
      <c r="E3752" s="247" t="s">
        <v>3776</v>
      </c>
      <c r="F3752" s="598" t="s">
        <v>872</v>
      </c>
      <c r="G3752" s="598"/>
      <c r="H3752" s="215" t="s">
        <v>914</v>
      </c>
      <c r="I3752" s="214" t="s">
        <v>867</v>
      </c>
      <c r="J3752" s="214" t="s">
        <v>2559</v>
      </c>
      <c r="K3752" s="216">
        <v>5.46</v>
      </c>
    </row>
    <row r="3753" spans="1:11" ht="21.95" customHeight="1">
      <c r="A3753" s="247" t="s">
        <v>869</v>
      </c>
      <c r="B3753" s="247"/>
      <c r="C3753" s="214" t="s">
        <v>1996</v>
      </c>
      <c r="D3753" s="247" t="s">
        <v>14</v>
      </c>
      <c r="E3753" s="247" t="s">
        <v>1997</v>
      </c>
      <c r="F3753" s="598" t="s">
        <v>872</v>
      </c>
      <c r="G3753" s="598"/>
      <c r="H3753" s="215" t="s">
        <v>914</v>
      </c>
      <c r="I3753" s="214" t="s">
        <v>1236</v>
      </c>
      <c r="J3753" s="214" t="s">
        <v>1722</v>
      </c>
      <c r="K3753" s="216">
        <v>7.0000000000000007E-2</v>
      </c>
    </row>
    <row r="3754" spans="1:11" ht="21.95" customHeight="1">
      <c r="A3754" s="247" t="s">
        <v>869</v>
      </c>
      <c r="B3754" s="247"/>
      <c r="C3754" s="214" t="s">
        <v>2045</v>
      </c>
      <c r="D3754" s="247" t="s">
        <v>14</v>
      </c>
      <c r="E3754" s="247" t="s">
        <v>2046</v>
      </c>
      <c r="F3754" s="598" t="s">
        <v>872</v>
      </c>
      <c r="G3754" s="598"/>
      <c r="H3754" s="215" t="s">
        <v>914</v>
      </c>
      <c r="I3754" s="214" t="s">
        <v>1638</v>
      </c>
      <c r="J3754" s="214" t="s">
        <v>2047</v>
      </c>
      <c r="K3754" s="216">
        <v>0.37</v>
      </c>
    </row>
    <row r="3755" spans="1:11">
      <c r="A3755" s="245"/>
      <c r="B3755" s="245"/>
      <c r="C3755" s="245"/>
      <c r="D3755" s="245"/>
      <c r="E3755" s="245"/>
      <c r="F3755" s="245" t="s">
        <v>886</v>
      </c>
      <c r="G3755" s="245" t="s">
        <v>2634</v>
      </c>
      <c r="H3755" s="245" t="s">
        <v>888</v>
      </c>
      <c r="I3755" s="245" t="s">
        <v>4200</v>
      </c>
      <c r="J3755" s="245" t="s">
        <v>890</v>
      </c>
      <c r="K3755" s="245" t="s">
        <v>2057</v>
      </c>
    </row>
    <row r="3756" spans="1:11" ht="15" thickBot="1">
      <c r="A3756" s="245"/>
      <c r="B3756" s="245"/>
      <c r="C3756" s="245"/>
      <c r="D3756" s="245"/>
      <c r="E3756" s="245"/>
      <c r="F3756" s="245" t="s">
        <v>891</v>
      </c>
      <c r="G3756" s="245" t="s">
        <v>1161</v>
      </c>
      <c r="H3756" s="599" t="s">
        <v>892</v>
      </c>
      <c r="I3756" s="599"/>
      <c r="J3756" s="599" t="s">
        <v>3777</v>
      </c>
      <c r="K3756" s="599"/>
    </row>
    <row r="3757" spans="1:11" ht="0.95" customHeight="1" thickTop="1">
      <c r="A3757" s="217"/>
      <c r="B3757" s="217"/>
      <c r="C3757" s="217"/>
      <c r="D3757" s="217"/>
      <c r="E3757" s="217"/>
      <c r="F3757" s="217"/>
      <c r="G3757" s="217"/>
      <c r="H3757" s="217"/>
      <c r="I3757" s="217"/>
      <c r="J3757" s="217"/>
      <c r="K3757" s="217"/>
    </row>
    <row r="3758" spans="1:11" ht="18" customHeight="1">
      <c r="A3758" s="243"/>
      <c r="B3758" s="243" t="s">
        <v>840</v>
      </c>
      <c r="C3758" s="207" t="s">
        <v>841</v>
      </c>
      <c r="D3758" s="243" t="s">
        <v>842</v>
      </c>
      <c r="E3758" s="243" t="s">
        <v>843</v>
      </c>
      <c r="F3758" s="600" t="s">
        <v>844</v>
      </c>
      <c r="G3758" s="600"/>
      <c r="H3758" s="208" t="s">
        <v>845</v>
      </c>
      <c r="I3758" s="207" t="s">
        <v>846</v>
      </c>
      <c r="J3758" s="207" t="s">
        <v>847</v>
      </c>
      <c r="K3758" s="207" t="s">
        <v>742</v>
      </c>
    </row>
    <row r="3759" spans="1:11" ht="44.1" customHeight="1">
      <c r="A3759" s="317" t="s">
        <v>848</v>
      </c>
      <c r="B3759" s="317"/>
      <c r="C3759" s="318" t="s">
        <v>979</v>
      </c>
      <c r="D3759" s="317" t="s">
        <v>14</v>
      </c>
      <c r="E3759" s="317" t="s">
        <v>980</v>
      </c>
      <c r="F3759" s="592" t="s">
        <v>917</v>
      </c>
      <c r="G3759" s="592"/>
      <c r="H3759" s="319" t="s">
        <v>914</v>
      </c>
      <c r="I3759" s="318">
        <v>1</v>
      </c>
      <c r="J3759" s="318" t="s">
        <v>981</v>
      </c>
      <c r="K3759" s="318" t="s">
        <v>981</v>
      </c>
    </row>
    <row r="3760" spans="1:11" ht="21.95" customHeight="1">
      <c r="A3760" s="244" t="s">
        <v>853</v>
      </c>
      <c r="B3760" s="244"/>
      <c r="C3760" s="211" t="s">
        <v>1947</v>
      </c>
      <c r="D3760" s="244" t="s">
        <v>14</v>
      </c>
      <c r="E3760" s="244" t="s">
        <v>1948</v>
      </c>
      <c r="F3760" s="597" t="s">
        <v>861</v>
      </c>
      <c r="G3760" s="597"/>
      <c r="H3760" s="212" t="s">
        <v>862</v>
      </c>
      <c r="I3760" s="211" t="s">
        <v>1364</v>
      </c>
      <c r="J3760" s="211" t="s">
        <v>1950</v>
      </c>
      <c r="K3760" s="213">
        <v>1.99</v>
      </c>
    </row>
    <row r="3761" spans="1:11" ht="21.95" customHeight="1">
      <c r="A3761" s="244" t="s">
        <v>853</v>
      </c>
      <c r="B3761" s="244"/>
      <c r="C3761" s="211" t="s">
        <v>1229</v>
      </c>
      <c r="D3761" s="244" t="s">
        <v>14</v>
      </c>
      <c r="E3761" s="244" t="s">
        <v>1230</v>
      </c>
      <c r="F3761" s="597" t="s">
        <v>861</v>
      </c>
      <c r="G3761" s="597"/>
      <c r="H3761" s="212" t="s">
        <v>862</v>
      </c>
      <c r="I3761" s="211" t="s">
        <v>1364</v>
      </c>
      <c r="J3761" s="211" t="s">
        <v>1231</v>
      </c>
      <c r="K3761" s="213">
        <v>2.5299999999999998</v>
      </c>
    </row>
    <row r="3762" spans="1:11" ht="21.95" customHeight="1">
      <c r="A3762" s="247" t="s">
        <v>869</v>
      </c>
      <c r="B3762" s="247"/>
      <c r="C3762" s="214" t="s">
        <v>2151</v>
      </c>
      <c r="D3762" s="247" t="s">
        <v>14</v>
      </c>
      <c r="E3762" s="247" t="s">
        <v>2152</v>
      </c>
      <c r="F3762" s="598" t="s">
        <v>872</v>
      </c>
      <c r="G3762" s="598"/>
      <c r="H3762" s="215" t="s">
        <v>914</v>
      </c>
      <c r="I3762" s="214" t="s">
        <v>867</v>
      </c>
      <c r="J3762" s="214" t="s">
        <v>2153</v>
      </c>
      <c r="K3762" s="216">
        <v>0.91</v>
      </c>
    </row>
    <row r="3763" spans="1:11" ht="21.95" customHeight="1">
      <c r="A3763" s="247" t="s">
        <v>869</v>
      </c>
      <c r="B3763" s="247"/>
      <c r="C3763" s="214" t="s">
        <v>3780</v>
      </c>
      <c r="D3763" s="247" t="s">
        <v>14</v>
      </c>
      <c r="E3763" s="247" t="s">
        <v>3781</v>
      </c>
      <c r="F3763" s="598" t="s">
        <v>872</v>
      </c>
      <c r="G3763" s="598"/>
      <c r="H3763" s="215" t="s">
        <v>914</v>
      </c>
      <c r="I3763" s="214" t="s">
        <v>867</v>
      </c>
      <c r="J3763" s="214" t="s">
        <v>3782</v>
      </c>
      <c r="K3763" s="216">
        <v>1.84</v>
      </c>
    </row>
    <row r="3764" spans="1:11" ht="33" customHeight="1">
      <c r="A3764" s="247" t="s">
        <v>869</v>
      </c>
      <c r="B3764" s="247"/>
      <c r="C3764" s="214" t="s">
        <v>2156</v>
      </c>
      <c r="D3764" s="247" t="s">
        <v>14</v>
      </c>
      <c r="E3764" s="247" t="s">
        <v>2157</v>
      </c>
      <c r="F3764" s="598" t="s">
        <v>872</v>
      </c>
      <c r="G3764" s="598"/>
      <c r="H3764" s="215" t="s">
        <v>914</v>
      </c>
      <c r="I3764" s="214" t="s">
        <v>1108</v>
      </c>
      <c r="J3764" s="214" t="s">
        <v>2158</v>
      </c>
      <c r="K3764" s="216">
        <v>0.39</v>
      </c>
    </row>
    <row r="3765" spans="1:11">
      <c r="A3765" s="245"/>
      <c r="B3765" s="245"/>
      <c r="C3765" s="245"/>
      <c r="D3765" s="245"/>
      <c r="E3765" s="245"/>
      <c r="F3765" s="245" t="s">
        <v>886</v>
      </c>
      <c r="G3765" s="245" t="s">
        <v>1592</v>
      </c>
      <c r="H3765" s="245" t="s">
        <v>888</v>
      </c>
      <c r="I3765" s="245" t="s">
        <v>2446</v>
      </c>
      <c r="J3765" s="245" t="s">
        <v>890</v>
      </c>
      <c r="K3765" s="245" t="s">
        <v>1547</v>
      </c>
    </row>
    <row r="3766" spans="1:11" ht="15" thickBot="1">
      <c r="A3766" s="245"/>
      <c r="B3766" s="245"/>
      <c r="C3766" s="245"/>
      <c r="D3766" s="245"/>
      <c r="E3766" s="245"/>
      <c r="F3766" s="245" t="s">
        <v>891</v>
      </c>
      <c r="G3766" s="245" t="s">
        <v>3783</v>
      </c>
      <c r="H3766" s="599" t="s">
        <v>892</v>
      </c>
      <c r="I3766" s="599"/>
      <c r="J3766" s="599" t="s">
        <v>3784</v>
      </c>
      <c r="K3766" s="599"/>
    </row>
    <row r="3767" spans="1:11" ht="0.95" customHeight="1" thickTop="1">
      <c r="A3767" s="217"/>
      <c r="B3767" s="217"/>
      <c r="C3767" s="217"/>
      <c r="D3767" s="217"/>
      <c r="E3767" s="217"/>
      <c r="F3767" s="217"/>
      <c r="G3767" s="217"/>
      <c r="H3767" s="217"/>
      <c r="I3767" s="217"/>
      <c r="J3767" s="217"/>
      <c r="K3767" s="217"/>
    </row>
    <row r="3768" spans="1:11" ht="18" customHeight="1">
      <c r="A3768" s="243"/>
      <c r="B3768" s="243" t="s">
        <v>840</v>
      </c>
      <c r="C3768" s="207" t="s">
        <v>841</v>
      </c>
      <c r="D3768" s="243" t="s">
        <v>842</v>
      </c>
      <c r="E3768" s="243" t="s">
        <v>843</v>
      </c>
      <c r="F3768" s="600" t="s">
        <v>844</v>
      </c>
      <c r="G3768" s="600"/>
      <c r="H3768" s="208" t="s">
        <v>845</v>
      </c>
      <c r="I3768" s="207" t="s">
        <v>846</v>
      </c>
      <c r="J3768" s="207" t="s">
        <v>847</v>
      </c>
      <c r="K3768" s="207" t="s">
        <v>742</v>
      </c>
    </row>
    <row r="3769" spans="1:11" ht="33" customHeight="1">
      <c r="A3769" s="317" t="s">
        <v>848</v>
      </c>
      <c r="B3769" s="317"/>
      <c r="C3769" s="318" t="s">
        <v>1174</v>
      </c>
      <c r="D3769" s="317" t="s">
        <v>14</v>
      </c>
      <c r="E3769" s="317" t="s">
        <v>1175</v>
      </c>
      <c r="F3769" s="592" t="s">
        <v>917</v>
      </c>
      <c r="G3769" s="592"/>
      <c r="H3769" s="319" t="s">
        <v>914</v>
      </c>
      <c r="I3769" s="318">
        <v>1</v>
      </c>
      <c r="J3769" s="318" t="s">
        <v>1177</v>
      </c>
      <c r="K3769" s="318" t="s">
        <v>1177</v>
      </c>
    </row>
    <row r="3770" spans="1:11" ht="21.95" customHeight="1">
      <c r="A3770" s="244" t="s">
        <v>853</v>
      </c>
      <c r="B3770" s="244"/>
      <c r="C3770" s="211" t="s">
        <v>1947</v>
      </c>
      <c r="D3770" s="244" t="s">
        <v>14</v>
      </c>
      <c r="E3770" s="244" t="s">
        <v>1948</v>
      </c>
      <c r="F3770" s="597" t="s">
        <v>861</v>
      </c>
      <c r="G3770" s="597"/>
      <c r="H3770" s="212" t="s">
        <v>862</v>
      </c>
      <c r="I3770" s="211" t="s">
        <v>2917</v>
      </c>
      <c r="J3770" s="211" t="s">
        <v>1950</v>
      </c>
      <c r="K3770" s="213">
        <v>1.38</v>
      </c>
    </row>
    <row r="3771" spans="1:11" ht="21.95" customHeight="1">
      <c r="A3771" s="244" t="s">
        <v>853</v>
      </c>
      <c r="B3771" s="244"/>
      <c r="C3771" s="211" t="s">
        <v>1229</v>
      </c>
      <c r="D3771" s="244" t="s">
        <v>14</v>
      </c>
      <c r="E3771" s="244" t="s">
        <v>1230</v>
      </c>
      <c r="F3771" s="597" t="s">
        <v>861</v>
      </c>
      <c r="G3771" s="597"/>
      <c r="H3771" s="212" t="s">
        <v>862</v>
      </c>
      <c r="I3771" s="211" t="s">
        <v>2917</v>
      </c>
      <c r="J3771" s="211" t="s">
        <v>1231</v>
      </c>
      <c r="K3771" s="213">
        <v>1.75</v>
      </c>
    </row>
    <row r="3772" spans="1:11" ht="21.95" customHeight="1">
      <c r="A3772" s="247" t="s">
        <v>869</v>
      </c>
      <c r="B3772" s="247"/>
      <c r="C3772" s="214" t="s">
        <v>2039</v>
      </c>
      <c r="D3772" s="247" t="s">
        <v>14</v>
      </c>
      <c r="E3772" s="247" t="s">
        <v>2040</v>
      </c>
      <c r="F3772" s="598" t="s">
        <v>872</v>
      </c>
      <c r="G3772" s="598"/>
      <c r="H3772" s="215" t="s">
        <v>914</v>
      </c>
      <c r="I3772" s="214" t="s">
        <v>1533</v>
      </c>
      <c r="J3772" s="214" t="s">
        <v>2041</v>
      </c>
      <c r="K3772" s="216">
        <v>0.37</v>
      </c>
    </row>
    <row r="3773" spans="1:11" ht="21.95" customHeight="1">
      <c r="A3773" s="247" t="s">
        <v>869</v>
      </c>
      <c r="B3773" s="247"/>
      <c r="C3773" s="214" t="s">
        <v>2054</v>
      </c>
      <c r="D3773" s="247" t="s">
        <v>14</v>
      </c>
      <c r="E3773" s="247" t="s">
        <v>2055</v>
      </c>
      <c r="F3773" s="598" t="s">
        <v>872</v>
      </c>
      <c r="G3773" s="598"/>
      <c r="H3773" s="215" t="s">
        <v>914</v>
      </c>
      <c r="I3773" s="214" t="s">
        <v>867</v>
      </c>
      <c r="J3773" s="214" t="s">
        <v>2056</v>
      </c>
      <c r="K3773" s="216">
        <v>0.6</v>
      </c>
    </row>
    <row r="3774" spans="1:11" ht="21.95" customHeight="1">
      <c r="A3774" s="247" t="s">
        <v>869</v>
      </c>
      <c r="B3774" s="247"/>
      <c r="C3774" s="214" t="s">
        <v>1996</v>
      </c>
      <c r="D3774" s="247" t="s">
        <v>14</v>
      </c>
      <c r="E3774" s="247" t="s">
        <v>1997</v>
      </c>
      <c r="F3774" s="598" t="s">
        <v>872</v>
      </c>
      <c r="G3774" s="598"/>
      <c r="H3774" s="215" t="s">
        <v>914</v>
      </c>
      <c r="I3774" s="214" t="s">
        <v>1267</v>
      </c>
      <c r="J3774" s="214" t="s">
        <v>1722</v>
      </c>
      <c r="K3774" s="216">
        <v>0.04</v>
      </c>
    </row>
    <row r="3775" spans="1:11" ht="21.95" customHeight="1">
      <c r="A3775" s="247" t="s">
        <v>869</v>
      </c>
      <c r="B3775" s="247"/>
      <c r="C3775" s="214" t="s">
        <v>2045</v>
      </c>
      <c r="D3775" s="247" t="s">
        <v>14</v>
      </c>
      <c r="E3775" s="247" t="s">
        <v>2046</v>
      </c>
      <c r="F3775" s="598" t="s">
        <v>872</v>
      </c>
      <c r="G3775" s="598"/>
      <c r="H3775" s="215" t="s">
        <v>914</v>
      </c>
      <c r="I3775" s="214" t="s">
        <v>1638</v>
      </c>
      <c r="J3775" s="214" t="s">
        <v>2047</v>
      </c>
      <c r="K3775" s="216">
        <v>0.37</v>
      </c>
    </row>
    <row r="3776" spans="1:11">
      <c r="A3776" s="245"/>
      <c r="B3776" s="245"/>
      <c r="C3776" s="245"/>
      <c r="D3776" s="245"/>
      <c r="E3776" s="245"/>
      <c r="F3776" s="245" t="s">
        <v>886</v>
      </c>
      <c r="G3776" s="245" t="s">
        <v>1118</v>
      </c>
      <c r="H3776" s="245" t="s">
        <v>888</v>
      </c>
      <c r="I3776" s="245" t="s">
        <v>2753</v>
      </c>
      <c r="J3776" s="245" t="s">
        <v>890</v>
      </c>
      <c r="K3776" s="245" t="s">
        <v>3785</v>
      </c>
    </row>
    <row r="3777" spans="1:11" ht="15" thickBot="1">
      <c r="A3777" s="245"/>
      <c r="B3777" s="245"/>
      <c r="C3777" s="245"/>
      <c r="D3777" s="245"/>
      <c r="E3777" s="245"/>
      <c r="F3777" s="245" t="s">
        <v>891</v>
      </c>
      <c r="G3777" s="245" t="s">
        <v>1687</v>
      </c>
      <c r="H3777" s="599" t="s">
        <v>892</v>
      </c>
      <c r="I3777" s="599"/>
      <c r="J3777" s="599" t="s">
        <v>3037</v>
      </c>
      <c r="K3777" s="599"/>
    </row>
    <row r="3778" spans="1:11" ht="0.95" customHeight="1" thickTop="1">
      <c r="A3778" s="217"/>
      <c r="B3778" s="217"/>
      <c r="C3778" s="217"/>
      <c r="D3778" s="217"/>
      <c r="E3778" s="217"/>
      <c r="F3778" s="217"/>
      <c r="G3778" s="217"/>
      <c r="H3778" s="217"/>
      <c r="I3778" s="217"/>
      <c r="J3778" s="217"/>
      <c r="K3778" s="217"/>
    </row>
    <row r="3779" spans="1:11" ht="18" customHeight="1">
      <c r="A3779" s="243"/>
      <c r="B3779" s="243" t="s">
        <v>840</v>
      </c>
      <c r="C3779" s="207" t="s">
        <v>841</v>
      </c>
      <c r="D3779" s="243" t="s">
        <v>842</v>
      </c>
      <c r="E3779" s="243" t="s">
        <v>843</v>
      </c>
      <c r="F3779" s="600" t="s">
        <v>844</v>
      </c>
      <c r="G3779" s="600"/>
      <c r="H3779" s="208" t="s">
        <v>845</v>
      </c>
      <c r="I3779" s="207" t="s">
        <v>846</v>
      </c>
      <c r="J3779" s="207" t="s">
        <v>847</v>
      </c>
      <c r="K3779" s="207" t="s">
        <v>742</v>
      </c>
    </row>
    <row r="3780" spans="1:11" ht="33" customHeight="1">
      <c r="A3780" s="317" t="s">
        <v>848</v>
      </c>
      <c r="B3780" s="317"/>
      <c r="C3780" s="318" t="s">
        <v>1178</v>
      </c>
      <c r="D3780" s="317" t="s">
        <v>14</v>
      </c>
      <c r="E3780" s="317" t="s">
        <v>1179</v>
      </c>
      <c r="F3780" s="592" t="s">
        <v>917</v>
      </c>
      <c r="G3780" s="592"/>
      <c r="H3780" s="319" t="s">
        <v>914</v>
      </c>
      <c r="I3780" s="318">
        <v>1</v>
      </c>
      <c r="J3780" s="318" t="s">
        <v>1180</v>
      </c>
      <c r="K3780" s="318" t="s">
        <v>1180</v>
      </c>
    </row>
    <row r="3781" spans="1:11" ht="21.95" customHeight="1">
      <c r="A3781" s="244" t="s">
        <v>853</v>
      </c>
      <c r="B3781" s="244"/>
      <c r="C3781" s="211" t="s">
        <v>3786</v>
      </c>
      <c r="D3781" s="244" t="s">
        <v>14</v>
      </c>
      <c r="E3781" s="244" t="s">
        <v>3787</v>
      </c>
      <c r="F3781" s="597" t="s">
        <v>917</v>
      </c>
      <c r="G3781" s="597"/>
      <c r="H3781" s="212" t="s">
        <v>914</v>
      </c>
      <c r="I3781" s="211" t="s">
        <v>867</v>
      </c>
      <c r="J3781" s="211" t="s">
        <v>3788</v>
      </c>
      <c r="K3781" s="213">
        <v>32.409999999999997</v>
      </c>
    </row>
    <row r="3782" spans="1:11" ht="44.1" customHeight="1">
      <c r="A3782" s="244" t="s">
        <v>853</v>
      </c>
      <c r="B3782" s="244"/>
      <c r="C3782" s="211" t="s">
        <v>2877</v>
      </c>
      <c r="D3782" s="244" t="s">
        <v>14</v>
      </c>
      <c r="E3782" s="244" t="s">
        <v>2878</v>
      </c>
      <c r="F3782" s="597" t="s">
        <v>917</v>
      </c>
      <c r="G3782" s="597"/>
      <c r="H3782" s="212" t="s">
        <v>914</v>
      </c>
      <c r="I3782" s="211" t="s">
        <v>863</v>
      </c>
      <c r="J3782" s="211" t="s">
        <v>2361</v>
      </c>
      <c r="K3782" s="213">
        <v>10.119999999999999</v>
      </c>
    </row>
    <row r="3783" spans="1:11">
      <c r="A3783" s="245"/>
      <c r="B3783" s="245"/>
      <c r="C3783" s="245"/>
      <c r="D3783" s="245"/>
      <c r="E3783" s="245"/>
      <c r="F3783" s="245" t="s">
        <v>886</v>
      </c>
      <c r="G3783" s="245" t="s">
        <v>4312</v>
      </c>
      <c r="H3783" s="245" t="s">
        <v>888</v>
      </c>
      <c r="I3783" s="245" t="s">
        <v>1375</v>
      </c>
      <c r="J3783" s="245" t="s">
        <v>890</v>
      </c>
      <c r="K3783" s="245" t="s">
        <v>3789</v>
      </c>
    </row>
    <row r="3784" spans="1:11" ht="15" thickBot="1">
      <c r="A3784" s="245"/>
      <c r="B3784" s="245"/>
      <c r="C3784" s="245"/>
      <c r="D3784" s="245"/>
      <c r="E3784" s="245"/>
      <c r="F3784" s="245" t="s">
        <v>891</v>
      </c>
      <c r="G3784" s="245" t="s">
        <v>2447</v>
      </c>
      <c r="H3784" s="599" t="s">
        <v>892</v>
      </c>
      <c r="I3784" s="599"/>
      <c r="J3784" s="599" t="s">
        <v>3790</v>
      </c>
      <c r="K3784" s="599"/>
    </row>
    <row r="3785" spans="1:11" ht="0.95" customHeight="1" thickTop="1">
      <c r="A3785" s="217"/>
      <c r="B3785" s="217"/>
      <c r="C3785" s="217"/>
      <c r="D3785" s="217"/>
      <c r="E3785" s="217"/>
      <c r="F3785" s="217"/>
      <c r="G3785" s="217"/>
      <c r="H3785" s="217"/>
      <c r="I3785" s="217"/>
      <c r="J3785" s="217"/>
      <c r="K3785" s="217"/>
    </row>
    <row r="3786" spans="1:11" ht="18" customHeight="1">
      <c r="A3786" s="243"/>
      <c r="B3786" s="243" t="s">
        <v>840</v>
      </c>
      <c r="C3786" s="207" t="s">
        <v>841</v>
      </c>
      <c r="D3786" s="243" t="s">
        <v>842</v>
      </c>
      <c r="E3786" s="243" t="s">
        <v>843</v>
      </c>
      <c r="F3786" s="600" t="s">
        <v>844</v>
      </c>
      <c r="G3786" s="600"/>
      <c r="H3786" s="208" t="s">
        <v>845</v>
      </c>
      <c r="I3786" s="207" t="s">
        <v>846</v>
      </c>
      <c r="J3786" s="207" t="s">
        <v>847</v>
      </c>
      <c r="K3786" s="207" t="s">
        <v>742</v>
      </c>
    </row>
    <row r="3787" spans="1:11" ht="21.95" customHeight="1">
      <c r="A3787" s="317" t="s">
        <v>848</v>
      </c>
      <c r="B3787" s="317"/>
      <c r="C3787" s="318" t="s">
        <v>1477</v>
      </c>
      <c r="D3787" s="317" t="s">
        <v>14</v>
      </c>
      <c r="E3787" s="317" t="s">
        <v>1478</v>
      </c>
      <c r="F3787" s="592" t="s">
        <v>856</v>
      </c>
      <c r="G3787" s="592"/>
      <c r="H3787" s="319" t="s">
        <v>40</v>
      </c>
      <c r="I3787" s="318">
        <v>1</v>
      </c>
      <c r="J3787" s="318" t="s">
        <v>1479</v>
      </c>
      <c r="K3787" s="318" t="s">
        <v>1479</v>
      </c>
    </row>
    <row r="3788" spans="1:11" ht="21.95" customHeight="1">
      <c r="A3788" s="244" t="s">
        <v>853</v>
      </c>
      <c r="B3788" s="244"/>
      <c r="C3788" s="211" t="s">
        <v>859</v>
      </c>
      <c r="D3788" s="244" t="s">
        <v>14</v>
      </c>
      <c r="E3788" s="244" t="s">
        <v>860</v>
      </c>
      <c r="F3788" s="597" t="s">
        <v>861</v>
      </c>
      <c r="G3788" s="597"/>
      <c r="H3788" s="212" t="s">
        <v>862</v>
      </c>
      <c r="I3788" s="211" t="s">
        <v>3791</v>
      </c>
      <c r="J3788" s="211" t="s">
        <v>864</v>
      </c>
      <c r="K3788" s="213">
        <v>16.329999999999998</v>
      </c>
    </row>
    <row r="3789" spans="1:11" ht="21.95" customHeight="1">
      <c r="A3789" s="244" t="s">
        <v>853</v>
      </c>
      <c r="B3789" s="244"/>
      <c r="C3789" s="211" t="s">
        <v>1303</v>
      </c>
      <c r="D3789" s="244" t="s">
        <v>14</v>
      </c>
      <c r="E3789" s="244" t="s">
        <v>1304</v>
      </c>
      <c r="F3789" s="597" t="s">
        <v>861</v>
      </c>
      <c r="G3789" s="597"/>
      <c r="H3789" s="212" t="s">
        <v>862</v>
      </c>
      <c r="I3789" s="211" t="s">
        <v>3792</v>
      </c>
      <c r="J3789" s="211" t="s">
        <v>1305</v>
      </c>
      <c r="K3789" s="213">
        <v>3.89</v>
      </c>
    </row>
    <row r="3790" spans="1:11" ht="21.95" customHeight="1">
      <c r="A3790" s="244" t="s">
        <v>853</v>
      </c>
      <c r="B3790" s="244"/>
      <c r="C3790" s="211" t="s">
        <v>865</v>
      </c>
      <c r="D3790" s="244" t="s">
        <v>14</v>
      </c>
      <c r="E3790" s="244" t="s">
        <v>866</v>
      </c>
      <c r="F3790" s="597" t="s">
        <v>861</v>
      </c>
      <c r="G3790" s="597"/>
      <c r="H3790" s="212" t="s">
        <v>862</v>
      </c>
      <c r="I3790" s="211" t="s">
        <v>3792</v>
      </c>
      <c r="J3790" s="211" t="s">
        <v>868</v>
      </c>
      <c r="K3790" s="213">
        <v>3.87</v>
      </c>
    </row>
    <row r="3791" spans="1:11" ht="33" customHeight="1">
      <c r="A3791" s="244" t="s">
        <v>853</v>
      </c>
      <c r="B3791" s="244"/>
      <c r="C3791" s="211" t="s">
        <v>3793</v>
      </c>
      <c r="D3791" s="244" t="s">
        <v>14</v>
      </c>
      <c r="E3791" s="244" t="s">
        <v>3794</v>
      </c>
      <c r="F3791" s="597" t="s">
        <v>1183</v>
      </c>
      <c r="G3791" s="597"/>
      <c r="H3791" s="212" t="s">
        <v>1184</v>
      </c>
      <c r="I3791" s="211" t="s">
        <v>1524</v>
      </c>
      <c r="J3791" s="211" t="s">
        <v>1766</v>
      </c>
      <c r="K3791" s="213">
        <v>7.0000000000000007E-2</v>
      </c>
    </row>
    <row r="3792" spans="1:11" ht="33" customHeight="1">
      <c r="A3792" s="244" t="s">
        <v>853</v>
      </c>
      <c r="B3792" s="244"/>
      <c r="C3792" s="211" t="s">
        <v>3795</v>
      </c>
      <c r="D3792" s="244" t="s">
        <v>14</v>
      </c>
      <c r="E3792" s="244" t="s">
        <v>3796</v>
      </c>
      <c r="F3792" s="597" t="s">
        <v>1183</v>
      </c>
      <c r="G3792" s="597"/>
      <c r="H3792" s="212" t="s">
        <v>1189</v>
      </c>
      <c r="I3792" s="211" t="s">
        <v>3797</v>
      </c>
      <c r="J3792" s="211" t="s">
        <v>3423</v>
      </c>
      <c r="K3792" s="213">
        <v>0.03</v>
      </c>
    </row>
    <row r="3793" spans="1:11">
      <c r="A3793" s="245"/>
      <c r="B3793" s="245"/>
      <c r="C3793" s="245"/>
      <c r="D3793" s="245"/>
      <c r="E3793" s="245"/>
      <c r="F3793" s="245" t="s">
        <v>886</v>
      </c>
      <c r="G3793" s="245" t="s">
        <v>4313</v>
      </c>
      <c r="H3793" s="245" t="s">
        <v>888</v>
      </c>
      <c r="I3793" s="245" t="s">
        <v>4314</v>
      </c>
      <c r="J3793" s="245" t="s">
        <v>890</v>
      </c>
      <c r="K3793" s="245" t="s">
        <v>3798</v>
      </c>
    </row>
    <row r="3794" spans="1:11" ht="15" thickBot="1">
      <c r="A3794" s="245"/>
      <c r="B3794" s="245"/>
      <c r="C3794" s="245"/>
      <c r="D3794" s="245"/>
      <c r="E3794" s="245"/>
      <c r="F3794" s="245" t="s">
        <v>891</v>
      </c>
      <c r="G3794" s="245" t="s">
        <v>2731</v>
      </c>
      <c r="H3794" s="599" t="s">
        <v>892</v>
      </c>
      <c r="I3794" s="599"/>
      <c r="J3794" s="599" t="s">
        <v>3799</v>
      </c>
      <c r="K3794" s="599"/>
    </row>
    <row r="3795" spans="1:11" ht="0.95" customHeight="1" thickTop="1">
      <c r="A3795" s="217"/>
      <c r="B3795" s="217"/>
      <c r="C3795" s="217"/>
      <c r="D3795" s="217"/>
      <c r="E3795" s="217"/>
      <c r="F3795" s="217"/>
      <c r="G3795" s="217"/>
      <c r="H3795" s="217"/>
      <c r="I3795" s="217"/>
      <c r="J3795" s="217"/>
      <c r="K3795" s="217"/>
    </row>
    <row r="3796" spans="1:11" ht="18" customHeight="1">
      <c r="A3796" s="243"/>
      <c r="B3796" s="243" t="s">
        <v>840</v>
      </c>
      <c r="C3796" s="207" t="s">
        <v>841</v>
      </c>
      <c r="D3796" s="243" t="s">
        <v>842</v>
      </c>
      <c r="E3796" s="243" t="s">
        <v>843</v>
      </c>
      <c r="F3796" s="600" t="s">
        <v>844</v>
      </c>
      <c r="G3796" s="600"/>
      <c r="H3796" s="208" t="s">
        <v>845</v>
      </c>
      <c r="I3796" s="207" t="s">
        <v>846</v>
      </c>
      <c r="J3796" s="207" t="s">
        <v>847</v>
      </c>
      <c r="K3796" s="207" t="s">
        <v>742</v>
      </c>
    </row>
    <row r="3797" spans="1:11" ht="21.95" customHeight="1">
      <c r="A3797" s="317" t="s">
        <v>848</v>
      </c>
      <c r="B3797" s="317"/>
      <c r="C3797" s="318" t="s">
        <v>1050</v>
      </c>
      <c r="D3797" s="317" t="s">
        <v>14</v>
      </c>
      <c r="E3797" s="317" t="s">
        <v>1051</v>
      </c>
      <c r="F3797" s="592" t="s">
        <v>856</v>
      </c>
      <c r="G3797" s="592"/>
      <c r="H3797" s="319" t="s">
        <v>16</v>
      </c>
      <c r="I3797" s="318">
        <v>1</v>
      </c>
      <c r="J3797" s="318" t="s">
        <v>1052</v>
      </c>
      <c r="K3797" s="318" t="s">
        <v>1052</v>
      </c>
    </row>
    <row r="3798" spans="1:11" ht="21.95" customHeight="1">
      <c r="A3798" s="244" t="s">
        <v>853</v>
      </c>
      <c r="B3798" s="244"/>
      <c r="C3798" s="211" t="s">
        <v>859</v>
      </c>
      <c r="D3798" s="244" t="s">
        <v>14</v>
      </c>
      <c r="E3798" s="244" t="s">
        <v>860</v>
      </c>
      <c r="F3798" s="597" t="s">
        <v>861</v>
      </c>
      <c r="G3798" s="597"/>
      <c r="H3798" s="212" t="s">
        <v>862</v>
      </c>
      <c r="I3798" s="211" t="s">
        <v>3800</v>
      </c>
      <c r="J3798" s="211" t="s">
        <v>864</v>
      </c>
      <c r="K3798" s="213">
        <v>0.6</v>
      </c>
    </row>
    <row r="3799" spans="1:11" ht="21.95" customHeight="1">
      <c r="A3799" s="244" t="s">
        <v>853</v>
      </c>
      <c r="B3799" s="244"/>
      <c r="C3799" s="211" t="s">
        <v>1303</v>
      </c>
      <c r="D3799" s="244" t="s">
        <v>14</v>
      </c>
      <c r="E3799" s="244" t="s">
        <v>1304</v>
      </c>
      <c r="F3799" s="597" t="s">
        <v>861</v>
      </c>
      <c r="G3799" s="597"/>
      <c r="H3799" s="212" t="s">
        <v>862</v>
      </c>
      <c r="I3799" s="211" t="s">
        <v>3801</v>
      </c>
      <c r="J3799" s="211" t="s">
        <v>1305</v>
      </c>
      <c r="K3799" s="213">
        <v>3.19</v>
      </c>
    </row>
    <row r="3800" spans="1:11" ht="33" customHeight="1">
      <c r="A3800" s="244" t="s">
        <v>853</v>
      </c>
      <c r="B3800" s="244"/>
      <c r="C3800" s="211" t="s">
        <v>1318</v>
      </c>
      <c r="D3800" s="244" t="s">
        <v>14</v>
      </c>
      <c r="E3800" s="244" t="s">
        <v>1319</v>
      </c>
      <c r="F3800" s="597" t="s">
        <v>856</v>
      </c>
      <c r="G3800" s="597"/>
      <c r="H3800" s="212" t="s">
        <v>40</v>
      </c>
      <c r="I3800" s="211" t="s">
        <v>3802</v>
      </c>
      <c r="J3800" s="211" t="s">
        <v>1321</v>
      </c>
      <c r="K3800" s="213">
        <v>8.83</v>
      </c>
    </row>
    <row r="3801" spans="1:11">
      <c r="A3801" s="245"/>
      <c r="B3801" s="245"/>
      <c r="C3801" s="245"/>
      <c r="D3801" s="245"/>
      <c r="E3801" s="245"/>
      <c r="F3801" s="245" t="s">
        <v>886</v>
      </c>
      <c r="G3801" s="245" t="s">
        <v>907</v>
      </c>
      <c r="H3801" s="245" t="s">
        <v>888</v>
      </c>
      <c r="I3801" s="245" t="s">
        <v>2787</v>
      </c>
      <c r="J3801" s="245" t="s">
        <v>890</v>
      </c>
      <c r="K3801" s="245" t="s">
        <v>3803</v>
      </c>
    </row>
    <row r="3802" spans="1:11" ht="15" thickBot="1">
      <c r="A3802" s="245"/>
      <c r="B3802" s="245"/>
      <c r="C3802" s="245"/>
      <c r="D3802" s="245"/>
      <c r="E3802" s="245"/>
      <c r="F3802" s="245" t="s">
        <v>891</v>
      </c>
      <c r="G3802" s="245" t="s">
        <v>3804</v>
      </c>
      <c r="H3802" s="599" t="s">
        <v>892</v>
      </c>
      <c r="I3802" s="599"/>
      <c r="J3802" s="599" t="s">
        <v>3805</v>
      </c>
      <c r="K3802" s="599"/>
    </row>
    <row r="3803" spans="1:11" ht="0.95" customHeight="1" thickTop="1">
      <c r="A3803" s="217"/>
      <c r="B3803" s="217"/>
      <c r="C3803" s="217"/>
      <c r="D3803" s="217"/>
      <c r="E3803" s="217"/>
      <c r="F3803" s="217"/>
      <c r="G3803" s="217"/>
      <c r="H3803" s="217"/>
      <c r="I3803" s="217"/>
      <c r="J3803" s="217"/>
      <c r="K3803" s="217"/>
    </row>
    <row r="3804" spans="1:11" ht="18" customHeight="1">
      <c r="A3804" s="243"/>
      <c r="B3804" s="243" t="s">
        <v>840</v>
      </c>
      <c r="C3804" s="207" t="s">
        <v>841</v>
      </c>
      <c r="D3804" s="243" t="s">
        <v>842</v>
      </c>
      <c r="E3804" s="243" t="s">
        <v>843</v>
      </c>
      <c r="F3804" s="600" t="s">
        <v>844</v>
      </c>
      <c r="G3804" s="600"/>
      <c r="H3804" s="208" t="s">
        <v>845</v>
      </c>
      <c r="I3804" s="207" t="s">
        <v>846</v>
      </c>
      <c r="J3804" s="207" t="s">
        <v>847</v>
      </c>
      <c r="K3804" s="207" t="s">
        <v>742</v>
      </c>
    </row>
    <row r="3805" spans="1:11" ht="21.95" customHeight="1">
      <c r="A3805" s="317" t="s">
        <v>848</v>
      </c>
      <c r="B3805" s="317"/>
      <c r="C3805" s="318" t="s">
        <v>1053</v>
      </c>
      <c r="D3805" s="317" t="s">
        <v>14</v>
      </c>
      <c r="E3805" s="317" t="s">
        <v>1054</v>
      </c>
      <c r="F3805" s="592" t="s">
        <v>856</v>
      </c>
      <c r="G3805" s="592"/>
      <c r="H3805" s="319" t="s">
        <v>16</v>
      </c>
      <c r="I3805" s="318">
        <v>1</v>
      </c>
      <c r="J3805" s="318" t="s">
        <v>1055</v>
      </c>
      <c r="K3805" s="318" t="s">
        <v>1055</v>
      </c>
    </row>
    <row r="3806" spans="1:11" ht="21.95" customHeight="1">
      <c r="A3806" s="244" t="s">
        <v>853</v>
      </c>
      <c r="B3806" s="244"/>
      <c r="C3806" s="211" t="s">
        <v>859</v>
      </c>
      <c r="D3806" s="244" t="s">
        <v>14</v>
      </c>
      <c r="E3806" s="244" t="s">
        <v>860</v>
      </c>
      <c r="F3806" s="597" t="s">
        <v>861</v>
      </c>
      <c r="G3806" s="597"/>
      <c r="H3806" s="212" t="s">
        <v>862</v>
      </c>
      <c r="I3806" s="211" t="s">
        <v>3806</v>
      </c>
      <c r="J3806" s="211" t="s">
        <v>864</v>
      </c>
      <c r="K3806" s="213">
        <v>1.01</v>
      </c>
    </row>
    <row r="3807" spans="1:11" ht="21.95" customHeight="1">
      <c r="A3807" s="244" t="s">
        <v>853</v>
      </c>
      <c r="B3807" s="244"/>
      <c r="C3807" s="211" t="s">
        <v>1303</v>
      </c>
      <c r="D3807" s="244" t="s">
        <v>14</v>
      </c>
      <c r="E3807" s="244" t="s">
        <v>1304</v>
      </c>
      <c r="F3807" s="597" t="s">
        <v>861</v>
      </c>
      <c r="G3807" s="597"/>
      <c r="H3807" s="212" t="s">
        <v>862</v>
      </c>
      <c r="I3807" s="211" t="s">
        <v>3807</v>
      </c>
      <c r="J3807" s="211" t="s">
        <v>1305</v>
      </c>
      <c r="K3807" s="213">
        <v>5.31</v>
      </c>
    </row>
    <row r="3808" spans="1:11" ht="33" customHeight="1">
      <c r="A3808" s="244" t="s">
        <v>853</v>
      </c>
      <c r="B3808" s="244"/>
      <c r="C3808" s="211" t="s">
        <v>1318</v>
      </c>
      <c r="D3808" s="244" t="s">
        <v>14</v>
      </c>
      <c r="E3808" s="244" t="s">
        <v>1319</v>
      </c>
      <c r="F3808" s="597" t="s">
        <v>856</v>
      </c>
      <c r="G3808" s="597"/>
      <c r="H3808" s="212" t="s">
        <v>40</v>
      </c>
      <c r="I3808" s="211" t="s">
        <v>1320</v>
      </c>
      <c r="J3808" s="211" t="s">
        <v>1321</v>
      </c>
      <c r="K3808" s="213">
        <v>14.72</v>
      </c>
    </row>
    <row r="3809" spans="1:11">
      <c r="A3809" s="245"/>
      <c r="B3809" s="245"/>
      <c r="C3809" s="245"/>
      <c r="D3809" s="245"/>
      <c r="E3809" s="245"/>
      <c r="F3809" s="245" t="s">
        <v>886</v>
      </c>
      <c r="G3809" s="245" t="s">
        <v>4315</v>
      </c>
      <c r="H3809" s="245" t="s">
        <v>888</v>
      </c>
      <c r="I3809" s="245" t="s">
        <v>4202</v>
      </c>
      <c r="J3809" s="245" t="s">
        <v>890</v>
      </c>
      <c r="K3809" s="245" t="s">
        <v>3808</v>
      </c>
    </row>
    <row r="3810" spans="1:11" ht="15" thickBot="1">
      <c r="A3810" s="245"/>
      <c r="B3810" s="245"/>
      <c r="C3810" s="245"/>
      <c r="D3810" s="245"/>
      <c r="E3810" s="245"/>
      <c r="F3810" s="245" t="s">
        <v>891</v>
      </c>
      <c r="G3810" s="245" t="s">
        <v>3809</v>
      </c>
      <c r="H3810" s="599" t="s">
        <v>892</v>
      </c>
      <c r="I3810" s="599"/>
      <c r="J3810" s="599" t="s">
        <v>3810</v>
      </c>
      <c r="K3810" s="599"/>
    </row>
    <row r="3811" spans="1:11" ht="0.95" customHeight="1" thickTop="1">
      <c r="A3811" s="217"/>
      <c r="B3811" s="217"/>
      <c r="C3811" s="217"/>
      <c r="D3811" s="217"/>
      <c r="E3811" s="217"/>
      <c r="F3811" s="217"/>
      <c r="G3811" s="217"/>
      <c r="H3811" s="217"/>
      <c r="I3811" s="217"/>
      <c r="J3811" s="217"/>
      <c r="K3811" s="217"/>
    </row>
    <row r="3812" spans="1:11" ht="18" customHeight="1">
      <c r="A3812" s="243"/>
      <c r="B3812" s="243" t="s">
        <v>840</v>
      </c>
      <c r="C3812" s="207" t="s">
        <v>841</v>
      </c>
      <c r="D3812" s="243" t="s">
        <v>842</v>
      </c>
      <c r="E3812" s="243" t="s">
        <v>843</v>
      </c>
      <c r="F3812" s="600" t="s">
        <v>844</v>
      </c>
      <c r="G3812" s="600"/>
      <c r="H3812" s="208" t="s">
        <v>845</v>
      </c>
      <c r="I3812" s="207" t="s">
        <v>846</v>
      </c>
      <c r="J3812" s="207" t="s">
        <v>847</v>
      </c>
      <c r="K3812" s="207" t="s">
        <v>742</v>
      </c>
    </row>
    <row r="3813" spans="1:11" ht="54.95" customHeight="1">
      <c r="A3813" s="317" t="s">
        <v>848</v>
      </c>
      <c r="B3813" s="317"/>
      <c r="C3813" s="318" t="s">
        <v>944</v>
      </c>
      <c r="D3813" s="317" t="s">
        <v>14</v>
      </c>
      <c r="E3813" s="317" t="s">
        <v>945</v>
      </c>
      <c r="F3813" s="592" t="s">
        <v>917</v>
      </c>
      <c r="G3813" s="592"/>
      <c r="H3813" s="319" t="s">
        <v>914</v>
      </c>
      <c r="I3813" s="318">
        <v>1</v>
      </c>
      <c r="J3813" s="318" t="s">
        <v>946</v>
      </c>
      <c r="K3813" s="318" t="s">
        <v>946</v>
      </c>
    </row>
    <row r="3814" spans="1:11" ht="21.95" customHeight="1">
      <c r="A3814" s="244" t="s">
        <v>853</v>
      </c>
      <c r="B3814" s="244"/>
      <c r="C3814" s="211" t="s">
        <v>2370</v>
      </c>
      <c r="D3814" s="244" t="s">
        <v>14</v>
      </c>
      <c r="E3814" s="244" t="s">
        <v>2371</v>
      </c>
      <c r="F3814" s="597" t="s">
        <v>917</v>
      </c>
      <c r="G3814" s="597"/>
      <c r="H3814" s="212" t="s">
        <v>914</v>
      </c>
      <c r="I3814" s="211" t="s">
        <v>867</v>
      </c>
      <c r="J3814" s="211" t="s">
        <v>2372</v>
      </c>
      <c r="K3814" s="213">
        <v>8.01</v>
      </c>
    </row>
    <row r="3815" spans="1:11" ht="33" customHeight="1">
      <c r="A3815" s="244" t="s">
        <v>853</v>
      </c>
      <c r="B3815" s="244"/>
      <c r="C3815" s="211" t="s">
        <v>3811</v>
      </c>
      <c r="D3815" s="244" t="s">
        <v>14</v>
      </c>
      <c r="E3815" s="244" t="s">
        <v>3812</v>
      </c>
      <c r="F3815" s="597" t="s">
        <v>917</v>
      </c>
      <c r="G3815" s="597"/>
      <c r="H3815" s="212" t="s">
        <v>914</v>
      </c>
      <c r="I3815" s="211" t="s">
        <v>867</v>
      </c>
      <c r="J3815" s="211" t="s">
        <v>3813</v>
      </c>
      <c r="K3815" s="213">
        <v>5.12</v>
      </c>
    </row>
    <row r="3816" spans="1:11" ht="21.95" customHeight="1">
      <c r="A3816" s="244" t="s">
        <v>853</v>
      </c>
      <c r="B3816" s="244"/>
      <c r="C3816" s="211" t="s">
        <v>3512</v>
      </c>
      <c r="D3816" s="244" t="s">
        <v>14</v>
      </c>
      <c r="E3816" s="244" t="s">
        <v>3513</v>
      </c>
      <c r="F3816" s="597" t="s">
        <v>917</v>
      </c>
      <c r="G3816" s="597"/>
      <c r="H3816" s="212" t="s">
        <v>914</v>
      </c>
      <c r="I3816" s="211" t="s">
        <v>867</v>
      </c>
      <c r="J3816" s="211" t="s">
        <v>2072</v>
      </c>
      <c r="K3816" s="213">
        <v>6.29</v>
      </c>
    </row>
    <row r="3817" spans="1:11" ht="33" customHeight="1">
      <c r="A3817" s="244" t="s">
        <v>853</v>
      </c>
      <c r="B3817" s="244"/>
      <c r="C3817" s="211" t="s">
        <v>2320</v>
      </c>
      <c r="D3817" s="244" t="s">
        <v>14</v>
      </c>
      <c r="E3817" s="244" t="s">
        <v>2321</v>
      </c>
      <c r="F3817" s="597" t="s">
        <v>917</v>
      </c>
      <c r="G3817" s="597"/>
      <c r="H3817" s="212" t="s">
        <v>914</v>
      </c>
      <c r="I3817" s="211" t="s">
        <v>867</v>
      </c>
      <c r="J3817" s="211" t="s">
        <v>2322</v>
      </c>
      <c r="K3817" s="213">
        <v>105.24</v>
      </c>
    </row>
    <row r="3818" spans="1:11" ht="33" customHeight="1">
      <c r="A3818" s="244" t="s">
        <v>853</v>
      </c>
      <c r="B3818" s="244"/>
      <c r="C3818" s="211" t="s">
        <v>3814</v>
      </c>
      <c r="D3818" s="244" t="s">
        <v>14</v>
      </c>
      <c r="E3818" s="244" t="s">
        <v>3815</v>
      </c>
      <c r="F3818" s="597" t="s">
        <v>917</v>
      </c>
      <c r="G3818" s="597"/>
      <c r="H3818" s="212" t="s">
        <v>914</v>
      </c>
      <c r="I3818" s="211" t="s">
        <v>867</v>
      </c>
      <c r="J3818" s="211" t="s">
        <v>3816</v>
      </c>
      <c r="K3818" s="213">
        <v>41.28</v>
      </c>
    </row>
    <row r="3819" spans="1:11">
      <c r="A3819" s="245"/>
      <c r="B3819" s="245"/>
      <c r="C3819" s="245"/>
      <c r="D3819" s="245"/>
      <c r="E3819" s="245"/>
      <c r="F3819" s="245" t="s">
        <v>886</v>
      </c>
      <c r="G3819" s="245" t="s">
        <v>4316</v>
      </c>
      <c r="H3819" s="245" t="s">
        <v>888</v>
      </c>
      <c r="I3819" s="245" t="s">
        <v>4317</v>
      </c>
      <c r="J3819" s="245" t="s">
        <v>890</v>
      </c>
      <c r="K3819" s="245" t="s">
        <v>3817</v>
      </c>
    </row>
    <row r="3820" spans="1:11" ht="15" thickBot="1">
      <c r="A3820" s="245"/>
      <c r="B3820" s="245"/>
      <c r="C3820" s="245"/>
      <c r="D3820" s="245"/>
      <c r="E3820" s="245"/>
      <c r="F3820" s="245" t="s">
        <v>891</v>
      </c>
      <c r="G3820" s="245" t="s">
        <v>3818</v>
      </c>
      <c r="H3820" s="599" t="s">
        <v>892</v>
      </c>
      <c r="I3820" s="599"/>
      <c r="J3820" s="599" t="s">
        <v>3819</v>
      </c>
      <c r="K3820" s="599"/>
    </row>
    <row r="3821" spans="1:11" ht="0.95" customHeight="1" thickTop="1">
      <c r="A3821" s="217"/>
      <c r="B3821" s="217"/>
      <c r="C3821" s="217"/>
      <c r="D3821" s="217"/>
      <c r="E3821" s="217"/>
      <c r="F3821" s="217"/>
      <c r="G3821" s="217"/>
      <c r="H3821" s="217"/>
      <c r="I3821" s="217"/>
      <c r="J3821" s="217"/>
      <c r="K3821" s="217"/>
    </row>
    <row r="3822" spans="1:11" ht="18" customHeight="1">
      <c r="A3822" s="243"/>
      <c r="B3822" s="243" t="s">
        <v>840</v>
      </c>
      <c r="C3822" s="207" t="s">
        <v>841</v>
      </c>
      <c r="D3822" s="243" t="s">
        <v>842</v>
      </c>
      <c r="E3822" s="243" t="s">
        <v>843</v>
      </c>
      <c r="F3822" s="600" t="s">
        <v>844</v>
      </c>
      <c r="G3822" s="600"/>
      <c r="H3822" s="208" t="s">
        <v>845</v>
      </c>
      <c r="I3822" s="207" t="s">
        <v>846</v>
      </c>
      <c r="J3822" s="207" t="s">
        <v>847</v>
      </c>
      <c r="K3822" s="207" t="s">
        <v>742</v>
      </c>
    </row>
    <row r="3823" spans="1:11" ht="21.95" customHeight="1">
      <c r="A3823" s="317" t="s">
        <v>848</v>
      </c>
      <c r="B3823" s="317"/>
      <c r="C3823" s="318" t="s">
        <v>1065</v>
      </c>
      <c r="D3823" s="317" t="s">
        <v>14</v>
      </c>
      <c r="E3823" s="317" t="s">
        <v>1066</v>
      </c>
      <c r="F3823" s="592" t="s">
        <v>902</v>
      </c>
      <c r="G3823" s="592"/>
      <c r="H3823" s="319" t="s">
        <v>914</v>
      </c>
      <c r="I3823" s="318">
        <v>1</v>
      </c>
      <c r="J3823" s="318" t="s">
        <v>1067</v>
      </c>
      <c r="K3823" s="318" t="s">
        <v>1067</v>
      </c>
    </row>
    <row r="3824" spans="1:11" ht="21.95" customHeight="1">
      <c r="A3824" s="244" t="s">
        <v>853</v>
      </c>
      <c r="B3824" s="244"/>
      <c r="C3824" s="211" t="s">
        <v>2491</v>
      </c>
      <c r="D3824" s="244" t="s">
        <v>14</v>
      </c>
      <c r="E3824" s="244" t="s">
        <v>2492</v>
      </c>
      <c r="F3824" s="597" t="s">
        <v>861</v>
      </c>
      <c r="G3824" s="597"/>
      <c r="H3824" s="212" t="s">
        <v>862</v>
      </c>
      <c r="I3824" s="211" t="s">
        <v>3820</v>
      </c>
      <c r="J3824" s="211" t="s">
        <v>2494</v>
      </c>
      <c r="K3824" s="213">
        <v>2.82</v>
      </c>
    </row>
    <row r="3825" spans="1:11" ht="21.95" customHeight="1">
      <c r="A3825" s="244" t="s">
        <v>853</v>
      </c>
      <c r="B3825" s="244"/>
      <c r="C3825" s="211" t="s">
        <v>1123</v>
      </c>
      <c r="D3825" s="244" t="s">
        <v>14</v>
      </c>
      <c r="E3825" s="244" t="s">
        <v>1124</v>
      </c>
      <c r="F3825" s="597" t="s">
        <v>861</v>
      </c>
      <c r="G3825" s="597"/>
      <c r="H3825" s="212" t="s">
        <v>862</v>
      </c>
      <c r="I3825" s="211" t="s">
        <v>3821</v>
      </c>
      <c r="J3825" s="211" t="s">
        <v>1125</v>
      </c>
      <c r="K3825" s="213">
        <v>8.91</v>
      </c>
    </row>
    <row r="3826" spans="1:11" ht="21.95" customHeight="1">
      <c r="A3826" s="247" t="s">
        <v>869</v>
      </c>
      <c r="B3826" s="247"/>
      <c r="C3826" s="214" t="s">
        <v>3822</v>
      </c>
      <c r="D3826" s="247" t="s">
        <v>14</v>
      </c>
      <c r="E3826" s="247" t="s">
        <v>3823</v>
      </c>
      <c r="F3826" s="598" t="s">
        <v>872</v>
      </c>
      <c r="G3826" s="598"/>
      <c r="H3826" s="215" t="s">
        <v>914</v>
      </c>
      <c r="I3826" s="214" t="s">
        <v>867</v>
      </c>
      <c r="J3826" s="214" t="s">
        <v>2447</v>
      </c>
      <c r="K3826" s="216">
        <v>8.7100000000000009</v>
      </c>
    </row>
    <row r="3827" spans="1:11" ht="33" customHeight="1">
      <c r="A3827" s="247" t="s">
        <v>869</v>
      </c>
      <c r="B3827" s="247"/>
      <c r="C3827" s="214" t="s">
        <v>3824</v>
      </c>
      <c r="D3827" s="247" t="s">
        <v>14</v>
      </c>
      <c r="E3827" s="247" t="s">
        <v>3825</v>
      </c>
      <c r="F3827" s="598" t="s">
        <v>872</v>
      </c>
      <c r="G3827" s="598"/>
      <c r="H3827" s="215" t="s">
        <v>914</v>
      </c>
      <c r="I3827" s="214" t="s">
        <v>867</v>
      </c>
      <c r="J3827" s="214" t="s">
        <v>3826</v>
      </c>
      <c r="K3827" s="216">
        <v>37.6</v>
      </c>
    </row>
    <row r="3828" spans="1:11">
      <c r="A3828" s="245"/>
      <c r="B3828" s="245"/>
      <c r="C3828" s="245"/>
      <c r="D3828" s="245"/>
      <c r="E3828" s="245"/>
      <c r="F3828" s="245" t="s">
        <v>886</v>
      </c>
      <c r="G3828" s="245" t="s">
        <v>4318</v>
      </c>
      <c r="H3828" s="245" t="s">
        <v>888</v>
      </c>
      <c r="I3828" s="245" t="s">
        <v>3803</v>
      </c>
      <c r="J3828" s="245" t="s">
        <v>890</v>
      </c>
      <c r="K3828" s="245" t="s">
        <v>3827</v>
      </c>
    </row>
    <row r="3829" spans="1:11" ht="15" thickBot="1">
      <c r="A3829" s="245"/>
      <c r="B3829" s="245"/>
      <c r="C3829" s="245"/>
      <c r="D3829" s="245"/>
      <c r="E3829" s="245"/>
      <c r="F3829" s="245" t="s">
        <v>891</v>
      </c>
      <c r="G3829" s="245" t="s">
        <v>3828</v>
      </c>
      <c r="H3829" s="599" t="s">
        <v>892</v>
      </c>
      <c r="I3829" s="599"/>
      <c r="J3829" s="599" t="s">
        <v>3829</v>
      </c>
      <c r="K3829" s="599"/>
    </row>
    <row r="3830" spans="1:11" ht="0.95" customHeight="1" thickTop="1">
      <c r="A3830" s="217"/>
      <c r="B3830" s="217"/>
      <c r="C3830" s="217"/>
      <c r="D3830" s="217"/>
      <c r="E3830" s="217"/>
      <c r="F3830" s="217"/>
      <c r="G3830" s="217"/>
      <c r="H3830" s="217"/>
      <c r="I3830" s="217"/>
      <c r="J3830" s="217"/>
      <c r="K3830" s="217"/>
    </row>
    <row r="3831" spans="1:11" ht="18" customHeight="1">
      <c r="A3831" s="243"/>
      <c r="B3831" s="243" t="s">
        <v>840</v>
      </c>
      <c r="C3831" s="207" t="s">
        <v>841</v>
      </c>
      <c r="D3831" s="243" t="s">
        <v>842</v>
      </c>
      <c r="E3831" s="243" t="s">
        <v>843</v>
      </c>
      <c r="F3831" s="600" t="s">
        <v>844</v>
      </c>
      <c r="G3831" s="600"/>
      <c r="H3831" s="208" t="s">
        <v>845</v>
      </c>
      <c r="I3831" s="207" t="s">
        <v>846</v>
      </c>
      <c r="J3831" s="207" t="s">
        <v>847</v>
      </c>
      <c r="K3831" s="207" t="s">
        <v>742</v>
      </c>
    </row>
    <row r="3832" spans="1:11" ht="21.95" customHeight="1">
      <c r="A3832" s="317" t="s">
        <v>848</v>
      </c>
      <c r="B3832" s="317"/>
      <c r="C3832" s="318" t="s">
        <v>1036</v>
      </c>
      <c r="D3832" s="317" t="s">
        <v>14</v>
      </c>
      <c r="E3832" s="317" t="s">
        <v>1037</v>
      </c>
      <c r="F3832" s="592" t="s">
        <v>902</v>
      </c>
      <c r="G3832" s="592"/>
      <c r="H3832" s="319" t="s">
        <v>914</v>
      </c>
      <c r="I3832" s="318">
        <v>1</v>
      </c>
      <c r="J3832" s="318" t="s">
        <v>1038</v>
      </c>
      <c r="K3832" s="318" t="s">
        <v>1038</v>
      </c>
    </row>
    <row r="3833" spans="1:11" ht="21.95" customHeight="1">
      <c r="A3833" s="244" t="s">
        <v>853</v>
      </c>
      <c r="B3833" s="244"/>
      <c r="C3833" s="211" t="s">
        <v>2491</v>
      </c>
      <c r="D3833" s="244" t="s">
        <v>14</v>
      </c>
      <c r="E3833" s="244" t="s">
        <v>2492</v>
      </c>
      <c r="F3833" s="597" t="s">
        <v>861</v>
      </c>
      <c r="G3833" s="597"/>
      <c r="H3833" s="212" t="s">
        <v>862</v>
      </c>
      <c r="I3833" s="211" t="s">
        <v>1239</v>
      </c>
      <c r="J3833" s="211" t="s">
        <v>2494</v>
      </c>
      <c r="K3833" s="213">
        <v>1.54</v>
      </c>
    </row>
    <row r="3834" spans="1:11" ht="21.95" customHeight="1">
      <c r="A3834" s="247" t="s">
        <v>869</v>
      </c>
      <c r="B3834" s="247"/>
      <c r="C3834" s="214" t="s">
        <v>3822</v>
      </c>
      <c r="D3834" s="247" t="s">
        <v>14</v>
      </c>
      <c r="E3834" s="247" t="s">
        <v>3823</v>
      </c>
      <c r="F3834" s="598" t="s">
        <v>872</v>
      </c>
      <c r="G3834" s="598"/>
      <c r="H3834" s="215" t="s">
        <v>914</v>
      </c>
      <c r="I3834" s="214" t="s">
        <v>867</v>
      </c>
      <c r="J3834" s="214" t="s">
        <v>2447</v>
      </c>
      <c r="K3834" s="216">
        <v>8.7100000000000009</v>
      </c>
    </row>
    <row r="3835" spans="1:11">
      <c r="A3835" s="245"/>
      <c r="B3835" s="245"/>
      <c r="C3835" s="245"/>
      <c r="D3835" s="245"/>
      <c r="E3835" s="245"/>
      <c r="F3835" s="245" t="s">
        <v>886</v>
      </c>
      <c r="G3835" s="245" t="s">
        <v>1248</v>
      </c>
      <c r="H3835" s="245" t="s">
        <v>888</v>
      </c>
      <c r="I3835" s="245" t="s">
        <v>1893</v>
      </c>
      <c r="J3835" s="245" t="s">
        <v>890</v>
      </c>
      <c r="K3835" s="245" t="s">
        <v>1390</v>
      </c>
    </row>
    <row r="3836" spans="1:11" ht="15" thickBot="1">
      <c r="A3836" s="245"/>
      <c r="B3836" s="245"/>
      <c r="C3836" s="245"/>
      <c r="D3836" s="245"/>
      <c r="E3836" s="245"/>
      <c r="F3836" s="245" t="s">
        <v>891</v>
      </c>
      <c r="G3836" s="245" t="s">
        <v>907</v>
      </c>
      <c r="H3836" s="599" t="s">
        <v>892</v>
      </c>
      <c r="I3836" s="599"/>
      <c r="J3836" s="599" t="s">
        <v>3830</v>
      </c>
      <c r="K3836" s="599"/>
    </row>
    <row r="3837" spans="1:11" ht="0.95" customHeight="1" thickTop="1">
      <c r="A3837" s="217"/>
      <c r="B3837" s="217"/>
      <c r="C3837" s="217"/>
      <c r="D3837" s="217"/>
      <c r="E3837" s="217"/>
      <c r="F3837" s="217"/>
      <c r="G3837" s="217"/>
      <c r="H3837" s="217"/>
      <c r="I3837" s="217"/>
      <c r="J3837" s="217"/>
      <c r="K3837" s="217"/>
    </row>
    <row r="3838" spans="1:11" ht="18" customHeight="1">
      <c r="A3838" s="243"/>
      <c r="B3838" s="243" t="s">
        <v>840</v>
      </c>
      <c r="C3838" s="207" t="s">
        <v>841</v>
      </c>
      <c r="D3838" s="243" t="s">
        <v>842</v>
      </c>
      <c r="E3838" s="243" t="s">
        <v>843</v>
      </c>
      <c r="F3838" s="600" t="s">
        <v>844</v>
      </c>
      <c r="G3838" s="600"/>
      <c r="H3838" s="208" t="s">
        <v>845</v>
      </c>
      <c r="I3838" s="207" t="s">
        <v>846</v>
      </c>
      <c r="J3838" s="207" t="s">
        <v>847</v>
      </c>
      <c r="K3838" s="207" t="s">
        <v>742</v>
      </c>
    </row>
    <row r="3839" spans="1:11" ht="21.95" customHeight="1">
      <c r="A3839" s="317" t="s">
        <v>848</v>
      </c>
      <c r="B3839" s="317"/>
      <c r="C3839" s="318" t="s">
        <v>1039</v>
      </c>
      <c r="D3839" s="317" t="s">
        <v>14</v>
      </c>
      <c r="E3839" s="317" t="s">
        <v>1040</v>
      </c>
      <c r="F3839" s="592" t="s">
        <v>902</v>
      </c>
      <c r="G3839" s="592"/>
      <c r="H3839" s="319" t="s">
        <v>914</v>
      </c>
      <c r="I3839" s="318">
        <v>1</v>
      </c>
      <c r="J3839" s="318" t="s">
        <v>1041</v>
      </c>
      <c r="K3839" s="318" t="s">
        <v>1041</v>
      </c>
    </row>
    <row r="3840" spans="1:11" ht="21.95" customHeight="1">
      <c r="A3840" s="244" t="s">
        <v>853</v>
      </c>
      <c r="B3840" s="244"/>
      <c r="C3840" s="211" t="s">
        <v>2491</v>
      </c>
      <c r="D3840" s="244" t="s">
        <v>14</v>
      </c>
      <c r="E3840" s="244" t="s">
        <v>2492</v>
      </c>
      <c r="F3840" s="597" t="s">
        <v>861</v>
      </c>
      <c r="G3840" s="597"/>
      <c r="H3840" s="212" t="s">
        <v>862</v>
      </c>
      <c r="I3840" s="211" t="s">
        <v>1239</v>
      </c>
      <c r="J3840" s="211" t="s">
        <v>2494</v>
      </c>
      <c r="K3840" s="213">
        <v>1.54</v>
      </c>
    </row>
    <row r="3841" spans="1:11" ht="21.95" customHeight="1">
      <c r="A3841" s="247" t="s">
        <v>869</v>
      </c>
      <c r="B3841" s="247"/>
      <c r="C3841" s="214" t="s">
        <v>3831</v>
      </c>
      <c r="D3841" s="247" t="s">
        <v>14</v>
      </c>
      <c r="E3841" s="247" t="s">
        <v>3832</v>
      </c>
      <c r="F3841" s="598" t="s">
        <v>872</v>
      </c>
      <c r="G3841" s="598"/>
      <c r="H3841" s="215" t="s">
        <v>914</v>
      </c>
      <c r="I3841" s="214" t="s">
        <v>867</v>
      </c>
      <c r="J3841" s="214" t="s">
        <v>3833</v>
      </c>
      <c r="K3841" s="216">
        <v>9.94</v>
      </c>
    </row>
    <row r="3842" spans="1:11">
      <c r="A3842" s="245"/>
      <c r="B3842" s="245"/>
      <c r="C3842" s="245"/>
      <c r="D3842" s="245"/>
      <c r="E3842" s="245"/>
      <c r="F3842" s="245" t="s">
        <v>886</v>
      </c>
      <c r="G3842" s="245" t="s">
        <v>1248</v>
      </c>
      <c r="H3842" s="245" t="s">
        <v>888</v>
      </c>
      <c r="I3842" s="245" t="s">
        <v>1893</v>
      </c>
      <c r="J3842" s="245" t="s">
        <v>890</v>
      </c>
      <c r="K3842" s="245" t="s">
        <v>1390</v>
      </c>
    </row>
    <row r="3843" spans="1:11" ht="15" thickBot="1">
      <c r="A3843" s="245"/>
      <c r="B3843" s="245"/>
      <c r="C3843" s="245"/>
      <c r="D3843" s="245"/>
      <c r="E3843" s="245"/>
      <c r="F3843" s="245" t="s">
        <v>891</v>
      </c>
      <c r="G3843" s="245" t="s">
        <v>1161</v>
      </c>
      <c r="H3843" s="599" t="s">
        <v>892</v>
      </c>
      <c r="I3843" s="599"/>
      <c r="J3843" s="599" t="s">
        <v>3834</v>
      </c>
      <c r="K3843" s="599"/>
    </row>
    <row r="3844" spans="1:11" ht="0.95" customHeight="1" thickTop="1">
      <c r="A3844" s="217"/>
      <c r="B3844" s="217"/>
      <c r="C3844" s="217"/>
      <c r="D3844" s="217"/>
      <c r="E3844" s="217"/>
      <c r="F3844" s="217"/>
      <c r="G3844" s="217"/>
      <c r="H3844" s="217"/>
      <c r="I3844" s="217"/>
      <c r="J3844" s="217"/>
      <c r="K3844" s="217"/>
    </row>
    <row r="3845" spans="1:11" ht="18" customHeight="1">
      <c r="A3845" s="243"/>
      <c r="B3845" s="243" t="s">
        <v>840</v>
      </c>
      <c r="C3845" s="207" t="s">
        <v>841</v>
      </c>
      <c r="D3845" s="243" t="s">
        <v>842</v>
      </c>
      <c r="E3845" s="243" t="s">
        <v>843</v>
      </c>
      <c r="F3845" s="600" t="s">
        <v>844</v>
      </c>
      <c r="G3845" s="600"/>
      <c r="H3845" s="208" t="s">
        <v>845</v>
      </c>
      <c r="I3845" s="207" t="s">
        <v>846</v>
      </c>
      <c r="J3845" s="207" t="s">
        <v>847</v>
      </c>
      <c r="K3845" s="207" t="s">
        <v>742</v>
      </c>
    </row>
    <row r="3846" spans="1:11" ht="21.95" customHeight="1">
      <c r="A3846" s="317" t="s">
        <v>848</v>
      </c>
      <c r="B3846" s="317"/>
      <c r="C3846" s="318" t="s">
        <v>1541</v>
      </c>
      <c r="D3846" s="317" t="s">
        <v>14</v>
      </c>
      <c r="E3846" s="317" t="s">
        <v>1542</v>
      </c>
      <c r="F3846" s="592" t="s">
        <v>861</v>
      </c>
      <c r="G3846" s="592"/>
      <c r="H3846" s="319" t="s">
        <v>862</v>
      </c>
      <c r="I3846" s="318">
        <v>1</v>
      </c>
      <c r="J3846" s="318" t="s">
        <v>1543</v>
      </c>
      <c r="K3846" s="318" t="s">
        <v>1543</v>
      </c>
    </row>
    <row r="3847" spans="1:11" ht="21.95" customHeight="1">
      <c r="A3847" s="244" t="s">
        <v>853</v>
      </c>
      <c r="B3847" s="244"/>
      <c r="C3847" s="211" t="s">
        <v>2910</v>
      </c>
      <c r="D3847" s="244" t="s">
        <v>14</v>
      </c>
      <c r="E3847" s="244" t="s">
        <v>2911</v>
      </c>
      <c r="F3847" s="597" t="s">
        <v>861</v>
      </c>
      <c r="G3847" s="597"/>
      <c r="H3847" s="212" t="s">
        <v>862</v>
      </c>
      <c r="I3847" s="211" t="s">
        <v>867</v>
      </c>
      <c r="J3847" s="211" t="s">
        <v>2182</v>
      </c>
      <c r="K3847" s="213">
        <v>0.38</v>
      </c>
    </row>
    <row r="3848" spans="1:11" ht="21.95" customHeight="1">
      <c r="A3848" s="244" t="s">
        <v>853</v>
      </c>
      <c r="B3848" s="244"/>
      <c r="C3848" s="211" t="s">
        <v>2912</v>
      </c>
      <c r="D3848" s="244" t="s">
        <v>14</v>
      </c>
      <c r="E3848" s="244" t="s">
        <v>2913</v>
      </c>
      <c r="F3848" s="597" t="s">
        <v>861</v>
      </c>
      <c r="G3848" s="597"/>
      <c r="H3848" s="212" t="s">
        <v>862</v>
      </c>
      <c r="I3848" s="211" t="s">
        <v>867</v>
      </c>
      <c r="J3848" s="211" t="s">
        <v>2914</v>
      </c>
      <c r="K3848" s="213">
        <v>0.8</v>
      </c>
    </row>
    <row r="3849" spans="1:11" ht="21.95" customHeight="1">
      <c r="A3849" s="244" t="s">
        <v>853</v>
      </c>
      <c r="B3849" s="244"/>
      <c r="C3849" s="211" t="s">
        <v>3407</v>
      </c>
      <c r="D3849" s="244" t="s">
        <v>14</v>
      </c>
      <c r="E3849" s="244" t="s">
        <v>3408</v>
      </c>
      <c r="F3849" s="597" t="s">
        <v>861</v>
      </c>
      <c r="G3849" s="597"/>
      <c r="H3849" s="212" t="s">
        <v>862</v>
      </c>
      <c r="I3849" s="211" t="s">
        <v>867</v>
      </c>
      <c r="J3849" s="211" t="s">
        <v>1476</v>
      </c>
      <c r="K3849" s="213">
        <v>0.16</v>
      </c>
    </row>
    <row r="3850" spans="1:11" ht="21.95" customHeight="1">
      <c r="A3850" s="247" t="s">
        <v>869</v>
      </c>
      <c r="B3850" s="247"/>
      <c r="C3850" s="214" t="s">
        <v>2922</v>
      </c>
      <c r="D3850" s="247" t="s">
        <v>14</v>
      </c>
      <c r="E3850" s="247" t="s">
        <v>2923</v>
      </c>
      <c r="F3850" s="598" t="s">
        <v>2924</v>
      </c>
      <c r="G3850" s="598"/>
      <c r="H3850" s="215" t="s">
        <v>862</v>
      </c>
      <c r="I3850" s="214" t="s">
        <v>867</v>
      </c>
      <c r="J3850" s="214" t="s">
        <v>2925</v>
      </c>
      <c r="K3850" s="216">
        <v>3.09</v>
      </c>
    </row>
    <row r="3851" spans="1:11" ht="21.95" customHeight="1">
      <c r="A3851" s="247" t="s">
        <v>869</v>
      </c>
      <c r="B3851" s="247"/>
      <c r="C3851" s="214" t="s">
        <v>2926</v>
      </c>
      <c r="D3851" s="247" t="s">
        <v>14</v>
      </c>
      <c r="E3851" s="247" t="s">
        <v>2927</v>
      </c>
      <c r="F3851" s="598" t="s">
        <v>2924</v>
      </c>
      <c r="G3851" s="598"/>
      <c r="H3851" s="215" t="s">
        <v>862</v>
      </c>
      <c r="I3851" s="214" t="s">
        <v>867</v>
      </c>
      <c r="J3851" s="214" t="s">
        <v>1764</v>
      </c>
      <c r="K3851" s="216">
        <v>0.37</v>
      </c>
    </row>
    <row r="3852" spans="1:11" ht="21.95" customHeight="1">
      <c r="A3852" s="247" t="s">
        <v>869</v>
      </c>
      <c r="B3852" s="247"/>
      <c r="C3852" s="214" t="s">
        <v>3409</v>
      </c>
      <c r="D3852" s="247" t="s">
        <v>14</v>
      </c>
      <c r="E3852" s="247" t="s">
        <v>3410</v>
      </c>
      <c r="F3852" s="598" t="s">
        <v>2920</v>
      </c>
      <c r="G3852" s="598"/>
      <c r="H3852" s="215" t="s">
        <v>862</v>
      </c>
      <c r="I3852" s="214" t="s">
        <v>867</v>
      </c>
      <c r="J3852" s="214" t="s">
        <v>3411</v>
      </c>
      <c r="K3852" s="216">
        <v>14.13</v>
      </c>
    </row>
    <row r="3853" spans="1:11" ht="21.95" customHeight="1">
      <c r="A3853" s="247" t="s">
        <v>869</v>
      </c>
      <c r="B3853" s="247"/>
      <c r="C3853" s="214" t="s">
        <v>2928</v>
      </c>
      <c r="D3853" s="247" t="s">
        <v>14</v>
      </c>
      <c r="E3853" s="247" t="s">
        <v>2929</v>
      </c>
      <c r="F3853" s="598" t="s">
        <v>2930</v>
      </c>
      <c r="G3853" s="598"/>
      <c r="H3853" s="215" t="s">
        <v>862</v>
      </c>
      <c r="I3853" s="214" t="s">
        <v>867</v>
      </c>
      <c r="J3853" s="214" t="s">
        <v>1108</v>
      </c>
      <c r="K3853" s="216">
        <v>0.02</v>
      </c>
    </row>
    <row r="3854" spans="1:11" ht="21.95" customHeight="1">
      <c r="A3854" s="247" t="s">
        <v>869</v>
      </c>
      <c r="B3854" s="247"/>
      <c r="C3854" s="214" t="s">
        <v>2931</v>
      </c>
      <c r="D3854" s="247" t="s">
        <v>14</v>
      </c>
      <c r="E3854" s="247" t="s">
        <v>2932</v>
      </c>
      <c r="F3854" s="598" t="s">
        <v>2933</v>
      </c>
      <c r="G3854" s="598"/>
      <c r="H3854" s="215" t="s">
        <v>862</v>
      </c>
      <c r="I3854" s="214" t="s">
        <v>867</v>
      </c>
      <c r="J3854" s="214" t="s">
        <v>2056</v>
      </c>
      <c r="K3854" s="216">
        <v>0.6</v>
      </c>
    </row>
    <row r="3855" spans="1:11">
      <c r="A3855" s="245"/>
      <c r="B3855" s="245"/>
      <c r="C3855" s="245"/>
      <c r="D3855" s="245"/>
      <c r="E3855" s="245"/>
      <c r="F3855" s="245" t="s">
        <v>886</v>
      </c>
      <c r="G3855" s="245" t="s">
        <v>4319</v>
      </c>
      <c r="H3855" s="245" t="s">
        <v>888</v>
      </c>
      <c r="I3855" s="245" t="s">
        <v>1804</v>
      </c>
      <c r="J3855" s="245" t="s">
        <v>890</v>
      </c>
      <c r="K3855" s="245" t="s">
        <v>3835</v>
      </c>
    </row>
    <row r="3856" spans="1:11" ht="15" thickBot="1">
      <c r="A3856" s="245"/>
      <c r="B3856" s="245"/>
      <c r="C3856" s="245"/>
      <c r="D3856" s="245"/>
      <c r="E3856" s="245"/>
      <c r="F3856" s="245" t="s">
        <v>891</v>
      </c>
      <c r="G3856" s="245" t="s">
        <v>3836</v>
      </c>
      <c r="H3856" s="599" t="s">
        <v>892</v>
      </c>
      <c r="I3856" s="599"/>
      <c r="J3856" s="599" t="s">
        <v>3837</v>
      </c>
      <c r="K3856" s="599"/>
    </row>
    <row r="3857" spans="1:11" ht="0.95" customHeight="1" thickTop="1">
      <c r="A3857" s="217"/>
      <c r="B3857" s="217"/>
      <c r="C3857" s="217"/>
      <c r="D3857" s="217"/>
      <c r="E3857" s="217"/>
      <c r="F3857" s="217"/>
      <c r="G3857" s="217"/>
      <c r="H3857" s="217"/>
      <c r="I3857" s="217"/>
      <c r="J3857" s="217"/>
      <c r="K3857" s="217"/>
    </row>
    <row r="3858" spans="1:11" ht="18" customHeight="1">
      <c r="A3858" s="243"/>
      <c r="B3858" s="243" t="s">
        <v>840</v>
      </c>
      <c r="C3858" s="207" t="s">
        <v>841</v>
      </c>
      <c r="D3858" s="243" t="s">
        <v>842</v>
      </c>
      <c r="E3858" s="243" t="s">
        <v>843</v>
      </c>
      <c r="F3858" s="600" t="s">
        <v>844</v>
      </c>
      <c r="G3858" s="600"/>
      <c r="H3858" s="208" t="s">
        <v>845</v>
      </c>
      <c r="I3858" s="207" t="s">
        <v>846</v>
      </c>
      <c r="J3858" s="207" t="s">
        <v>847</v>
      </c>
      <c r="K3858" s="207" t="s">
        <v>742</v>
      </c>
    </row>
    <row r="3859" spans="1:11" ht="33" customHeight="1">
      <c r="A3859" s="317" t="s">
        <v>848</v>
      </c>
      <c r="B3859" s="317"/>
      <c r="C3859" s="318" t="s">
        <v>3040</v>
      </c>
      <c r="D3859" s="317" t="s">
        <v>14</v>
      </c>
      <c r="E3859" s="317" t="s">
        <v>3041</v>
      </c>
      <c r="F3859" s="592" t="s">
        <v>1183</v>
      </c>
      <c r="G3859" s="592"/>
      <c r="H3859" s="319" t="s">
        <v>1189</v>
      </c>
      <c r="I3859" s="318">
        <v>1</v>
      </c>
      <c r="J3859" s="318" t="s">
        <v>1410</v>
      </c>
      <c r="K3859" s="318" t="s">
        <v>1410</v>
      </c>
    </row>
    <row r="3860" spans="1:11" ht="33" customHeight="1">
      <c r="A3860" s="244" t="s">
        <v>853</v>
      </c>
      <c r="B3860" s="244"/>
      <c r="C3860" s="211" t="s">
        <v>3838</v>
      </c>
      <c r="D3860" s="244" t="s">
        <v>14</v>
      </c>
      <c r="E3860" s="244" t="s">
        <v>3839</v>
      </c>
      <c r="F3860" s="597" t="s">
        <v>1183</v>
      </c>
      <c r="G3860" s="597"/>
      <c r="H3860" s="212" t="s">
        <v>862</v>
      </c>
      <c r="I3860" s="211" t="s">
        <v>867</v>
      </c>
      <c r="J3860" s="211" t="s">
        <v>1248</v>
      </c>
      <c r="K3860" s="213">
        <v>0.54</v>
      </c>
    </row>
    <row r="3861" spans="1:11" ht="33" customHeight="1">
      <c r="A3861" s="244" t="s">
        <v>853</v>
      </c>
      <c r="B3861" s="244"/>
      <c r="C3861" s="211" t="s">
        <v>3840</v>
      </c>
      <c r="D3861" s="244" t="s">
        <v>14</v>
      </c>
      <c r="E3861" s="244" t="s">
        <v>3841</v>
      </c>
      <c r="F3861" s="597" t="s">
        <v>1183</v>
      </c>
      <c r="G3861" s="597"/>
      <c r="H3861" s="212" t="s">
        <v>862</v>
      </c>
      <c r="I3861" s="211" t="s">
        <v>867</v>
      </c>
      <c r="J3861" s="211" t="s">
        <v>1110</v>
      </c>
      <c r="K3861" s="213">
        <v>0.12</v>
      </c>
    </row>
    <row r="3862" spans="1:11">
      <c r="A3862" s="245"/>
      <c r="B3862" s="245"/>
      <c r="C3862" s="245"/>
      <c r="D3862" s="245"/>
      <c r="E3862" s="245"/>
      <c r="F3862" s="245" t="s">
        <v>886</v>
      </c>
      <c r="G3862" s="245" t="s">
        <v>889</v>
      </c>
      <c r="H3862" s="245" t="s">
        <v>888</v>
      </c>
      <c r="I3862" s="245" t="s">
        <v>889</v>
      </c>
      <c r="J3862" s="245" t="s">
        <v>890</v>
      </c>
      <c r="K3862" s="245" t="s">
        <v>889</v>
      </c>
    </row>
    <row r="3863" spans="1:11" ht="15" thickBot="1">
      <c r="A3863" s="245"/>
      <c r="B3863" s="245"/>
      <c r="C3863" s="245"/>
      <c r="D3863" s="245"/>
      <c r="E3863" s="245"/>
      <c r="F3863" s="245" t="s">
        <v>891</v>
      </c>
      <c r="G3863" s="245" t="s">
        <v>1364</v>
      </c>
      <c r="H3863" s="599" t="s">
        <v>892</v>
      </c>
      <c r="I3863" s="599"/>
      <c r="J3863" s="599" t="s">
        <v>1411</v>
      </c>
      <c r="K3863" s="599"/>
    </row>
    <row r="3864" spans="1:11" ht="0.95" customHeight="1" thickTop="1">
      <c r="A3864" s="217"/>
      <c r="B3864" s="217"/>
      <c r="C3864" s="217"/>
      <c r="D3864" s="217"/>
      <c r="E3864" s="217"/>
      <c r="F3864" s="217"/>
      <c r="G3864" s="217"/>
      <c r="H3864" s="217"/>
      <c r="I3864" s="217"/>
      <c r="J3864" s="217"/>
      <c r="K3864" s="217"/>
    </row>
    <row r="3865" spans="1:11" ht="18" customHeight="1">
      <c r="A3865" s="243"/>
      <c r="B3865" s="243" t="s">
        <v>840</v>
      </c>
      <c r="C3865" s="207" t="s">
        <v>841</v>
      </c>
      <c r="D3865" s="243" t="s">
        <v>842</v>
      </c>
      <c r="E3865" s="243" t="s">
        <v>843</v>
      </c>
      <c r="F3865" s="600" t="s">
        <v>844</v>
      </c>
      <c r="G3865" s="600"/>
      <c r="H3865" s="208" t="s">
        <v>845</v>
      </c>
      <c r="I3865" s="207" t="s">
        <v>846</v>
      </c>
      <c r="J3865" s="207" t="s">
        <v>847</v>
      </c>
      <c r="K3865" s="207" t="s">
        <v>742</v>
      </c>
    </row>
    <row r="3866" spans="1:11" ht="33" customHeight="1">
      <c r="A3866" s="317" t="s">
        <v>848</v>
      </c>
      <c r="B3866" s="317"/>
      <c r="C3866" s="318" t="s">
        <v>3038</v>
      </c>
      <c r="D3866" s="317" t="s">
        <v>14</v>
      </c>
      <c r="E3866" s="317" t="s">
        <v>3039</v>
      </c>
      <c r="F3866" s="592" t="s">
        <v>1183</v>
      </c>
      <c r="G3866" s="592"/>
      <c r="H3866" s="319" t="s">
        <v>1184</v>
      </c>
      <c r="I3866" s="318">
        <v>1</v>
      </c>
      <c r="J3866" s="318" t="s">
        <v>2180</v>
      </c>
      <c r="K3866" s="318" t="s">
        <v>2180</v>
      </c>
    </row>
    <row r="3867" spans="1:11" ht="33" customHeight="1">
      <c r="A3867" s="244" t="s">
        <v>853</v>
      </c>
      <c r="B3867" s="244"/>
      <c r="C3867" s="211" t="s">
        <v>3838</v>
      </c>
      <c r="D3867" s="244" t="s">
        <v>14</v>
      </c>
      <c r="E3867" s="244" t="s">
        <v>3839</v>
      </c>
      <c r="F3867" s="597" t="s">
        <v>1183</v>
      </c>
      <c r="G3867" s="597"/>
      <c r="H3867" s="212" t="s">
        <v>862</v>
      </c>
      <c r="I3867" s="211" t="s">
        <v>867</v>
      </c>
      <c r="J3867" s="211" t="s">
        <v>1248</v>
      </c>
      <c r="K3867" s="213">
        <v>0.54</v>
      </c>
    </row>
    <row r="3868" spans="1:11" ht="33" customHeight="1">
      <c r="A3868" s="244" t="s">
        <v>853</v>
      </c>
      <c r="B3868" s="244"/>
      <c r="C3868" s="211" t="s">
        <v>3840</v>
      </c>
      <c r="D3868" s="244" t="s">
        <v>14</v>
      </c>
      <c r="E3868" s="244" t="s">
        <v>3841</v>
      </c>
      <c r="F3868" s="597" t="s">
        <v>1183</v>
      </c>
      <c r="G3868" s="597"/>
      <c r="H3868" s="212" t="s">
        <v>862</v>
      </c>
      <c r="I3868" s="211" t="s">
        <v>867</v>
      </c>
      <c r="J3868" s="211" t="s">
        <v>1110</v>
      </c>
      <c r="K3868" s="213">
        <v>0.12</v>
      </c>
    </row>
    <row r="3869" spans="1:11" ht="33" customHeight="1">
      <c r="A3869" s="244" t="s">
        <v>853</v>
      </c>
      <c r="B3869" s="244"/>
      <c r="C3869" s="211" t="s">
        <v>3842</v>
      </c>
      <c r="D3869" s="244" t="s">
        <v>14</v>
      </c>
      <c r="E3869" s="244" t="s">
        <v>3843</v>
      </c>
      <c r="F3869" s="597" t="s">
        <v>1183</v>
      </c>
      <c r="G3869" s="597"/>
      <c r="H3869" s="212" t="s">
        <v>862</v>
      </c>
      <c r="I3869" s="211" t="s">
        <v>867</v>
      </c>
      <c r="J3869" s="211" t="s">
        <v>3199</v>
      </c>
      <c r="K3869" s="213">
        <v>0.68</v>
      </c>
    </row>
    <row r="3870" spans="1:11" ht="33" customHeight="1">
      <c r="A3870" s="244" t="s">
        <v>853</v>
      </c>
      <c r="B3870" s="244"/>
      <c r="C3870" s="211" t="s">
        <v>3844</v>
      </c>
      <c r="D3870" s="244" t="s">
        <v>14</v>
      </c>
      <c r="E3870" s="244" t="s">
        <v>3845</v>
      </c>
      <c r="F3870" s="597" t="s">
        <v>1183</v>
      </c>
      <c r="G3870" s="597"/>
      <c r="H3870" s="212" t="s">
        <v>862</v>
      </c>
      <c r="I3870" s="211" t="s">
        <v>867</v>
      </c>
      <c r="J3870" s="211" t="s">
        <v>1722</v>
      </c>
      <c r="K3870" s="213">
        <v>1.43</v>
      </c>
    </row>
    <row r="3871" spans="1:11">
      <c r="A3871" s="245"/>
      <c r="B3871" s="245"/>
      <c r="C3871" s="245"/>
      <c r="D3871" s="245"/>
      <c r="E3871" s="245"/>
      <c r="F3871" s="245" t="s">
        <v>886</v>
      </c>
      <c r="G3871" s="245" t="s">
        <v>889</v>
      </c>
      <c r="H3871" s="245" t="s">
        <v>888</v>
      </c>
      <c r="I3871" s="245" t="s">
        <v>889</v>
      </c>
      <c r="J3871" s="245" t="s">
        <v>890</v>
      </c>
      <c r="K3871" s="245" t="s">
        <v>889</v>
      </c>
    </row>
    <row r="3872" spans="1:11" ht="15" thickBot="1">
      <c r="A3872" s="245"/>
      <c r="B3872" s="245"/>
      <c r="C3872" s="245"/>
      <c r="D3872" s="245"/>
      <c r="E3872" s="245"/>
      <c r="F3872" s="245" t="s">
        <v>891</v>
      </c>
      <c r="G3872" s="245" t="s">
        <v>2593</v>
      </c>
      <c r="H3872" s="599" t="s">
        <v>892</v>
      </c>
      <c r="I3872" s="599"/>
      <c r="J3872" s="599" t="s">
        <v>3755</v>
      </c>
      <c r="K3872" s="599"/>
    </row>
    <row r="3873" spans="1:11" ht="0.95" customHeight="1" thickTop="1">
      <c r="A3873" s="217"/>
      <c r="B3873" s="217"/>
      <c r="C3873" s="217"/>
      <c r="D3873" s="217"/>
      <c r="E3873" s="217"/>
      <c r="F3873" s="217"/>
      <c r="G3873" s="217"/>
      <c r="H3873" s="217"/>
      <c r="I3873" s="217"/>
      <c r="J3873" s="217"/>
      <c r="K3873" s="217"/>
    </row>
    <row r="3874" spans="1:11" ht="18" customHeight="1">
      <c r="A3874" s="243"/>
      <c r="B3874" s="243" t="s">
        <v>840</v>
      </c>
      <c r="C3874" s="207" t="s">
        <v>841</v>
      </c>
      <c r="D3874" s="243" t="s">
        <v>842</v>
      </c>
      <c r="E3874" s="243" t="s">
        <v>843</v>
      </c>
      <c r="F3874" s="600" t="s">
        <v>844</v>
      </c>
      <c r="G3874" s="600"/>
      <c r="H3874" s="208" t="s">
        <v>845</v>
      </c>
      <c r="I3874" s="207" t="s">
        <v>846</v>
      </c>
      <c r="J3874" s="207" t="s">
        <v>847</v>
      </c>
      <c r="K3874" s="207" t="s">
        <v>742</v>
      </c>
    </row>
    <row r="3875" spans="1:11" ht="33" customHeight="1">
      <c r="A3875" s="317" t="s">
        <v>848</v>
      </c>
      <c r="B3875" s="317"/>
      <c r="C3875" s="318" t="s">
        <v>3838</v>
      </c>
      <c r="D3875" s="317" t="s">
        <v>14</v>
      </c>
      <c r="E3875" s="317" t="s">
        <v>3839</v>
      </c>
      <c r="F3875" s="592" t="s">
        <v>1183</v>
      </c>
      <c r="G3875" s="592"/>
      <c r="H3875" s="319" t="s">
        <v>862</v>
      </c>
      <c r="I3875" s="318">
        <v>1</v>
      </c>
      <c r="J3875" s="318" t="s">
        <v>1248</v>
      </c>
      <c r="K3875" s="318" t="s">
        <v>1248</v>
      </c>
    </row>
    <row r="3876" spans="1:11" ht="33" customHeight="1">
      <c r="A3876" s="247" t="s">
        <v>869</v>
      </c>
      <c r="B3876" s="247"/>
      <c r="C3876" s="214" t="s">
        <v>3846</v>
      </c>
      <c r="D3876" s="247" t="s">
        <v>14</v>
      </c>
      <c r="E3876" s="247" t="s">
        <v>3847</v>
      </c>
      <c r="F3876" s="598" t="s">
        <v>1438</v>
      </c>
      <c r="G3876" s="598"/>
      <c r="H3876" s="215" t="s">
        <v>914</v>
      </c>
      <c r="I3876" s="214" t="s">
        <v>3018</v>
      </c>
      <c r="J3876" s="214" t="s">
        <v>3848</v>
      </c>
      <c r="K3876" s="216">
        <v>0.54</v>
      </c>
    </row>
    <row r="3877" spans="1:11">
      <c r="A3877" s="245"/>
      <c r="B3877" s="245"/>
      <c r="C3877" s="245"/>
      <c r="D3877" s="245"/>
      <c r="E3877" s="245"/>
      <c r="F3877" s="245" t="s">
        <v>886</v>
      </c>
      <c r="G3877" s="245" t="s">
        <v>889</v>
      </c>
      <c r="H3877" s="245" t="s">
        <v>888</v>
      </c>
      <c r="I3877" s="245" t="s">
        <v>889</v>
      </c>
      <c r="J3877" s="245" t="s">
        <v>890</v>
      </c>
      <c r="K3877" s="245" t="s">
        <v>889</v>
      </c>
    </row>
    <row r="3878" spans="1:11" ht="15" thickBot="1">
      <c r="A3878" s="245"/>
      <c r="B3878" s="245"/>
      <c r="C3878" s="245"/>
      <c r="D3878" s="245"/>
      <c r="E3878" s="245"/>
      <c r="F3878" s="245" t="s">
        <v>891</v>
      </c>
      <c r="G3878" s="245" t="s">
        <v>881</v>
      </c>
      <c r="H3878" s="599" t="s">
        <v>892</v>
      </c>
      <c r="I3878" s="599"/>
      <c r="J3878" s="599" t="s">
        <v>1295</v>
      </c>
      <c r="K3878" s="599"/>
    </row>
    <row r="3879" spans="1:11" ht="0.95" customHeight="1" thickTop="1">
      <c r="A3879" s="217"/>
      <c r="B3879" s="217"/>
      <c r="C3879" s="217"/>
      <c r="D3879" s="217"/>
      <c r="E3879" s="217"/>
      <c r="F3879" s="217"/>
      <c r="G3879" s="217"/>
      <c r="H3879" s="217"/>
      <c r="I3879" s="217"/>
      <c r="J3879" s="217"/>
      <c r="K3879" s="217"/>
    </row>
    <row r="3880" spans="1:11" ht="18" customHeight="1">
      <c r="A3880" s="243"/>
      <c r="B3880" s="243" t="s">
        <v>840</v>
      </c>
      <c r="C3880" s="207" t="s">
        <v>841</v>
      </c>
      <c r="D3880" s="243" t="s">
        <v>842</v>
      </c>
      <c r="E3880" s="243" t="s">
        <v>843</v>
      </c>
      <c r="F3880" s="600" t="s">
        <v>844</v>
      </c>
      <c r="G3880" s="600"/>
      <c r="H3880" s="208" t="s">
        <v>845</v>
      </c>
      <c r="I3880" s="207" t="s">
        <v>846</v>
      </c>
      <c r="J3880" s="207" t="s">
        <v>847</v>
      </c>
      <c r="K3880" s="207" t="s">
        <v>742</v>
      </c>
    </row>
    <row r="3881" spans="1:11" ht="33" customHeight="1">
      <c r="A3881" s="317" t="s">
        <v>848</v>
      </c>
      <c r="B3881" s="317"/>
      <c r="C3881" s="318" t="s">
        <v>3840</v>
      </c>
      <c r="D3881" s="317" t="s">
        <v>14</v>
      </c>
      <c r="E3881" s="317" t="s">
        <v>3841</v>
      </c>
      <c r="F3881" s="592" t="s">
        <v>1183</v>
      </c>
      <c r="G3881" s="592"/>
      <c r="H3881" s="319" t="s">
        <v>862</v>
      </c>
      <c r="I3881" s="318">
        <v>1</v>
      </c>
      <c r="J3881" s="318" t="s">
        <v>1110</v>
      </c>
      <c r="K3881" s="318" t="s">
        <v>1110</v>
      </c>
    </row>
    <row r="3882" spans="1:11" ht="33" customHeight="1">
      <c r="A3882" s="247" t="s">
        <v>869</v>
      </c>
      <c r="B3882" s="247"/>
      <c r="C3882" s="214" t="s">
        <v>3846</v>
      </c>
      <c r="D3882" s="247" t="s">
        <v>14</v>
      </c>
      <c r="E3882" s="247" t="s">
        <v>3847</v>
      </c>
      <c r="F3882" s="598" t="s">
        <v>1438</v>
      </c>
      <c r="G3882" s="598"/>
      <c r="H3882" s="215" t="s">
        <v>914</v>
      </c>
      <c r="I3882" s="214" t="s">
        <v>3020</v>
      </c>
      <c r="J3882" s="214" t="s">
        <v>3848</v>
      </c>
      <c r="K3882" s="216">
        <v>0.12</v>
      </c>
    </row>
    <row r="3883" spans="1:11">
      <c r="A3883" s="245"/>
      <c r="B3883" s="245"/>
      <c r="C3883" s="245"/>
      <c r="D3883" s="245"/>
      <c r="E3883" s="245"/>
      <c r="F3883" s="245" t="s">
        <v>886</v>
      </c>
      <c r="G3883" s="245" t="s">
        <v>889</v>
      </c>
      <c r="H3883" s="245" t="s">
        <v>888</v>
      </c>
      <c r="I3883" s="245" t="s">
        <v>889</v>
      </c>
      <c r="J3883" s="245" t="s">
        <v>890</v>
      </c>
      <c r="K3883" s="245" t="s">
        <v>889</v>
      </c>
    </row>
    <row r="3884" spans="1:11" ht="15" thickBot="1">
      <c r="A3884" s="245"/>
      <c r="B3884" s="245"/>
      <c r="C3884" s="245"/>
      <c r="D3884" s="245"/>
      <c r="E3884" s="245"/>
      <c r="F3884" s="245" t="s">
        <v>891</v>
      </c>
      <c r="G3884" s="245" t="s">
        <v>1108</v>
      </c>
      <c r="H3884" s="599" t="s">
        <v>892</v>
      </c>
      <c r="I3884" s="599"/>
      <c r="J3884" s="599" t="s">
        <v>1268</v>
      </c>
      <c r="K3884" s="599"/>
    </row>
    <row r="3885" spans="1:11" ht="0.95" customHeight="1" thickTop="1">
      <c r="A3885" s="217"/>
      <c r="B3885" s="217"/>
      <c r="C3885" s="217"/>
      <c r="D3885" s="217"/>
      <c r="E3885" s="217"/>
      <c r="F3885" s="217"/>
      <c r="G3885" s="217"/>
      <c r="H3885" s="217"/>
      <c r="I3885" s="217"/>
      <c r="J3885" s="217"/>
      <c r="K3885" s="217"/>
    </row>
    <row r="3886" spans="1:11" ht="18" customHeight="1">
      <c r="A3886" s="243"/>
      <c r="B3886" s="243" t="s">
        <v>840</v>
      </c>
      <c r="C3886" s="207" t="s">
        <v>841</v>
      </c>
      <c r="D3886" s="243" t="s">
        <v>842</v>
      </c>
      <c r="E3886" s="243" t="s">
        <v>843</v>
      </c>
      <c r="F3886" s="600" t="s">
        <v>844</v>
      </c>
      <c r="G3886" s="600"/>
      <c r="H3886" s="208" t="s">
        <v>845</v>
      </c>
      <c r="I3886" s="207" t="s">
        <v>846</v>
      </c>
      <c r="J3886" s="207" t="s">
        <v>847</v>
      </c>
      <c r="K3886" s="207" t="s">
        <v>742</v>
      </c>
    </row>
    <row r="3887" spans="1:11" ht="33" customHeight="1">
      <c r="A3887" s="317" t="s">
        <v>848</v>
      </c>
      <c r="B3887" s="317"/>
      <c r="C3887" s="318" t="s">
        <v>3842</v>
      </c>
      <c r="D3887" s="317" t="s">
        <v>14</v>
      </c>
      <c r="E3887" s="317" t="s">
        <v>3843</v>
      </c>
      <c r="F3887" s="592" t="s">
        <v>1183</v>
      </c>
      <c r="G3887" s="592"/>
      <c r="H3887" s="319" t="s">
        <v>862</v>
      </c>
      <c r="I3887" s="318">
        <v>1</v>
      </c>
      <c r="J3887" s="318" t="s">
        <v>3199</v>
      </c>
      <c r="K3887" s="318" t="s">
        <v>3199</v>
      </c>
    </row>
    <row r="3888" spans="1:11" ht="33" customHeight="1">
      <c r="A3888" s="247" t="s">
        <v>869</v>
      </c>
      <c r="B3888" s="247"/>
      <c r="C3888" s="214" t="s">
        <v>3846</v>
      </c>
      <c r="D3888" s="247" t="s">
        <v>14</v>
      </c>
      <c r="E3888" s="247" t="s">
        <v>3847</v>
      </c>
      <c r="F3888" s="598" t="s">
        <v>1438</v>
      </c>
      <c r="G3888" s="598"/>
      <c r="H3888" s="215" t="s">
        <v>914</v>
      </c>
      <c r="I3888" s="214" t="s">
        <v>3021</v>
      </c>
      <c r="J3888" s="214" t="s">
        <v>3848</v>
      </c>
      <c r="K3888" s="216">
        <v>0.68</v>
      </c>
    </row>
    <row r="3889" spans="1:11">
      <c r="A3889" s="245"/>
      <c r="B3889" s="245"/>
      <c r="C3889" s="245"/>
      <c r="D3889" s="245"/>
      <c r="E3889" s="245"/>
      <c r="F3889" s="245" t="s">
        <v>886</v>
      </c>
      <c r="G3889" s="245" t="s">
        <v>889</v>
      </c>
      <c r="H3889" s="245" t="s">
        <v>888</v>
      </c>
      <c r="I3889" s="245" t="s">
        <v>889</v>
      </c>
      <c r="J3889" s="245" t="s">
        <v>890</v>
      </c>
      <c r="K3889" s="245" t="s">
        <v>889</v>
      </c>
    </row>
    <row r="3890" spans="1:11" ht="15" thickBot="1">
      <c r="A3890" s="245"/>
      <c r="B3890" s="245"/>
      <c r="C3890" s="245"/>
      <c r="D3890" s="245"/>
      <c r="E3890" s="245"/>
      <c r="F3890" s="245" t="s">
        <v>891</v>
      </c>
      <c r="G3890" s="245" t="s">
        <v>1364</v>
      </c>
      <c r="H3890" s="599" t="s">
        <v>892</v>
      </c>
      <c r="I3890" s="599"/>
      <c r="J3890" s="599" t="s">
        <v>3247</v>
      </c>
      <c r="K3890" s="599"/>
    </row>
    <row r="3891" spans="1:11" ht="0.95" customHeight="1" thickTop="1">
      <c r="A3891" s="217"/>
      <c r="B3891" s="217"/>
      <c r="C3891" s="217"/>
      <c r="D3891" s="217"/>
      <c r="E3891" s="217"/>
      <c r="F3891" s="217"/>
      <c r="G3891" s="217"/>
      <c r="H3891" s="217"/>
      <c r="I3891" s="217"/>
      <c r="J3891" s="217"/>
      <c r="K3891" s="217"/>
    </row>
    <row r="3892" spans="1:11" ht="18" customHeight="1">
      <c r="A3892" s="243"/>
      <c r="B3892" s="243" t="s">
        <v>840</v>
      </c>
      <c r="C3892" s="207" t="s">
        <v>841</v>
      </c>
      <c r="D3892" s="243" t="s">
        <v>842</v>
      </c>
      <c r="E3892" s="243" t="s">
        <v>843</v>
      </c>
      <c r="F3892" s="600" t="s">
        <v>844</v>
      </c>
      <c r="G3892" s="600"/>
      <c r="H3892" s="208" t="s">
        <v>845</v>
      </c>
      <c r="I3892" s="207" t="s">
        <v>846</v>
      </c>
      <c r="J3892" s="207" t="s">
        <v>847</v>
      </c>
      <c r="K3892" s="207" t="s">
        <v>742</v>
      </c>
    </row>
    <row r="3893" spans="1:11" ht="33" customHeight="1">
      <c r="A3893" s="317" t="s">
        <v>848</v>
      </c>
      <c r="B3893" s="317"/>
      <c r="C3893" s="318" t="s">
        <v>3844</v>
      </c>
      <c r="D3893" s="317" t="s">
        <v>14</v>
      </c>
      <c r="E3893" s="317" t="s">
        <v>3845</v>
      </c>
      <c r="F3893" s="592" t="s">
        <v>1183</v>
      </c>
      <c r="G3893" s="592"/>
      <c r="H3893" s="319" t="s">
        <v>862</v>
      </c>
      <c r="I3893" s="318">
        <v>1</v>
      </c>
      <c r="J3893" s="318" t="s">
        <v>1722</v>
      </c>
      <c r="K3893" s="318" t="s">
        <v>1722</v>
      </c>
    </row>
    <row r="3894" spans="1:11" ht="21.95" customHeight="1">
      <c r="A3894" s="247" t="s">
        <v>869</v>
      </c>
      <c r="B3894" s="247"/>
      <c r="C3894" s="214" t="s">
        <v>3196</v>
      </c>
      <c r="D3894" s="247" t="s">
        <v>14</v>
      </c>
      <c r="E3894" s="247" t="s">
        <v>3197</v>
      </c>
      <c r="F3894" s="598" t="s">
        <v>872</v>
      </c>
      <c r="G3894" s="598"/>
      <c r="H3894" s="215" t="s">
        <v>3198</v>
      </c>
      <c r="I3894" s="214" t="s">
        <v>2048</v>
      </c>
      <c r="J3894" s="214" t="s">
        <v>1244</v>
      </c>
      <c r="K3894" s="216">
        <v>1.43</v>
      </c>
    </row>
    <row r="3895" spans="1:11">
      <c r="A3895" s="245"/>
      <c r="B3895" s="245"/>
      <c r="C3895" s="245"/>
      <c r="D3895" s="245"/>
      <c r="E3895" s="245"/>
      <c r="F3895" s="245" t="s">
        <v>886</v>
      </c>
      <c r="G3895" s="245" t="s">
        <v>889</v>
      </c>
      <c r="H3895" s="245" t="s">
        <v>888</v>
      </c>
      <c r="I3895" s="245" t="s">
        <v>889</v>
      </c>
      <c r="J3895" s="245" t="s">
        <v>890</v>
      </c>
      <c r="K3895" s="245" t="s">
        <v>889</v>
      </c>
    </row>
    <row r="3896" spans="1:11" ht="15" thickBot="1">
      <c r="A3896" s="245"/>
      <c r="B3896" s="245"/>
      <c r="C3896" s="245"/>
      <c r="D3896" s="245"/>
      <c r="E3896" s="245"/>
      <c r="F3896" s="245" t="s">
        <v>891</v>
      </c>
      <c r="G3896" s="245" t="s">
        <v>1484</v>
      </c>
      <c r="H3896" s="599" t="s">
        <v>892</v>
      </c>
      <c r="I3896" s="599"/>
      <c r="J3896" s="599" t="s">
        <v>1712</v>
      </c>
      <c r="K3896" s="599"/>
    </row>
    <row r="3897" spans="1:11" ht="0.95" customHeight="1" thickTop="1">
      <c r="A3897" s="217"/>
      <c r="B3897" s="217"/>
      <c r="C3897" s="217"/>
      <c r="D3897" s="217"/>
      <c r="E3897" s="217"/>
      <c r="F3897" s="217"/>
      <c r="G3897" s="217"/>
      <c r="H3897" s="217"/>
      <c r="I3897" s="217"/>
      <c r="J3897" s="217"/>
      <c r="K3897" s="217"/>
    </row>
    <row r="3898" spans="1:11" ht="18" customHeight="1">
      <c r="A3898" s="243"/>
      <c r="B3898" s="243" t="s">
        <v>840</v>
      </c>
      <c r="C3898" s="207" t="s">
        <v>841</v>
      </c>
      <c r="D3898" s="243" t="s">
        <v>842</v>
      </c>
      <c r="E3898" s="243" t="s">
        <v>843</v>
      </c>
      <c r="F3898" s="600" t="s">
        <v>844</v>
      </c>
      <c r="G3898" s="600"/>
      <c r="H3898" s="208" t="s">
        <v>845</v>
      </c>
      <c r="I3898" s="207" t="s">
        <v>846</v>
      </c>
      <c r="J3898" s="207" t="s">
        <v>847</v>
      </c>
      <c r="K3898" s="207" t="s">
        <v>742</v>
      </c>
    </row>
    <row r="3899" spans="1:11" ht="21.95" customHeight="1">
      <c r="A3899" s="317" t="s">
        <v>848</v>
      </c>
      <c r="B3899" s="317"/>
      <c r="C3899" s="318" t="s">
        <v>3250</v>
      </c>
      <c r="D3899" s="317" t="s">
        <v>14</v>
      </c>
      <c r="E3899" s="317" t="s">
        <v>3251</v>
      </c>
      <c r="F3899" s="592" t="s">
        <v>861</v>
      </c>
      <c r="G3899" s="592"/>
      <c r="H3899" s="319" t="s">
        <v>862</v>
      </c>
      <c r="I3899" s="318">
        <v>1</v>
      </c>
      <c r="J3899" s="318" t="s">
        <v>3252</v>
      </c>
      <c r="K3899" s="318" t="s">
        <v>3252</v>
      </c>
    </row>
    <row r="3900" spans="1:11" ht="21.95" customHeight="1">
      <c r="A3900" s="244" t="s">
        <v>853</v>
      </c>
      <c r="B3900" s="244"/>
      <c r="C3900" s="211" t="s">
        <v>3412</v>
      </c>
      <c r="D3900" s="244" t="s">
        <v>14</v>
      </c>
      <c r="E3900" s="244" t="s">
        <v>3413</v>
      </c>
      <c r="F3900" s="597" t="s">
        <v>861</v>
      </c>
      <c r="G3900" s="597"/>
      <c r="H3900" s="212" t="s">
        <v>862</v>
      </c>
      <c r="I3900" s="211" t="s">
        <v>867</v>
      </c>
      <c r="J3900" s="211" t="s">
        <v>2106</v>
      </c>
      <c r="K3900" s="213">
        <v>0.06</v>
      </c>
    </row>
    <row r="3901" spans="1:11" ht="21.95" customHeight="1">
      <c r="A3901" s="247" t="s">
        <v>869</v>
      </c>
      <c r="B3901" s="247"/>
      <c r="C3901" s="214" t="s">
        <v>2922</v>
      </c>
      <c r="D3901" s="247" t="s">
        <v>14</v>
      </c>
      <c r="E3901" s="247" t="s">
        <v>2923</v>
      </c>
      <c r="F3901" s="598" t="s">
        <v>2924</v>
      </c>
      <c r="G3901" s="598"/>
      <c r="H3901" s="215" t="s">
        <v>862</v>
      </c>
      <c r="I3901" s="214" t="s">
        <v>867</v>
      </c>
      <c r="J3901" s="214" t="s">
        <v>2925</v>
      </c>
      <c r="K3901" s="216">
        <v>3.09</v>
      </c>
    </row>
    <row r="3902" spans="1:11" ht="21.95" customHeight="1">
      <c r="A3902" s="247" t="s">
        <v>869</v>
      </c>
      <c r="B3902" s="247"/>
      <c r="C3902" s="214" t="s">
        <v>2926</v>
      </c>
      <c r="D3902" s="247" t="s">
        <v>14</v>
      </c>
      <c r="E3902" s="247" t="s">
        <v>2927</v>
      </c>
      <c r="F3902" s="598" t="s">
        <v>2924</v>
      </c>
      <c r="G3902" s="598"/>
      <c r="H3902" s="215" t="s">
        <v>862</v>
      </c>
      <c r="I3902" s="214" t="s">
        <v>867</v>
      </c>
      <c r="J3902" s="214" t="s">
        <v>1764</v>
      </c>
      <c r="K3902" s="216">
        <v>0.37</v>
      </c>
    </row>
    <row r="3903" spans="1:11" ht="21.95" customHeight="1">
      <c r="A3903" s="247" t="s">
        <v>869</v>
      </c>
      <c r="B3903" s="247"/>
      <c r="C3903" s="214" t="s">
        <v>3414</v>
      </c>
      <c r="D3903" s="247" t="s">
        <v>14</v>
      </c>
      <c r="E3903" s="247" t="s">
        <v>3415</v>
      </c>
      <c r="F3903" s="598" t="s">
        <v>2920</v>
      </c>
      <c r="G3903" s="598"/>
      <c r="H3903" s="215" t="s">
        <v>862</v>
      </c>
      <c r="I3903" s="214" t="s">
        <v>867</v>
      </c>
      <c r="J3903" s="214" t="s">
        <v>3416</v>
      </c>
      <c r="K3903" s="216">
        <v>16.260000000000002</v>
      </c>
    </row>
    <row r="3904" spans="1:11" ht="21.95" customHeight="1">
      <c r="A3904" s="247" t="s">
        <v>869</v>
      </c>
      <c r="B3904" s="247"/>
      <c r="C3904" s="214" t="s">
        <v>2928</v>
      </c>
      <c r="D3904" s="247" t="s">
        <v>14</v>
      </c>
      <c r="E3904" s="247" t="s">
        <v>2929</v>
      </c>
      <c r="F3904" s="598" t="s">
        <v>2930</v>
      </c>
      <c r="G3904" s="598"/>
      <c r="H3904" s="215" t="s">
        <v>862</v>
      </c>
      <c r="I3904" s="214" t="s">
        <v>867</v>
      </c>
      <c r="J3904" s="214" t="s">
        <v>1108</v>
      </c>
      <c r="K3904" s="216">
        <v>0.02</v>
      </c>
    </row>
    <row r="3905" spans="1:11" ht="21.95" customHeight="1">
      <c r="A3905" s="247" t="s">
        <v>869</v>
      </c>
      <c r="B3905" s="247"/>
      <c r="C3905" s="214" t="s">
        <v>2931</v>
      </c>
      <c r="D3905" s="247" t="s">
        <v>14</v>
      </c>
      <c r="E3905" s="247" t="s">
        <v>2932</v>
      </c>
      <c r="F3905" s="598" t="s">
        <v>2933</v>
      </c>
      <c r="G3905" s="598"/>
      <c r="H3905" s="215" t="s">
        <v>862</v>
      </c>
      <c r="I3905" s="214" t="s">
        <v>867</v>
      </c>
      <c r="J3905" s="214" t="s">
        <v>2056</v>
      </c>
      <c r="K3905" s="216">
        <v>0.6</v>
      </c>
    </row>
    <row r="3906" spans="1:11">
      <c r="A3906" s="245"/>
      <c r="B3906" s="245"/>
      <c r="C3906" s="245"/>
      <c r="D3906" s="245"/>
      <c r="E3906" s="245"/>
      <c r="F3906" s="245" t="s">
        <v>886</v>
      </c>
      <c r="G3906" s="245" t="s">
        <v>3053</v>
      </c>
      <c r="H3906" s="245" t="s">
        <v>888</v>
      </c>
      <c r="I3906" s="245" t="s">
        <v>4216</v>
      </c>
      <c r="J3906" s="245" t="s">
        <v>890</v>
      </c>
      <c r="K3906" s="245" t="s">
        <v>2740</v>
      </c>
    </row>
    <row r="3907" spans="1:11" ht="15" thickBot="1">
      <c r="A3907" s="245"/>
      <c r="B3907" s="245"/>
      <c r="C3907" s="245"/>
      <c r="D3907" s="245"/>
      <c r="E3907" s="245"/>
      <c r="F3907" s="245" t="s">
        <v>891</v>
      </c>
      <c r="G3907" s="245" t="s">
        <v>3849</v>
      </c>
      <c r="H3907" s="599" t="s">
        <v>892</v>
      </c>
      <c r="I3907" s="599"/>
      <c r="J3907" s="599" t="s">
        <v>3850</v>
      </c>
      <c r="K3907" s="599"/>
    </row>
    <row r="3908" spans="1:11" ht="0.95" customHeight="1" thickTop="1">
      <c r="A3908" s="217"/>
      <c r="B3908" s="217"/>
      <c r="C3908" s="217"/>
      <c r="D3908" s="217"/>
      <c r="E3908" s="217"/>
      <c r="F3908" s="217"/>
      <c r="G3908" s="217"/>
      <c r="H3908" s="217"/>
      <c r="I3908" s="217"/>
      <c r="J3908" s="217"/>
      <c r="K3908" s="217"/>
    </row>
    <row r="3909" spans="1:11" ht="18" customHeight="1">
      <c r="A3909" s="243"/>
      <c r="B3909" s="243" t="s">
        <v>840</v>
      </c>
      <c r="C3909" s="207" t="s">
        <v>841</v>
      </c>
      <c r="D3909" s="243" t="s">
        <v>842</v>
      </c>
      <c r="E3909" s="243" t="s">
        <v>843</v>
      </c>
      <c r="F3909" s="600" t="s">
        <v>844</v>
      </c>
      <c r="G3909" s="600"/>
      <c r="H3909" s="208" t="s">
        <v>845</v>
      </c>
      <c r="I3909" s="207" t="s">
        <v>846</v>
      </c>
      <c r="J3909" s="207" t="s">
        <v>847</v>
      </c>
      <c r="K3909" s="207" t="s">
        <v>742</v>
      </c>
    </row>
    <row r="3910" spans="1:11" ht="21.95" customHeight="1">
      <c r="A3910" s="317" t="s">
        <v>848</v>
      </c>
      <c r="B3910" s="317"/>
      <c r="C3910" s="318" t="s">
        <v>3709</v>
      </c>
      <c r="D3910" s="317" t="s">
        <v>14</v>
      </c>
      <c r="E3910" s="317" t="s">
        <v>3710</v>
      </c>
      <c r="F3910" s="592" t="s">
        <v>861</v>
      </c>
      <c r="G3910" s="592"/>
      <c r="H3910" s="319" t="s">
        <v>862</v>
      </c>
      <c r="I3910" s="318">
        <v>1</v>
      </c>
      <c r="J3910" s="318" t="s">
        <v>3711</v>
      </c>
      <c r="K3910" s="318" t="s">
        <v>3711</v>
      </c>
    </row>
    <row r="3911" spans="1:11" ht="21.95" customHeight="1">
      <c r="A3911" s="244" t="s">
        <v>853</v>
      </c>
      <c r="B3911" s="244"/>
      <c r="C3911" s="211" t="s">
        <v>3417</v>
      </c>
      <c r="D3911" s="244" t="s">
        <v>14</v>
      </c>
      <c r="E3911" s="244" t="s">
        <v>3418</v>
      </c>
      <c r="F3911" s="597" t="s">
        <v>861</v>
      </c>
      <c r="G3911" s="597"/>
      <c r="H3911" s="212" t="s">
        <v>862</v>
      </c>
      <c r="I3911" s="211" t="s">
        <v>867</v>
      </c>
      <c r="J3911" s="211" t="s">
        <v>1825</v>
      </c>
      <c r="K3911" s="213">
        <v>0.25</v>
      </c>
    </row>
    <row r="3912" spans="1:11" ht="21.95" customHeight="1">
      <c r="A3912" s="247" t="s">
        <v>869</v>
      </c>
      <c r="B3912" s="247"/>
      <c r="C3912" s="214" t="s">
        <v>2922</v>
      </c>
      <c r="D3912" s="247" t="s">
        <v>14</v>
      </c>
      <c r="E3912" s="247" t="s">
        <v>2923</v>
      </c>
      <c r="F3912" s="598" t="s">
        <v>2924</v>
      </c>
      <c r="G3912" s="598"/>
      <c r="H3912" s="215" t="s">
        <v>862</v>
      </c>
      <c r="I3912" s="214" t="s">
        <v>867</v>
      </c>
      <c r="J3912" s="214" t="s">
        <v>2925</v>
      </c>
      <c r="K3912" s="216">
        <v>3.09</v>
      </c>
    </row>
    <row r="3913" spans="1:11" ht="21.95" customHeight="1">
      <c r="A3913" s="247" t="s">
        <v>869</v>
      </c>
      <c r="B3913" s="247"/>
      <c r="C3913" s="214" t="s">
        <v>2926</v>
      </c>
      <c r="D3913" s="247" t="s">
        <v>14</v>
      </c>
      <c r="E3913" s="247" t="s">
        <v>2927</v>
      </c>
      <c r="F3913" s="598" t="s">
        <v>2924</v>
      </c>
      <c r="G3913" s="598"/>
      <c r="H3913" s="215" t="s">
        <v>862</v>
      </c>
      <c r="I3913" s="214" t="s">
        <v>867</v>
      </c>
      <c r="J3913" s="214" t="s">
        <v>1764</v>
      </c>
      <c r="K3913" s="216">
        <v>0.37</v>
      </c>
    </row>
    <row r="3914" spans="1:11" ht="21.95" customHeight="1">
      <c r="A3914" s="247" t="s">
        <v>869</v>
      </c>
      <c r="B3914" s="247"/>
      <c r="C3914" s="214" t="s">
        <v>3419</v>
      </c>
      <c r="D3914" s="247" t="s">
        <v>14</v>
      </c>
      <c r="E3914" s="247" t="s">
        <v>3420</v>
      </c>
      <c r="F3914" s="598" t="s">
        <v>2920</v>
      </c>
      <c r="G3914" s="598"/>
      <c r="H3914" s="215" t="s">
        <v>862</v>
      </c>
      <c r="I3914" s="214" t="s">
        <v>867</v>
      </c>
      <c r="J3914" s="214" t="s">
        <v>3422</v>
      </c>
      <c r="K3914" s="216">
        <v>19.579999999999998</v>
      </c>
    </row>
    <row r="3915" spans="1:11" ht="21.95" customHeight="1">
      <c r="A3915" s="247" t="s">
        <v>869</v>
      </c>
      <c r="B3915" s="247"/>
      <c r="C3915" s="214" t="s">
        <v>2928</v>
      </c>
      <c r="D3915" s="247" t="s">
        <v>14</v>
      </c>
      <c r="E3915" s="247" t="s">
        <v>2929</v>
      </c>
      <c r="F3915" s="598" t="s">
        <v>2930</v>
      </c>
      <c r="G3915" s="598"/>
      <c r="H3915" s="215" t="s">
        <v>862</v>
      </c>
      <c r="I3915" s="214" t="s">
        <v>867</v>
      </c>
      <c r="J3915" s="214" t="s">
        <v>1108</v>
      </c>
      <c r="K3915" s="216">
        <v>0.02</v>
      </c>
    </row>
    <row r="3916" spans="1:11" ht="21.95" customHeight="1">
      <c r="A3916" s="247" t="s">
        <v>869</v>
      </c>
      <c r="B3916" s="247"/>
      <c r="C3916" s="214" t="s">
        <v>2931</v>
      </c>
      <c r="D3916" s="247" t="s">
        <v>14</v>
      </c>
      <c r="E3916" s="247" t="s">
        <v>2932</v>
      </c>
      <c r="F3916" s="598" t="s">
        <v>2933</v>
      </c>
      <c r="G3916" s="598"/>
      <c r="H3916" s="215" t="s">
        <v>862</v>
      </c>
      <c r="I3916" s="214" t="s">
        <v>867</v>
      </c>
      <c r="J3916" s="214" t="s">
        <v>2056</v>
      </c>
      <c r="K3916" s="216">
        <v>0.6</v>
      </c>
    </row>
    <row r="3917" spans="1:11">
      <c r="A3917" s="245"/>
      <c r="B3917" s="245"/>
      <c r="C3917" s="245"/>
      <c r="D3917" s="245"/>
      <c r="E3917" s="245"/>
      <c r="F3917" s="245" t="s">
        <v>886</v>
      </c>
      <c r="G3917" s="245" t="s">
        <v>2564</v>
      </c>
      <c r="H3917" s="245" t="s">
        <v>888</v>
      </c>
      <c r="I3917" s="245" t="s">
        <v>4303</v>
      </c>
      <c r="J3917" s="245" t="s">
        <v>890</v>
      </c>
      <c r="K3917" s="245" t="s">
        <v>3726</v>
      </c>
    </row>
    <row r="3918" spans="1:11" ht="15" thickBot="1">
      <c r="A3918" s="245"/>
      <c r="B3918" s="245"/>
      <c r="C3918" s="245"/>
      <c r="D3918" s="245"/>
      <c r="E3918" s="245"/>
      <c r="F3918" s="245" t="s">
        <v>891</v>
      </c>
      <c r="G3918" s="245" t="s">
        <v>3851</v>
      </c>
      <c r="H3918" s="599" t="s">
        <v>892</v>
      </c>
      <c r="I3918" s="599"/>
      <c r="J3918" s="599" t="s">
        <v>3852</v>
      </c>
      <c r="K3918" s="599"/>
    </row>
    <row r="3919" spans="1:11" ht="0.95" customHeight="1" thickTop="1">
      <c r="A3919" s="217"/>
      <c r="B3919" s="217"/>
      <c r="C3919" s="217"/>
      <c r="D3919" s="217"/>
      <c r="E3919" s="217"/>
      <c r="F3919" s="217"/>
      <c r="G3919" s="217"/>
      <c r="H3919" s="217"/>
      <c r="I3919" s="217"/>
      <c r="J3919" s="217"/>
      <c r="K3919" s="217"/>
    </row>
    <row r="3920" spans="1:11" ht="18" customHeight="1">
      <c r="A3920" s="243"/>
      <c r="B3920" s="243" t="s">
        <v>840</v>
      </c>
      <c r="C3920" s="207" t="s">
        <v>841</v>
      </c>
      <c r="D3920" s="243" t="s">
        <v>842</v>
      </c>
      <c r="E3920" s="243" t="s">
        <v>843</v>
      </c>
      <c r="F3920" s="600" t="s">
        <v>844</v>
      </c>
      <c r="G3920" s="600"/>
      <c r="H3920" s="208" t="s">
        <v>845</v>
      </c>
      <c r="I3920" s="207" t="s">
        <v>846</v>
      </c>
      <c r="J3920" s="207" t="s">
        <v>847</v>
      </c>
      <c r="K3920" s="207" t="s">
        <v>742</v>
      </c>
    </row>
    <row r="3921" spans="1:11" ht="33" customHeight="1">
      <c r="A3921" s="317" t="s">
        <v>848</v>
      </c>
      <c r="B3921" s="317"/>
      <c r="C3921" s="318" t="s">
        <v>1856</v>
      </c>
      <c r="D3921" s="317" t="s">
        <v>14</v>
      </c>
      <c r="E3921" s="317" t="s">
        <v>1857</v>
      </c>
      <c r="F3921" s="592" t="s">
        <v>1183</v>
      </c>
      <c r="G3921" s="592"/>
      <c r="H3921" s="319" t="s">
        <v>1189</v>
      </c>
      <c r="I3921" s="318">
        <v>1</v>
      </c>
      <c r="J3921" s="318" t="s">
        <v>1859</v>
      </c>
      <c r="K3921" s="318" t="s">
        <v>1859</v>
      </c>
    </row>
    <row r="3922" spans="1:11" ht="33" customHeight="1">
      <c r="A3922" s="244" t="s">
        <v>853</v>
      </c>
      <c r="B3922" s="244"/>
      <c r="C3922" s="211" t="s">
        <v>3853</v>
      </c>
      <c r="D3922" s="244" t="s">
        <v>14</v>
      </c>
      <c r="E3922" s="244" t="s">
        <v>3854</v>
      </c>
      <c r="F3922" s="597" t="s">
        <v>1183</v>
      </c>
      <c r="G3922" s="597"/>
      <c r="H3922" s="212" t="s">
        <v>862</v>
      </c>
      <c r="I3922" s="211" t="s">
        <v>867</v>
      </c>
      <c r="J3922" s="211" t="s">
        <v>3098</v>
      </c>
      <c r="K3922" s="213">
        <v>3.66</v>
      </c>
    </row>
    <row r="3923" spans="1:11" ht="33" customHeight="1">
      <c r="A3923" s="244" t="s">
        <v>853</v>
      </c>
      <c r="B3923" s="244"/>
      <c r="C3923" s="211" t="s">
        <v>3855</v>
      </c>
      <c r="D3923" s="244" t="s">
        <v>14</v>
      </c>
      <c r="E3923" s="244" t="s">
        <v>3856</v>
      </c>
      <c r="F3923" s="597" t="s">
        <v>1183</v>
      </c>
      <c r="G3923" s="597"/>
      <c r="H3923" s="212" t="s">
        <v>862</v>
      </c>
      <c r="I3923" s="211" t="s">
        <v>867</v>
      </c>
      <c r="J3923" s="211" t="s">
        <v>2035</v>
      </c>
      <c r="K3923" s="213">
        <v>0.82</v>
      </c>
    </row>
    <row r="3924" spans="1:11">
      <c r="A3924" s="245"/>
      <c r="B3924" s="245"/>
      <c r="C3924" s="245"/>
      <c r="D3924" s="245"/>
      <c r="E3924" s="245"/>
      <c r="F3924" s="245" t="s">
        <v>886</v>
      </c>
      <c r="G3924" s="245" t="s">
        <v>889</v>
      </c>
      <c r="H3924" s="245" t="s">
        <v>888</v>
      </c>
      <c r="I3924" s="245" t="s">
        <v>889</v>
      </c>
      <c r="J3924" s="245" t="s">
        <v>890</v>
      </c>
      <c r="K3924" s="245" t="s">
        <v>889</v>
      </c>
    </row>
    <row r="3925" spans="1:11" ht="15" thickBot="1">
      <c r="A3925" s="245"/>
      <c r="B3925" s="245"/>
      <c r="C3925" s="245"/>
      <c r="D3925" s="245"/>
      <c r="E3925" s="245"/>
      <c r="F3925" s="245" t="s">
        <v>891</v>
      </c>
      <c r="G3925" s="245" t="s">
        <v>2153</v>
      </c>
      <c r="H3925" s="599" t="s">
        <v>892</v>
      </c>
      <c r="I3925" s="599"/>
      <c r="J3925" s="599" t="s">
        <v>5108</v>
      </c>
      <c r="K3925" s="599"/>
    </row>
    <row r="3926" spans="1:11" ht="0.95" customHeight="1" thickTop="1">
      <c r="A3926" s="217"/>
      <c r="B3926" s="217"/>
      <c r="C3926" s="217"/>
      <c r="D3926" s="217"/>
      <c r="E3926" s="217"/>
      <c r="F3926" s="217"/>
      <c r="G3926" s="217"/>
      <c r="H3926" s="217"/>
      <c r="I3926" s="217"/>
      <c r="J3926" s="217"/>
      <c r="K3926" s="217"/>
    </row>
    <row r="3927" spans="1:11" ht="18" customHeight="1">
      <c r="A3927" s="243"/>
      <c r="B3927" s="243" t="s">
        <v>840</v>
      </c>
      <c r="C3927" s="207" t="s">
        <v>841</v>
      </c>
      <c r="D3927" s="243" t="s">
        <v>842</v>
      </c>
      <c r="E3927" s="243" t="s">
        <v>843</v>
      </c>
      <c r="F3927" s="600" t="s">
        <v>844</v>
      </c>
      <c r="G3927" s="600"/>
      <c r="H3927" s="208" t="s">
        <v>845</v>
      </c>
      <c r="I3927" s="207" t="s">
        <v>846</v>
      </c>
      <c r="J3927" s="207" t="s">
        <v>847</v>
      </c>
      <c r="K3927" s="207" t="s">
        <v>742</v>
      </c>
    </row>
    <row r="3928" spans="1:11" ht="33" customHeight="1">
      <c r="A3928" s="317" t="s">
        <v>848</v>
      </c>
      <c r="B3928" s="317"/>
      <c r="C3928" s="318" t="s">
        <v>1852</v>
      </c>
      <c r="D3928" s="317" t="s">
        <v>14</v>
      </c>
      <c r="E3928" s="317" t="s">
        <v>1853</v>
      </c>
      <c r="F3928" s="592" t="s">
        <v>1183</v>
      </c>
      <c r="G3928" s="592"/>
      <c r="H3928" s="319" t="s">
        <v>1184</v>
      </c>
      <c r="I3928" s="318">
        <v>1</v>
      </c>
      <c r="J3928" s="318" t="s">
        <v>1855</v>
      </c>
      <c r="K3928" s="318" t="s">
        <v>1855</v>
      </c>
    </row>
    <row r="3929" spans="1:11" ht="33" customHeight="1">
      <c r="A3929" s="244" t="s">
        <v>853</v>
      </c>
      <c r="B3929" s="244"/>
      <c r="C3929" s="211" t="s">
        <v>3853</v>
      </c>
      <c r="D3929" s="244" t="s">
        <v>14</v>
      </c>
      <c r="E3929" s="244" t="s">
        <v>3854</v>
      </c>
      <c r="F3929" s="597" t="s">
        <v>1183</v>
      </c>
      <c r="G3929" s="597"/>
      <c r="H3929" s="212" t="s">
        <v>862</v>
      </c>
      <c r="I3929" s="211" t="s">
        <v>867</v>
      </c>
      <c r="J3929" s="211" t="s">
        <v>3098</v>
      </c>
      <c r="K3929" s="213">
        <v>3.66</v>
      </c>
    </row>
    <row r="3930" spans="1:11" ht="33" customHeight="1">
      <c r="A3930" s="244" t="s">
        <v>853</v>
      </c>
      <c r="B3930" s="244"/>
      <c r="C3930" s="211" t="s">
        <v>3855</v>
      </c>
      <c r="D3930" s="244" t="s">
        <v>14</v>
      </c>
      <c r="E3930" s="244" t="s">
        <v>3856</v>
      </c>
      <c r="F3930" s="597" t="s">
        <v>1183</v>
      </c>
      <c r="G3930" s="597"/>
      <c r="H3930" s="212" t="s">
        <v>862</v>
      </c>
      <c r="I3930" s="211" t="s">
        <v>867</v>
      </c>
      <c r="J3930" s="211" t="s">
        <v>2035</v>
      </c>
      <c r="K3930" s="213">
        <v>0.82</v>
      </c>
    </row>
    <row r="3931" spans="1:11" ht="33" customHeight="1">
      <c r="A3931" s="244" t="s">
        <v>853</v>
      </c>
      <c r="B3931" s="244"/>
      <c r="C3931" s="211" t="s">
        <v>3857</v>
      </c>
      <c r="D3931" s="244" t="s">
        <v>14</v>
      </c>
      <c r="E3931" s="244" t="s">
        <v>3858</v>
      </c>
      <c r="F3931" s="597" t="s">
        <v>1183</v>
      </c>
      <c r="G3931" s="597"/>
      <c r="H3931" s="212" t="s">
        <v>862</v>
      </c>
      <c r="I3931" s="211" t="s">
        <v>867</v>
      </c>
      <c r="J3931" s="211" t="s">
        <v>3859</v>
      </c>
      <c r="K3931" s="213">
        <v>4.01</v>
      </c>
    </row>
    <row r="3932" spans="1:11" ht="33" customHeight="1">
      <c r="A3932" s="244" t="s">
        <v>853</v>
      </c>
      <c r="B3932" s="244"/>
      <c r="C3932" s="211" t="s">
        <v>3860</v>
      </c>
      <c r="D3932" s="244" t="s">
        <v>14</v>
      </c>
      <c r="E3932" s="244" t="s">
        <v>3861</v>
      </c>
      <c r="F3932" s="597" t="s">
        <v>1183</v>
      </c>
      <c r="G3932" s="597"/>
      <c r="H3932" s="212" t="s">
        <v>862</v>
      </c>
      <c r="I3932" s="211" t="s">
        <v>867</v>
      </c>
      <c r="J3932" s="211" t="s">
        <v>3862</v>
      </c>
      <c r="K3932" s="213">
        <v>6.25</v>
      </c>
    </row>
    <row r="3933" spans="1:11">
      <c r="A3933" s="245"/>
      <c r="B3933" s="245"/>
      <c r="C3933" s="245"/>
      <c r="D3933" s="245"/>
      <c r="E3933" s="245"/>
      <c r="F3933" s="245" t="s">
        <v>886</v>
      </c>
      <c r="G3933" s="245" t="s">
        <v>889</v>
      </c>
      <c r="H3933" s="245" t="s">
        <v>888</v>
      </c>
      <c r="I3933" s="245" t="s">
        <v>889</v>
      </c>
      <c r="J3933" s="245" t="s">
        <v>890</v>
      </c>
      <c r="K3933" s="245" t="s">
        <v>889</v>
      </c>
    </row>
    <row r="3934" spans="1:11" ht="15" thickBot="1">
      <c r="A3934" s="245"/>
      <c r="B3934" s="245"/>
      <c r="C3934" s="245"/>
      <c r="D3934" s="245"/>
      <c r="E3934" s="245"/>
      <c r="F3934" s="245" t="s">
        <v>891</v>
      </c>
      <c r="G3934" s="245" t="s">
        <v>3863</v>
      </c>
      <c r="H3934" s="599" t="s">
        <v>892</v>
      </c>
      <c r="I3934" s="599"/>
      <c r="J3934" s="599" t="s">
        <v>3864</v>
      </c>
      <c r="K3934" s="599"/>
    </row>
    <row r="3935" spans="1:11" ht="0.95" customHeight="1" thickTop="1">
      <c r="A3935" s="217"/>
      <c r="B3935" s="217"/>
      <c r="C3935" s="217"/>
      <c r="D3935" s="217"/>
      <c r="E3935" s="217"/>
      <c r="F3935" s="217"/>
      <c r="G3935" s="217"/>
      <c r="H3935" s="217"/>
      <c r="I3935" s="217"/>
      <c r="J3935" s="217"/>
      <c r="K3935" s="217"/>
    </row>
    <row r="3936" spans="1:11" ht="18" customHeight="1">
      <c r="A3936" s="243"/>
      <c r="B3936" s="243" t="s">
        <v>840</v>
      </c>
      <c r="C3936" s="207" t="s">
        <v>841</v>
      </c>
      <c r="D3936" s="243" t="s">
        <v>842</v>
      </c>
      <c r="E3936" s="243" t="s">
        <v>843</v>
      </c>
      <c r="F3936" s="600" t="s">
        <v>844</v>
      </c>
      <c r="G3936" s="600"/>
      <c r="H3936" s="208" t="s">
        <v>845</v>
      </c>
      <c r="I3936" s="207" t="s">
        <v>846</v>
      </c>
      <c r="J3936" s="207" t="s">
        <v>847</v>
      </c>
      <c r="K3936" s="207" t="s">
        <v>742</v>
      </c>
    </row>
    <row r="3937" spans="1:11" ht="33" customHeight="1">
      <c r="A3937" s="317" t="s">
        <v>848</v>
      </c>
      <c r="B3937" s="317"/>
      <c r="C3937" s="318" t="s">
        <v>3853</v>
      </c>
      <c r="D3937" s="317" t="s">
        <v>14</v>
      </c>
      <c r="E3937" s="317" t="s">
        <v>3854</v>
      </c>
      <c r="F3937" s="592" t="s">
        <v>1183</v>
      </c>
      <c r="G3937" s="592"/>
      <c r="H3937" s="319" t="s">
        <v>862</v>
      </c>
      <c r="I3937" s="318">
        <v>1</v>
      </c>
      <c r="J3937" s="318" t="s">
        <v>3098</v>
      </c>
      <c r="K3937" s="318" t="s">
        <v>3098</v>
      </c>
    </row>
    <row r="3938" spans="1:11" ht="21.95" customHeight="1">
      <c r="A3938" s="247" t="s">
        <v>869</v>
      </c>
      <c r="B3938" s="247"/>
      <c r="C3938" s="214" t="s">
        <v>3865</v>
      </c>
      <c r="D3938" s="247" t="s">
        <v>14</v>
      </c>
      <c r="E3938" s="247" t="s">
        <v>3866</v>
      </c>
      <c r="F3938" s="598" t="s">
        <v>872</v>
      </c>
      <c r="G3938" s="598"/>
      <c r="H3938" s="215" t="s">
        <v>914</v>
      </c>
      <c r="I3938" s="214" t="s">
        <v>3018</v>
      </c>
      <c r="J3938" s="214" t="s">
        <v>3867</v>
      </c>
      <c r="K3938" s="216">
        <v>3.66</v>
      </c>
    </row>
    <row r="3939" spans="1:11">
      <c r="A3939" s="245"/>
      <c r="B3939" s="245"/>
      <c r="C3939" s="245"/>
      <c r="D3939" s="245"/>
      <c r="E3939" s="245"/>
      <c r="F3939" s="245" t="s">
        <v>886</v>
      </c>
      <c r="G3939" s="245" t="s">
        <v>889</v>
      </c>
      <c r="H3939" s="245" t="s">
        <v>888</v>
      </c>
      <c r="I3939" s="245" t="s">
        <v>889</v>
      </c>
      <c r="J3939" s="245" t="s">
        <v>890</v>
      </c>
      <c r="K3939" s="245" t="s">
        <v>889</v>
      </c>
    </row>
    <row r="3940" spans="1:11" ht="15" thickBot="1">
      <c r="A3940" s="245"/>
      <c r="B3940" s="245"/>
      <c r="C3940" s="245"/>
      <c r="D3940" s="245"/>
      <c r="E3940" s="245"/>
      <c r="F3940" s="245" t="s">
        <v>891</v>
      </c>
      <c r="G3940" s="245" t="s">
        <v>2170</v>
      </c>
      <c r="H3940" s="599" t="s">
        <v>892</v>
      </c>
      <c r="I3940" s="599"/>
      <c r="J3940" s="599" t="s">
        <v>3660</v>
      </c>
      <c r="K3940" s="599"/>
    </row>
    <row r="3941" spans="1:11" ht="0.95" customHeight="1" thickTop="1">
      <c r="A3941" s="217"/>
      <c r="B3941" s="217"/>
      <c r="C3941" s="217"/>
      <c r="D3941" s="217"/>
      <c r="E3941" s="217"/>
      <c r="F3941" s="217"/>
      <c r="G3941" s="217"/>
      <c r="H3941" s="217"/>
      <c r="I3941" s="217"/>
      <c r="J3941" s="217"/>
      <c r="K3941" s="217"/>
    </row>
    <row r="3942" spans="1:11" ht="18" customHeight="1">
      <c r="A3942" s="243"/>
      <c r="B3942" s="243" t="s">
        <v>840</v>
      </c>
      <c r="C3942" s="207" t="s">
        <v>841</v>
      </c>
      <c r="D3942" s="243" t="s">
        <v>842</v>
      </c>
      <c r="E3942" s="243" t="s">
        <v>843</v>
      </c>
      <c r="F3942" s="600" t="s">
        <v>844</v>
      </c>
      <c r="G3942" s="600"/>
      <c r="H3942" s="208" t="s">
        <v>845</v>
      </c>
      <c r="I3942" s="207" t="s">
        <v>846</v>
      </c>
      <c r="J3942" s="207" t="s">
        <v>847</v>
      </c>
      <c r="K3942" s="207" t="s">
        <v>742</v>
      </c>
    </row>
    <row r="3943" spans="1:11" ht="33" customHeight="1">
      <c r="A3943" s="317" t="s">
        <v>848</v>
      </c>
      <c r="B3943" s="317"/>
      <c r="C3943" s="318" t="s">
        <v>3855</v>
      </c>
      <c r="D3943" s="317" t="s">
        <v>14</v>
      </c>
      <c r="E3943" s="317" t="s">
        <v>3856</v>
      </c>
      <c r="F3943" s="592" t="s">
        <v>1183</v>
      </c>
      <c r="G3943" s="592"/>
      <c r="H3943" s="319" t="s">
        <v>862</v>
      </c>
      <c r="I3943" s="318">
        <v>1</v>
      </c>
      <c r="J3943" s="318" t="s">
        <v>2035</v>
      </c>
      <c r="K3943" s="318" t="s">
        <v>2035</v>
      </c>
    </row>
    <row r="3944" spans="1:11" ht="21.95" customHeight="1">
      <c r="A3944" s="247" t="s">
        <v>869</v>
      </c>
      <c r="B3944" s="247"/>
      <c r="C3944" s="214" t="s">
        <v>3865</v>
      </c>
      <c r="D3944" s="247" t="s">
        <v>14</v>
      </c>
      <c r="E3944" s="247" t="s">
        <v>3866</v>
      </c>
      <c r="F3944" s="598" t="s">
        <v>872</v>
      </c>
      <c r="G3944" s="598"/>
      <c r="H3944" s="215" t="s">
        <v>914</v>
      </c>
      <c r="I3944" s="214" t="s">
        <v>3020</v>
      </c>
      <c r="J3944" s="214" t="s">
        <v>3867</v>
      </c>
      <c r="K3944" s="216">
        <v>0.82</v>
      </c>
    </row>
    <row r="3945" spans="1:11">
      <c r="A3945" s="245"/>
      <c r="B3945" s="245"/>
      <c r="C3945" s="245"/>
      <c r="D3945" s="245"/>
      <c r="E3945" s="245"/>
      <c r="F3945" s="245" t="s">
        <v>886</v>
      </c>
      <c r="G3945" s="245" t="s">
        <v>889</v>
      </c>
      <c r="H3945" s="245" t="s">
        <v>888</v>
      </c>
      <c r="I3945" s="245" t="s">
        <v>889</v>
      </c>
      <c r="J3945" s="245" t="s">
        <v>890</v>
      </c>
      <c r="K3945" s="245" t="s">
        <v>889</v>
      </c>
    </row>
    <row r="3946" spans="1:11" ht="15" thickBot="1">
      <c r="A3946" s="245"/>
      <c r="B3946" s="245"/>
      <c r="C3946" s="245"/>
      <c r="D3946" s="245"/>
      <c r="E3946" s="245"/>
      <c r="F3946" s="245" t="s">
        <v>891</v>
      </c>
      <c r="G3946" s="245" t="s">
        <v>1476</v>
      </c>
      <c r="H3946" s="599" t="s">
        <v>892</v>
      </c>
      <c r="I3946" s="599"/>
      <c r="J3946" s="599" t="s">
        <v>3868</v>
      </c>
      <c r="K3946" s="599"/>
    </row>
    <row r="3947" spans="1:11" ht="0.95" customHeight="1" thickTop="1">
      <c r="A3947" s="217"/>
      <c r="B3947" s="217"/>
      <c r="C3947" s="217"/>
      <c r="D3947" s="217"/>
      <c r="E3947" s="217"/>
      <c r="F3947" s="217"/>
      <c r="G3947" s="217"/>
      <c r="H3947" s="217"/>
      <c r="I3947" s="217"/>
      <c r="J3947" s="217"/>
      <c r="K3947" s="217"/>
    </row>
    <row r="3948" spans="1:11" ht="18" customHeight="1">
      <c r="A3948" s="243"/>
      <c r="B3948" s="243" t="s">
        <v>840</v>
      </c>
      <c r="C3948" s="207" t="s">
        <v>841</v>
      </c>
      <c r="D3948" s="243" t="s">
        <v>842</v>
      </c>
      <c r="E3948" s="243" t="s">
        <v>843</v>
      </c>
      <c r="F3948" s="600" t="s">
        <v>844</v>
      </c>
      <c r="G3948" s="600"/>
      <c r="H3948" s="208" t="s">
        <v>845</v>
      </c>
      <c r="I3948" s="207" t="s">
        <v>846</v>
      </c>
      <c r="J3948" s="207" t="s">
        <v>847</v>
      </c>
      <c r="K3948" s="207" t="s">
        <v>742</v>
      </c>
    </row>
    <row r="3949" spans="1:11" ht="33" customHeight="1">
      <c r="A3949" s="317" t="s">
        <v>848</v>
      </c>
      <c r="B3949" s="317"/>
      <c r="C3949" s="318" t="s">
        <v>3857</v>
      </c>
      <c r="D3949" s="317" t="s">
        <v>14</v>
      </c>
      <c r="E3949" s="317" t="s">
        <v>3858</v>
      </c>
      <c r="F3949" s="592" t="s">
        <v>1183</v>
      </c>
      <c r="G3949" s="592"/>
      <c r="H3949" s="319" t="s">
        <v>862</v>
      </c>
      <c r="I3949" s="318">
        <v>1</v>
      </c>
      <c r="J3949" s="318" t="s">
        <v>3859</v>
      </c>
      <c r="K3949" s="318" t="s">
        <v>3859</v>
      </c>
    </row>
    <row r="3950" spans="1:11" ht="21.95" customHeight="1">
      <c r="A3950" s="247" t="s">
        <v>869</v>
      </c>
      <c r="B3950" s="247"/>
      <c r="C3950" s="214" t="s">
        <v>3865</v>
      </c>
      <c r="D3950" s="247" t="s">
        <v>14</v>
      </c>
      <c r="E3950" s="247" t="s">
        <v>3866</v>
      </c>
      <c r="F3950" s="598" t="s">
        <v>872</v>
      </c>
      <c r="G3950" s="598"/>
      <c r="H3950" s="215" t="s">
        <v>914</v>
      </c>
      <c r="I3950" s="214" t="s">
        <v>3869</v>
      </c>
      <c r="J3950" s="214" t="s">
        <v>3867</v>
      </c>
      <c r="K3950" s="216">
        <v>4.01</v>
      </c>
    </row>
    <row r="3951" spans="1:11">
      <c r="A3951" s="245"/>
      <c r="B3951" s="245"/>
      <c r="C3951" s="245"/>
      <c r="D3951" s="245"/>
      <c r="E3951" s="245"/>
      <c r="F3951" s="245" t="s">
        <v>886</v>
      </c>
      <c r="G3951" s="245" t="s">
        <v>889</v>
      </c>
      <c r="H3951" s="245" t="s">
        <v>888</v>
      </c>
      <c r="I3951" s="245" t="s">
        <v>889</v>
      </c>
      <c r="J3951" s="245" t="s">
        <v>890</v>
      </c>
      <c r="K3951" s="245" t="s">
        <v>889</v>
      </c>
    </row>
    <row r="3952" spans="1:11" ht="15" thickBot="1">
      <c r="A3952" s="245"/>
      <c r="B3952" s="245"/>
      <c r="C3952" s="245"/>
      <c r="D3952" s="245"/>
      <c r="E3952" s="245"/>
      <c r="F3952" s="245" t="s">
        <v>891</v>
      </c>
      <c r="G3952" s="245" t="s">
        <v>2035</v>
      </c>
      <c r="H3952" s="599" t="s">
        <v>892</v>
      </c>
      <c r="I3952" s="599"/>
      <c r="J3952" s="599" t="s">
        <v>1298</v>
      </c>
      <c r="K3952" s="599"/>
    </row>
    <row r="3953" spans="1:11" ht="0.95" customHeight="1" thickTop="1">
      <c r="A3953" s="217"/>
      <c r="B3953" s="217"/>
      <c r="C3953" s="217"/>
      <c r="D3953" s="217"/>
      <c r="E3953" s="217"/>
      <c r="F3953" s="217"/>
      <c r="G3953" s="217"/>
      <c r="H3953" s="217"/>
      <c r="I3953" s="217"/>
      <c r="J3953" s="217"/>
      <c r="K3953" s="217"/>
    </row>
    <row r="3954" spans="1:11" ht="18" customHeight="1">
      <c r="A3954" s="243"/>
      <c r="B3954" s="243" t="s">
        <v>840</v>
      </c>
      <c r="C3954" s="207" t="s">
        <v>841</v>
      </c>
      <c r="D3954" s="243" t="s">
        <v>842</v>
      </c>
      <c r="E3954" s="243" t="s">
        <v>843</v>
      </c>
      <c r="F3954" s="600" t="s">
        <v>844</v>
      </c>
      <c r="G3954" s="600"/>
      <c r="H3954" s="208" t="s">
        <v>845</v>
      </c>
      <c r="I3954" s="207" t="s">
        <v>846</v>
      </c>
      <c r="J3954" s="207" t="s">
        <v>847</v>
      </c>
      <c r="K3954" s="207" t="s">
        <v>742</v>
      </c>
    </row>
    <row r="3955" spans="1:11" ht="33" customHeight="1">
      <c r="A3955" s="317" t="s">
        <v>848</v>
      </c>
      <c r="B3955" s="317"/>
      <c r="C3955" s="318" t="s">
        <v>3860</v>
      </c>
      <c r="D3955" s="317" t="s">
        <v>14</v>
      </c>
      <c r="E3955" s="317" t="s">
        <v>3861</v>
      </c>
      <c r="F3955" s="592" t="s">
        <v>1183</v>
      </c>
      <c r="G3955" s="592"/>
      <c r="H3955" s="319" t="s">
        <v>862</v>
      </c>
      <c r="I3955" s="318">
        <v>1</v>
      </c>
      <c r="J3955" s="318" t="s">
        <v>3862</v>
      </c>
      <c r="K3955" s="318" t="s">
        <v>3862</v>
      </c>
    </row>
    <row r="3956" spans="1:11" ht="21.95" customHeight="1">
      <c r="A3956" s="247" t="s">
        <v>869</v>
      </c>
      <c r="B3956" s="247"/>
      <c r="C3956" s="214" t="s">
        <v>3284</v>
      </c>
      <c r="D3956" s="247" t="s">
        <v>14</v>
      </c>
      <c r="E3956" s="247" t="s">
        <v>3285</v>
      </c>
      <c r="F3956" s="598" t="s">
        <v>872</v>
      </c>
      <c r="G3956" s="598"/>
      <c r="H3956" s="215" t="s">
        <v>794</v>
      </c>
      <c r="I3956" s="214" t="s">
        <v>2787</v>
      </c>
      <c r="J3956" s="214" t="s">
        <v>1778</v>
      </c>
      <c r="K3956" s="216">
        <v>6.25</v>
      </c>
    </row>
    <row r="3957" spans="1:11">
      <c r="A3957" s="245"/>
      <c r="B3957" s="245"/>
      <c r="C3957" s="245"/>
      <c r="D3957" s="245"/>
      <c r="E3957" s="245"/>
      <c r="F3957" s="245" t="s">
        <v>886</v>
      </c>
      <c r="G3957" s="245" t="s">
        <v>889</v>
      </c>
      <c r="H3957" s="245" t="s">
        <v>888</v>
      </c>
      <c r="I3957" s="245" t="s">
        <v>889</v>
      </c>
      <c r="J3957" s="245" t="s">
        <v>890</v>
      </c>
      <c r="K3957" s="245" t="s">
        <v>889</v>
      </c>
    </row>
    <row r="3958" spans="1:11" ht="15" thickBot="1">
      <c r="A3958" s="245"/>
      <c r="B3958" s="245"/>
      <c r="C3958" s="245"/>
      <c r="D3958" s="245"/>
      <c r="E3958" s="245"/>
      <c r="F3958" s="245" t="s">
        <v>891</v>
      </c>
      <c r="G3958" s="245" t="s">
        <v>1409</v>
      </c>
      <c r="H3958" s="599" t="s">
        <v>892</v>
      </c>
      <c r="I3958" s="599"/>
      <c r="J3958" s="599" t="s">
        <v>3870</v>
      </c>
      <c r="K3958" s="599"/>
    </row>
    <row r="3959" spans="1:11" ht="0.95" customHeight="1" thickTop="1">
      <c r="A3959" s="217"/>
      <c r="B3959" s="217"/>
      <c r="C3959" s="217"/>
      <c r="D3959" s="217"/>
      <c r="E3959" s="217"/>
      <c r="F3959" s="217"/>
      <c r="G3959" s="217"/>
      <c r="H3959" s="217"/>
      <c r="I3959" s="217"/>
      <c r="J3959" s="217"/>
      <c r="K3959" s="217"/>
    </row>
    <row r="3960" spans="1:11" ht="18" customHeight="1">
      <c r="A3960" s="243"/>
      <c r="B3960" s="243" t="s">
        <v>840</v>
      </c>
      <c r="C3960" s="207" t="s">
        <v>841</v>
      </c>
      <c r="D3960" s="243" t="s">
        <v>842</v>
      </c>
      <c r="E3960" s="243" t="s">
        <v>843</v>
      </c>
      <c r="F3960" s="600" t="s">
        <v>844</v>
      </c>
      <c r="G3960" s="600"/>
      <c r="H3960" s="208" t="s">
        <v>845</v>
      </c>
      <c r="I3960" s="207" t="s">
        <v>846</v>
      </c>
      <c r="J3960" s="207" t="s">
        <v>847</v>
      </c>
      <c r="K3960" s="207" t="s">
        <v>742</v>
      </c>
    </row>
    <row r="3961" spans="1:11" ht="21.95" customHeight="1">
      <c r="A3961" s="317" t="s">
        <v>848</v>
      </c>
      <c r="B3961" s="317"/>
      <c r="C3961" s="318" t="s">
        <v>1380</v>
      </c>
      <c r="D3961" s="317" t="s">
        <v>14</v>
      </c>
      <c r="E3961" s="317" t="s">
        <v>1381</v>
      </c>
      <c r="F3961" s="592" t="s">
        <v>861</v>
      </c>
      <c r="G3961" s="592"/>
      <c r="H3961" s="319" t="s">
        <v>862</v>
      </c>
      <c r="I3961" s="318">
        <v>1</v>
      </c>
      <c r="J3961" s="318" t="s">
        <v>1382</v>
      </c>
      <c r="K3961" s="318" t="s">
        <v>1382</v>
      </c>
    </row>
    <row r="3962" spans="1:11" ht="21.95" customHeight="1">
      <c r="A3962" s="244" t="s">
        <v>853</v>
      </c>
      <c r="B3962" s="244"/>
      <c r="C3962" s="211" t="s">
        <v>2912</v>
      </c>
      <c r="D3962" s="244" t="s">
        <v>14</v>
      </c>
      <c r="E3962" s="244" t="s">
        <v>2913</v>
      </c>
      <c r="F3962" s="597" t="s">
        <v>861</v>
      </c>
      <c r="G3962" s="597"/>
      <c r="H3962" s="212" t="s">
        <v>862</v>
      </c>
      <c r="I3962" s="211" t="s">
        <v>867</v>
      </c>
      <c r="J3962" s="211" t="s">
        <v>2914</v>
      </c>
      <c r="K3962" s="213">
        <v>0.8</v>
      </c>
    </row>
    <row r="3963" spans="1:11" ht="33" customHeight="1">
      <c r="A3963" s="244" t="s">
        <v>853</v>
      </c>
      <c r="B3963" s="244"/>
      <c r="C3963" s="211" t="s">
        <v>3424</v>
      </c>
      <c r="D3963" s="244" t="s">
        <v>14</v>
      </c>
      <c r="E3963" s="244" t="s">
        <v>3425</v>
      </c>
      <c r="F3963" s="597" t="s">
        <v>861</v>
      </c>
      <c r="G3963" s="597"/>
      <c r="H3963" s="212" t="s">
        <v>862</v>
      </c>
      <c r="I3963" s="211" t="s">
        <v>867</v>
      </c>
      <c r="J3963" s="211" t="s">
        <v>2917</v>
      </c>
      <c r="K3963" s="213">
        <v>0.09</v>
      </c>
    </row>
    <row r="3964" spans="1:11" ht="21.95" customHeight="1">
      <c r="A3964" s="247" t="s">
        <v>869</v>
      </c>
      <c r="B3964" s="247"/>
      <c r="C3964" s="214" t="s">
        <v>2922</v>
      </c>
      <c r="D3964" s="247" t="s">
        <v>14</v>
      </c>
      <c r="E3964" s="247" t="s">
        <v>2923</v>
      </c>
      <c r="F3964" s="598" t="s">
        <v>2924</v>
      </c>
      <c r="G3964" s="598"/>
      <c r="H3964" s="215" t="s">
        <v>862</v>
      </c>
      <c r="I3964" s="214" t="s">
        <v>867</v>
      </c>
      <c r="J3964" s="214" t="s">
        <v>2925</v>
      </c>
      <c r="K3964" s="216">
        <v>3.09</v>
      </c>
    </row>
    <row r="3965" spans="1:11" ht="21.95" customHeight="1">
      <c r="A3965" s="247" t="s">
        <v>869</v>
      </c>
      <c r="B3965" s="247"/>
      <c r="C3965" s="214" t="s">
        <v>2926</v>
      </c>
      <c r="D3965" s="247" t="s">
        <v>14</v>
      </c>
      <c r="E3965" s="247" t="s">
        <v>2927</v>
      </c>
      <c r="F3965" s="598" t="s">
        <v>2924</v>
      </c>
      <c r="G3965" s="598"/>
      <c r="H3965" s="215" t="s">
        <v>862</v>
      </c>
      <c r="I3965" s="214" t="s">
        <v>867</v>
      </c>
      <c r="J3965" s="214" t="s">
        <v>1764</v>
      </c>
      <c r="K3965" s="216">
        <v>0.37</v>
      </c>
    </row>
    <row r="3966" spans="1:11" ht="21.95" customHeight="1">
      <c r="A3966" s="247" t="s">
        <v>869</v>
      </c>
      <c r="B3966" s="247"/>
      <c r="C3966" s="214" t="s">
        <v>3426</v>
      </c>
      <c r="D3966" s="247" t="s">
        <v>14</v>
      </c>
      <c r="E3966" s="247" t="s">
        <v>3427</v>
      </c>
      <c r="F3966" s="598" t="s">
        <v>2920</v>
      </c>
      <c r="G3966" s="598"/>
      <c r="H3966" s="215" t="s">
        <v>862</v>
      </c>
      <c r="I3966" s="214" t="s">
        <v>867</v>
      </c>
      <c r="J3966" s="214" t="s">
        <v>3429</v>
      </c>
      <c r="K3966" s="216">
        <v>14.15</v>
      </c>
    </row>
    <row r="3967" spans="1:11" ht="21.95" customHeight="1">
      <c r="A3967" s="247" t="s">
        <v>869</v>
      </c>
      <c r="B3967" s="247"/>
      <c r="C3967" s="214" t="s">
        <v>2928</v>
      </c>
      <c r="D3967" s="247" t="s">
        <v>14</v>
      </c>
      <c r="E3967" s="247" t="s">
        <v>2929</v>
      </c>
      <c r="F3967" s="598" t="s">
        <v>2930</v>
      </c>
      <c r="G3967" s="598"/>
      <c r="H3967" s="215" t="s">
        <v>862</v>
      </c>
      <c r="I3967" s="214" t="s">
        <v>867</v>
      </c>
      <c r="J3967" s="214" t="s">
        <v>1108</v>
      </c>
      <c r="K3967" s="216">
        <v>0.02</v>
      </c>
    </row>
    <row r="3968" spans="1:11" ht="21.95" customHeight="1">
      <c r="A3968" s="247" t="s">
        <v>869</v>
      </c>
      <c r="B3968" s="247"/>
      <c r="C3968" s="214" t="s">
        <v>2931</v>
      </c>
      <c r="D3968" s="247" t="s">
        <v>14</v>
      </c>
      <c r="E3968" s="247" t="s">
        <v>2932</v>
      </c>
      <c r="F3968" s="598" t="s">
        <v>2933</v>
      </c>
      <c r="G3968" s="598"/>
      <c r="H3968" s="215" t="s">
        <v>862</v>
      </c>
      <c r="I3968" s="214" t="s">
        <v>867</v>
      </c>
      <c r="J3968" s="214" t="s">
        <v>2056</v>
      </c>
      <c r="K3968" s="216">
        <v>0.6</v>
      </c>
    </row>
    <row r="3969" spans="1:11">
      <c r="A3969" s="245"/>
      <c r="B3969" s="245"/>
      <c r="C3969" s="245"/>
      <c r="D3969" s="245"/>
      <c r="E3969" s="245"/>
      <c r="F3969" s="245" t="s">
        <v>886</v>
      </c>
      <c r="G3969" s="245" t="s">
        <v>1656</v>
      </c>
      <c r="H3969" s="245" t="s">
        <v>888</v>
      </c>
      <c r="I3969" s="245" t="s">
        <v>4178</v>
      </c>
      <c r="J3969" s="245" t="s">
        <v>890</v>
      </c>
      <c r="K3969" s="245" t="s">
        <v>1486</v>
      </c>
    </row>
    <row r="3970" spans="1:11" ht="15" thickBot="1">
      <c r="A3970" s="245"/>
      <c r="B3970" s="245"/>
      <c r="C3970" s="245"/>
      <c r="D3970" s="245"/>
      <c r="E3970" s="245"/>
      <c r="F3970" s="245" t="s">
        <v>891</v>
      </c>
      <c r="G3970" s="245" t="s">
        <v>3871</v>
      </c>
      <c r="H3970" s="599" t="s">
        <v>892</v>
      </c>
      <c r="I3970" s="599"/>
      <c r="J3970" s="599" t="s">
        <v>3872</v>
      </c>
      <c r="K3970" s="599"/>
    </row>
    <row r="3971" spans="1:11" ht="0.95" customHeight="1" thickTop="1">
      <c r="A3971" s="217"/>
      <c r="B3971" s="217"/>
      <c r="C3971" s="217"/>
      <c r="D3971" s="217"/>
      <c r="E3971" s="217"/>
      <c r="F3971" s="217"/>
      <c r="G3971" s="217"/>
      <c r="H3971" s="217"/>
      <c r="I3971" s="217"/>
      <c r="J3971" s="217"/>
      <c r="K3971" s="217"/>
    </row>
    <row r="3972" spans="1:11" ht="18" customHeight="1">
      <c r="A3972" s="243"/>
      <c r="B3972" s="243" t="s">
        <v>840</v>
      </c>
      <c r="C3972" s="207" t="s">
        <v>841</v>
      </c>
      <c r="D3972" s="243" t="s">
        <v>842</v>
      </c>
      <c r="E3972" s="243" t="s">
        <v>843</v>
      </c>
      <c r="F3972" s="600" t="s">
        <v>844</v>
      </c>
      <c r="G3972" s="600"/>
      <c r="H3972" s="208" t="s">
        <v>845</v>
      </c>
      <c r="I3972" s="207" t="s">
        <v>846</v>
      </c>
      <c r="J3972" s="207" t="s">
        <v>847</v>
      </c>
      <c r="K3972" s="207" t="s">
        <v>742</v>
      </c>
    </row>
    <row r="3973" spans="1:11" ht="21.95" customHeight="1">
      <c r="A3973" s="317" t="s">
        <v>848</v>
      </c>
      <c r="B3973" s="317"/>
      <c r="C3973" s="318" t="s">
        <v>3873</v>
      </c>
      <c r="D3973" s="317" t="s">
        <v>14</v>
      </c>
      <c r="E3973" s="317" t="s">
        <v>3874</v>
      </c>
      <c r="F3973" s="592" t="s">
        <v>861</v>
      </c>
      <c r="G3973" s="592"/>
      <c r="H3973" s="319" t="s">
        <v>862</v>
      </c>
      <c r="I3973" s="318">
        <v>1</v>
      </c>
      <c r="J3973" s="318" t="s">
        <v>3875</v>
      </c>
      <c r="K3973" s="318" t="s">
        <v>3875</v>
      </c>
    </row>
    <row r="3974" spans="1:11" ht="21.95" customHeight="1">
      <c r="A3974" s="244" t="s">
        <v>853</v>
      </c>
      <c r="B3974" s="244"/>
      <c r="C3974" s="211" t="s">
        <v>2912</v>
      </c>
      <c r="D3974" s="244" t="s">
        <v>14</v>
      </c>
      <c r="E3974" s="244" t="s">
        <v>2913</v>
      </c>
      <c r="F3974" s="597" t="s">
        <v>861</v>
      </c>
      <c r="G3974" s="597"/>
      <c r="H3974" s="212" t="s">
        <v>862</v>
      </c>
      <c r="I3974" s="211" t="s">
        <v>867</v>
      </c>
      <c r="J3974" s="211" t="s">
        <v>2914</v>
      </c>
      <c r="K3974" s="213">
        <v>0.8</v>
      </c>
    </row>
    <row r="3975" spans="1:11" ht="21.95" customHeight="1">
      <c r="A3975" s="244" t="s">
        <v>853</v>
      </c>
      <c r="B3975" s="244"/>
      <c r="C3975" s="211" t="s">
        <v>3430</v>
      </c>
      <c r="D3975" s="244" t="s">
        <v>14</v>
      </c>
      <c r="E3975" s="244" t="s">
        <v>3431</v>
      </c>
      <c r="F3975" s="597" t="s">
        <v>861</v>
      </c>
      <c r="G3975" s="597"/>
      <c r="H3975" s="212" t="s">
        <v>862</v>
      </c>
      <c r="I3975" s="211" t="s">
        <v>867</v>
      </c>
      <c r="J3975" s="211" t="s">
        <v>1167</v>
      </c>
      <c r="K3975" s="213">
        <v>0.18</v>
      </c>
    </row>
    <row r="3976" spans="1:11" ht="21.95" customHeight="1">
      <c r="A3976" s="247" t="s">
        <v>869</v>
      </c>
      <c r="B3976" s="247"/>
      <c r="C3976" s="214" t="s">
        <v>2922</v>
      </c>
      <c r="D3976" s="247" t="s">
        <v>14</v>
      </c>
      <c r="E3976" s="247" t="s">
        <v>2923</v>
      </c>
      <c r="F3976" s="598" t="s">
        <v>2924</v>
      </c>
      <c r="G3976" s="598"/>
      <c r="H3976" s="215" t="s">
        <v>862</v>
      </c>
      <c r="I3976" s="214" t="s">
        <v>867</v>
      </c>
      <c r="J3976" s="214" t="s">
        <v>2925</v>
      </c>
      <c r="K3976" s="216">
        <v>3.09</v>
      </c>
    </row>
    <row r="3977" spans="1:11" ht="21.95" customHeight="1">
      <c r="A3977" s="247" t="s">
        <v>869</v>
      </c>
      <c r="B3977" s="247"/>
      <c r="C3977" s="214" t="s">
        <v>2926</v>
      </c>
      <c r="D3977" s="247" t="s">
        <v>14</v>
      </c>
      <c r="E3977" s="247" t="s">
        <v>2927</v>
      </c>
      <c r="F3977" s="598" t="s">
        <v>2924</v>
      </c>
      <c r="G3977" s="598"/>
      <c r="H3977" s="215" t="s">
        <v>862</v>
      </c>
      <c r="I3977" s="214" t="s">
        <v>867</v>
      </c>
      <c r="J3977" s="214" t="s">
        <v>1764</v>
      </c>
      <c r="K3977" s="216">
        <v>0.37</v>
      </c>
    </row>
    <row r="3978" spans="1:11" ht="21.95" customHeight="1">
      <c r="A3978" s="247" t="s">
        <v>869</v>
      </c>
      <c r="B3978" s="247"/>
      <c r="C3978" s="214" t="s">
        <v>3432</v>
      </c>
      <c r="D3978" s="247" t="s">
        <v>14</v>
      </c>
      <c r="E3978" s="247" t="s">
        <v>3433</v>
      </c>
      <c r="F3978" s="598" t="s">
        <v>2920</v>
      </c>
      <c r="G3978" s="598"/>
      <c r="H3978" s="215" t="s">
        <v>862</v>
      </c>
      <c r="I3978" s="214" t="s">
        <v>867</v>
      </c>
      <c r="J3978" s="214" t="s">
        <v>3434</v>
      </c>
      <c r="K3978" s="216">
        <v>19.78</v>
      </c>
    </row>
    <row r="3979" spans="1:11" ht="21.95" customHeight="1">
      <c r="A3979" s="247" t="s">
        <v>869</v>
      </c>
      <c r="B3979" s="247"/>
      <c r="C3979" s="214" t="s">
        <v>2928</v>
      </c>
      <c r="D3979" s="247" t="s">
        <v>14</v>
      </c>
      <c r="E3979" s="247" t="s">
        <v>2929</v>
      </c>
      <c r="F3979" s="598" t="s">
        <v>2930</v>
      </c>
      <c r="G3979" s="598"/>
      <c r="H3979" s="215" t="s">
        <v>862</v>
      </c>
      <c r="I3979" s="214" t="s">
        <v>867</v>
      </c>
      <c r="J3979" s="214" t="s">
        <v>1108</v>
      </c>
      <c r="K3979" s="216">
        <v>0.02</v>
      </c>
    </row>
    <row r="3980" spans="1:11" ht="21.95" customHeight="1">
      <c r="A3980" s="247" t="s">
        <v>869</v>
      </c>
      <c r="B3980" s="247"/>
      <c r="C3980" s="214" t="s">
        <v>2931</v>
      </c>
      <c r="D3980" s="247" t="s">
        <v>14</v>
      </c>
      <c r="E3980" s="247" t="s">
        <v>2932</v>
      </c>
      <c r="F3980" s="598" t="s">
        <v>2933</v>
      </c>
      <c r="G3980" s="598"/>
      <c r="H3980" s="215" t="s">
        <v>862</v>
      </c>
      <c r="I3980" s="214" t="s">
        <v>867</v>
      </c>
      <c r="J3980" s="214" t="s">
        <v>2056</v>
      </c>
      <c r="K3980" s="216">
        <v>0.6</v>
      </c>
    </row>
    <row r="3981" spans="1:11">
      <c r="A3981" s="245"/>
      <c r="B3981" s="245"/>
      <c r="C3981" s="245"/>
      <c r="D3981" s="245"/>
      <c r="E3981" s="245"/>
      <c r="F3981" s="245" t="s">
        <v>886</v>
      </c>
      <c r="G3981" s="245" t="s">
        <v>4320</v>
      </c>
      <c r="H3981" s="245" t="s">
        <v>888</v>
      </c>
      <c r="I3981" s="245" t="s">
        <v>4321</v>
      </c>
      <c r="J3981" s="245" t="s">
        <v>890</v>
      </c>
      <c r="K3981" s="245" t="s">
        <v>3876</v>
      </c>
    </row>
    <row r="3982" spans="1:11" ht="15" thickBot="1">
      <c r="A3982" s="245"/>
      <c r="B3982" s="245"/>
      <c r="C3982" s="245"/>
      <c r="D3982" s="245"/>
      <c r="E3982" s="245"/>
      <c r="F3982" s="245" t="s">
        <v>891</v>
      </c>
      <c r="G3982" s="245" t="s">
        <v>2968</v>
      </c>
      <c r="H3982" s="599" t="s">
        <v>892</v>
      </c>
      <c r="I3982" s="599"/>
      <c r="J3982" s="599" t="s">
        <v>3877</v>
      </c>
      <c r="K3982" s="599"/>
    </row>
    <row r="3983" spans="1:11" ht="0.95" customHeight="1" thickTop="1">
      <c r="A3983" s="217"/>
      <c r="B3983" s="217"/>
      <c r="C3983" s="217"/>
      <c r="D3983" s="217"/>
      <c r="E3983" s="217"/>
      <c r="F3983" s="217"/>
      <c r="G3983" s="217"/>
      <c r="H3983" s="217"/>
      <c r="I3983" s="217"/>
      <c r="J3983" s="217"/>
      <c r="K3983" s="217"/>
    </row>
    <row r="3984" spans="1:11" ht="18" customHeight="1">
      <c r="A3984" s="243"/>
      <c r="B3984" s="243" t="s">
        <v>840</v>
      </c>
      <c r="C3984" s="207" t="s">
        <v>841</v>
      </c>
      <c r="D3984" s="243" t="s">
        <v>842</v>
      </c>
      <c r="E3984" s="243" t="s">
        <v>843</v>
      </c>
      <c r="F3984" s="600" t="s">
        <v>844</v>
      </c>
      <c r="G3984" s="600"/>
      <c r="H3984" s="208" t="s">
        <v>845</v>
      </c>
      <c r="I3984" s="207" t="s">
        <v>846</v>
      </c>
      <c r="J3984" s="207" t="s">
        <v>847</v>
      </c>
      <c r="K3984" s="207" t="s">
        <v>742</v>
      </c>
    </row>
    <row r="3985" spans="1:11" ht="21.95" customHeight="1">
      <c r="A3985" s="317" t="s">
        <v>848</v>
      </c>
      <c r="B3985" s="317"/>
      <c r="C3985" s="318" t="s">
        <v>3652</v>
      </c>
      <c r="D3985" s="317" t="s">
        <v>14</v>
      </c>
      <c r="E3985" s="317" t="s">
        <v>3653</v>
      </c>
      <c r="F3985" s="592" t="s">
        <v>861</v>
      </c>
      <c r="G3985" s="592"/>
      <c r="H3985" s="319" t="s">
        <v>862</v>
      </c>
      <c r="I3985" s="318">
        <v>1</v>
      </c>
      <c r="J3985" s="318" t="s">
        <v>3654</v>
      </c>
      <c r="K3985" s="318" t="s">
        <v>3654</v>
      </c>
    </row>
    <row r="3986" spans="1:11" ht="21.95" customHeight="1">
      <c r="A3986" s="244" t="s">
        <v>853</v>
      </c>
      <c r="B3986" s="244"/>
      <c r="C3986" s="211" t="s">
        <v>2912</v>
      </c>
      <c r="D3986" s="244" t="s">
        <v>14</v>
      </c>
      <c r="E3986" s="244" t="s">
        <v>2913</v>
      </c>
      <c r="F3986" s="597" t="s">
        <v>861</v>
      </c>
      <c r="G3986" s="597"/>
      <c r="H3986" s="212" t="s">
        <v>862</v>
      </c>
      <c r="I3986" s="211" t="s">
        <v>867</v>
      </c>
      <c r="J3986" s="211" t="s">
        <v>2914</v>
      </c>
      <c r="K3986" s="213">
        <v>0.8</v>
      </c>
    </row>
    <row r="3987" spans="1:11" ht="21.95" customHeight="1">
      <c r="A3987" s="244" t="s">
        <v>853</v>
      </c>
      <c r="B3987" s="244"/>
      <c r="C3987" s="211" t="s">
        <v>3435</v>
      </c>
      <c r="D3987" s="244" t="s">
        <v>14</v>
      </c>
      <c r="E3987" s="244" t="s">
        <v>3436</v>
      </c>
      <c r="F3987" s="597" t="s">
        <v>861</v>
      </c>
      <c r="G3987" s="597"/>
      <c r="H3987" s="212" t="s">
        <v>862</v>
      </c>
      <c r="I3987" s="211" t="s">
        <v>867</v>
      </c>
      <c r="J3987" s="211" t="s">
        <v>3211</v>
      </c>
      <c r="K3987" s="213">
        <v>0.21</v>
      </c>
    </row>
    <row r="3988" spans="1:11" ht="21.95" customHeight="1">
      <c r="A3988" s="247" t="s">
        <v>869</v>
      </c>
      <c r="B3988" s="247"/>
      <c r="C3988" s="214" t="s">
        <v>2922</v>
      </c>
      <c r="D3988" s="247" t="s">
        <v>14</v>
      </c>
      <c r="E3988" s="247" t="s">
        <v>2923</v>
      </c>
      <c r="F3988" s="598" t="s">
        <v>2924</v>
      </c>
      <c r="G3988" s="598"/>
      <c r="H3988" s="215" t="s">
        <v>862</v>
      </c>
      <c r="I3988" s="214" t="s">
        <v>867</v>
      </c>
      <c r="J3988" s="214" t="s">
        <v>2925</v>
      </c>
      <c r="K3988" s="216">
        <v>3.09</v>
      </c>
    </row>
    <row r="3989" spans="1:11" ht="21.95" customHeight="1">
      <c r="A3989" s="247" t="s">
        <v>869</v>
      </c>
      <c r="B3989" s="247"/>
      <c r="C3989" s="214" t="s">
        <v>2926</v>
      </c>
      <c r="D3989" s="247" t="s">
        <v>14</v>
      </c>
      <c r="E3989" s="247" t="s">
        <v>2927</v>
      </c>
      <c r="F3989" s="598" t="s">
        <v>2924</v>
      </c>
      <c r="G3989" s="598"/>
      <c r="H3989" s="215" t="s">
        <v>862</v>
      </c>
      <c r="I3989" s="214" t="s">
        <v>867</v>
      </c>
      <c r="J3989" s="214" t="s">
        <v>1764</v>
      </c>
      <c r="K3989" s="216">
        <v>0.37</v>
      </c>
    </row>
    <row r="3990" spans="1:11" ht="21.95" customHeight="1">
      <c r="A3990" s="247" t="s">
        <v>869</v>
      </c>
      <c r="B3990" s="247"/>
      <c r="C3990" s="214" t="s">
        <v>3437</v>
      </c>
      <c r="D3990" s="247" t="s">
        <v>14</v>
      </c>
      <c r="E3990" s="247" t="s">
        <v>3438</v>
      </c>
      <c r="F3990" s="598" t="s">
        <v>2920</v>
      </c>
      <c r="G3990" s="598"/>
      <c r="H3990" s="215" t="s">
        <v>862</v>
      </c>
      <c r="I3990" s="214" t="s">
        <v>867</v>
      </c>
      <c r="J3990" s="214" t="s">
        <v>3439</v>
      </c>
      <c r="K3990" s="216">
        <v>16.09</v>
      </c>
    </row>
    <row r="3991" spans="1:11" ht="21.95" customHeight="1">
      <c r="A3991" s="247" t="s">
        <v>869</v>
      </c>
      <c r="B3991" s="247"/>
      <c r="C3991" s="214" t="s">
        <v>2928</v>
      </c>
      <c r="D3991" s="247" t="s">
        <v>14</v>
      </c>
      <c r="E3991" s="247" t="s">
        <v>2929</v>
      </c>
      <c r="F3991" s="598" t="s">
        <v>2930</v>
      </c>
      <c r="G3991" s="598"/>
      <c r="H3991" s="215" t="s">
        <v>862</v>
      </c>
      <c r="I3991" s="214" t="s">
        <v>867</v>
      </c>
      <c r="J3991" s="214" t="s">
        <v>1108</v>
      </c>
      <c r="K3991" s="216">
        <v>0.02</v>
      </c>
    </row>
    <row r="3992" spans="1:11" ht="21.95" customHeight="1">
      <c r="A3992" s="247" t="s">
        <v>869</v>
      </c>
      <c r="B3992" s="247"/>
      <c r="C3992" s="214" t="s">
        <v>2931</v>
      </c>
      <c r="D3992" s="247" t="s">
        <v>14</v>
      </c>
      <c r="E3992" s="247" t="s">
        <v>2932</v>
      </c>
      <c r="F3992" s="598" t="s">
        <v>2933</v>
      </c>
      <c r="G3992" s="598"/>
      <c r="H3992" s="215" t="s">
        <v>862</v>
      </c>
      <c r="I3992" s="214" t="s">
        <v>867</v>
      </c>
      <c r="J3992" s="214" t="s">
        <v>2056</v>
      </c>
      <c r="K3992" s="216">
        <v>0.6</v>
      </c>
    </row>
    <row r="3993" spans="1:11">
      <c r="A3993" s="245"/>
      <c r="B3993" s="245"/>
      <c r="C3993" s="245"/>
      <c r="D3993" s="245"/>
      <c r="E3993" s="245"/>
      <c r="F3993" s="245" t="s">
        <v>886</v>
      </c>
      <c r="G3993" s="245" t="s">
        <v>4185</v>
      </c>
      <c r="H3993" s="245" t="s">
        <v>888</v>
      </c>
      <c r="I3993" s="245" t="s">
        <v>4301</v>
      </c>
      <c r="J3993" s="245" t="s">
        <v>890</v>
      </c>
      <c r="K3993" s="245" t="s">
        <v>3659</v>
      </c>
    </row>
    <row r="3994" spans="1:11" ht="15" thickBot="1">
      <c r="A3994" s="245"/>
      <c r="B3994" s="245"/>
      <c r="C3994" s="245"/>
      <c r="D3994" s="245"/>
      <c r="E3994" s="245"/>
      <c r="F3994" s="245" t="s">
        <v>891</v>
      </c>
      <c r="G3994" s="245" t="s">
        <v>2577</v>
      </c>
      <c r="H3994" s="599" t="s">
        <v>892</v>
      </c>
      <c r="I3994" s="599"/>
      <c r="J3994" s="599" t="s">
        <v>3878</v>
      </c>
      <c r="K3994" s="599"/>
    </row>
    <row r="3995" spans="1:11" ht="0.95" customHeight="1" thickTop="1">
      <c r="A3995" s="217"/>
      <c r="B3995" s="217"/>
      <c r="C3995" s="217"/>
      <c r="D3995" s="217"/>
      <c r="E3995" s="217"/>
      <c r="F3995" s="217"/>
      <c r="G3995" s="217"/>
      <c r="H3995" s="217"/>
      <c r="I3995" s="217"/>
      <c r="J3995" s="217"/>
      <c r="K3995" s="217"/>
    </row>
    <row r="3996" spans="1:11" ht="18" customHeight="1">
      <c r="A3996" s="243"/>
      <c r="B3996" s="243" t="s">
        <v>840</v>
      </c>
      <c r="C3996" s="207" t="s">
        <v>841</v>
      </c>
      <c r="D3996" s="243" t="s">
        <v>842</v>
      </c>
      <c r="E3996" s="243" t="s">
        <v>843</v>
      </c>
      <c r="F3996" s="600" t="s">
        <v>844</v>
      </c>
      <c r="G3996" s="600"/>
      <c r="H3996" s="208" t="s">
        <v>845</v>
      </c>
      <c r="I3996" s="207" t="s">
        <v>846</v>
      </c>
      <c r="J3996" s="207" t="s">
        <v>847</v>
      </c>
      <c r="K3996" s="207" t="s">
        <v>742</v>
      </c>
    </row>
    <row r="3997" spans="1:11" ht="21.95" customHeight="1">
      <c r="A3997" s="317" t="s">
        <v>848</v>
      </c>
      <c r="B3997" s="317"/>
      <c r="C3997" s="318" t="s">
        <v>3675</v>
      </c>
      <c r="D3997" s="317" t="s">
        <v>14</v>
      </c>
      <c r="E3997" s="317" t="s">
        <v>3676</v>
      </c>
      <c r="F3997" s="592" t="s">
        <v>861</v>
      </c>
      <c r="G3997" s="592"/>
      <c r="H3997" s="319" t="s">
        <v>862</v>
      </c>
      <c r="I3997" s="318">
        <v>1</v>
      </c>
      <c r="J3997" s="318" t="s">
        <v>1305</v>
      </c>
      <c r="K3997" s="318" t="s">
        <v>1305</v>
      </c>
    </row>
    <row r="3998" spans="1:11" ht="21.95" customHeight="1">
      <c r="A3998" s="244" t="s">
        <v>853</v>
      </c>
      <c r="B3998" s="244"/>
      <c r="C3998" s="211" t="s">
        <v>2912</v>
      </c>
      <c r="D3998" s="244" t="s">
        <v>14</v>
      </c>
      <c r="E3998" s="244" t="s">
        <v>2913</v>
      </c>
      <c r="F3998" s="597" t="s">
        <v>861</v>
      </c>
      <c r="G3998" s="597"/>
      <c r="H3998" s="212" t="s">
        <v>862</v>
      </c>
      <c r="I3998" s="211" t="s">
        <v>867</v>
      </c>
      <c r="J3998" s="211" t="s">
        <v>2914</v>
      </c>
      <c r="K3998" s="213">
        <v>0.8</v>
      </c>
    </row>
    <row r="3999" spans="1:11" ht="21.95" customHeight="1">
      <c r="A3999" s="244" t="s">
        <v>853</v>
      </c>
      <c r="B3999" s="244"/>
      <c r="C3999" s="211" t="s">
        <v>3440</v>
      </c>
      <c r="D3999" s="244" t="s">
        <v>14</v>
      </c>
      <c r="E3999" s="244" t="s">
        <v>3441</v>
      </c>
      <c r="F3999" s="597" t="s">
        <v>861</v>
      </c>
      <c r="G3999" s="597"/>
      <c r="H3999" s="212" t="s">
        <v>862</v>
      </c>
      <c r="I3999" s="211" t="s">
        <v>867</v>
      </c>
      <c r="J3999" s="211" t="s">
        <v>1803</v>
      </c>
      <c r="K3999" s="213">
        <v>0.19</v>
      </c>
    </row>
    <row r="4000" spans="1:11" ht="21.95" customHeight="1">
      <c r="A4000" s="247" t="s">
        <v>869</v>
      </c>
      <c r="B4000" s="247"/>
      <c r="C4000" s="214" t="s">
        <v>2922</v>
      </c>
      <c r="D4000" s="247" t="s">
        <v>14</v>
      </c>
      <c r="E4000" s="247" t="s">
        <v>2923</v>
      </c>
      <c r="F4000" s="598" t="s">
        <v>2924</v>
      </c>
      <c r="G4000" s="598"/>
      <c r="H4000" s="215" t="s">
        <v>862</v>
      </c>
      <c r="I4000" s="214" t="s">
        <v>867</v>
      </c>
      <c r="J4000" s="214" t="s">
        <v>2925</v>
      </c>
      <c r="K4000" s="216">
        <v>3.09</v>
      </c>
    </row>
    <row r="4001" spans="1:11" ht="21.95" customHeight="1">
      <c r="A4001" s="247" t="s">
        <v>869</v>
      </c>
      <c r="B4001" s="247"/>
      <c r="C4001" s="214" t="s">
        <v>2926</v>
      </c>
      <c r="D4001" s="247" t="s">
        <v>14</v>
      </c>
      <c r="E4001" s="247" t="s">
        <v>2927</v>
      </c>
      <c r="F4001" s="598" t="s">
        <v>2924</v>
      </c>
      <c r="G4001" s="598"/>
      <c r="H4001" s="215" t="s">
        <v>862</v>
      </c>
      <c r="I4001" s="214" t="s">
        <v>867</v>
      </c>
      <c r="J4001" s="214" t="s">
        <v>1764</v>
      </c>
      <c r="K4001" s="216">
        <v>0.37</v>
      </c>
    </row>
    <row r="4002" spans="1:11" ht="21.95" customHeight="1">
      <c r="A4002" s="247" t="s">
        <v>869</v>
      </c>
      <c r="B4002" s="247"/>
      <c r="C4002" s="214" t="s">
        <v>3442</v>
      </c>
      <c r="D4002" s="247" t="s">
        <v>14</v>
      </c>
      <c r="E4002" s="247" t="s">
        <v>3443</v>
      </c>
      <c r="F4002" s="598" t="s">
        <v>2920</v>
      </c>
      <c r="G4002" s="598"/>
      <c r="H4002" s="215" t="s">
        <v>862</v>
      </c>
      <c r="I4002" s="214" t="s">
        <v>867</v>
      </c>
      <c r="J4002" s="214" t="s">
        <v>3444</v>
      </c>
      <c r="K4002" s="216">
        <v>14.49</v>
      </c>
    </row>
    <row r="4003" spans="1:11" ht="21.95" customHeight="1">
      <c r="A4003" s="247" t="s">
        <v>869</v>
      </c>
      <c r="B4003" s="247"/>
      <c r="C4003" s="214" t="s">
        <v>2928</v>
      </c>
      <c r="D4003" s="247" t="s">
        <v>14</v>
      </c>
      <c r="E4003" s="247" t="s">
        <v>2929</v>
      </c>
      <c r="F4003" s="598" t="s">
        <v>2930</v>
      </c>
      <c r="G4003" s="598"/>
      <c r="H4003" s="215" t="s">
        <v>862</v>
      </c>
      <c r="I4003" s="214" t="s">
        <v>867</v>
      </c>
      <c r="J4003" s="214" t="s">
        <v>1108</v>
      </c>
      <c r="K4003" s="216">
        <v>0.02</v>
      </c>
    </row>
    <row r="4004" spans="1:11" ht="21.95" customHeight="1">
      <c r="A4004" s="247" t="s">
        <v>869</v>
      </c>
      <c r="B4004" s="247"/>
      <c r="C4004" s="214" t="s">
        <v>2931</v>
      </c>
      <c r="D4004" s="247" t="s">
        <v>14</v>
      </c>
      <c r="E4004" s="247" t="s">
        <v>2932</v>
      </c>
      <c r="F4004" s="598" t="s">
        <v>2933</v>
      </c>
      <c r="G4004" s="598"/>
      <c r="H4004" s="215" t="s">
        <v>862</v>
      </c>
      <c r="I4004" s="214" t="s">
        <v>867</v>
      </c>
      <c r="J4004" s="214" t="s">
        <v>2056</v>
      </c>
      <c r="K4004" s="216">
        <v>0.6</v>
      </c>
    </row>
    <row r="4005" spans="1:11">
      <c r="A4005" s="245"/>
      <c r="B4005" s="245"/>
      <c r="C4005" s="245"/>
      <c r="D4005" s="245"/>
      <c r="E4005" s="245"/>
      <c r="F4005" s="245" t="s">
        <v>886</v>
      </c>
      <c r="G4005" s="245" t="s">
        <v>4302</v>
      </c>
      <c r="H4005" s="245" t="s">
        <v>888</v>
      </c>
      <c r="I4005" s="245" t="s">
        <v>2005</v>
      </c>
      <c r="J4005" s="245" t="s">
        <v>890</v>
      </c>
      <c r="K4005" s="245" t="s">
        <v>3684</v>
      </c>
    </row>
    <row r="4006" spans="1:11" ht="15" thickBot="1">
      <c r="A4006" s="245"/>
      <c r="B4006" s="245"/>
      <c r="C4006" s="245"/>
      <c r="D4006" s="245"/>
      <c r="E4006" s="245"/>
      <c r="F4006" s="245" t="s">
        <v>891</v>
      </c>
      <c r="G4006" s="245" t="s">
        <v>3836</v>
      </c>
      <c r="H4006" s="599" t="s">
        <v>892</v>
      </c>
      <c r="I4006" s="599"/>
      <c r="J4006" s="599" t="s">
        <v>3879</v>
      </c>
      <c r="K4006" s="599"/>
    </row>
    <row r="4007" spans="1:11" ht="0.95" customHeight="1" thickTop="1">
      <c r="A4007" s="217"/>
      <c r="B4007" s="217"/>
      <c r="C4007" s="217"/>
      <c r="D4007" s="217"/>
      <c r="E4007" s="217"/>
      <c r="F4007" s="217"/>
      <c r="G4007" s="217"/>
      <c r="H4007" s="217"/>
      <c r="I4007" s="217"/>
      <c r="J4007" s="217"/>
      <c r="K4007" s="217"/>
    </row>
    <row r="4008" spans="1:11" ht="18" customHeight="1">
      <c r="A4008" s="243"/>
      <c r="B4008" s="243" t="s">
        <v>840</v>
      </c>
      <c r="C4008" s="207" t="s">
        <v>841</v>
      </c>
      <c r="D4008" s="243" t="s">
        <v>842</v>
      </c>
      <c r="E4008" s="243" t="s">
        <v>843</v>
      </c>
      <c r="F4008" s="600" t="s">
        <v>844</v>
      </c>
      <c r="G4008" s="600"/>
      <c r="H4008" s="208" t="s">
        <v>845</v>
      </c>
      <c r="I4008" s="207" t="s">
        <v>846</v>
      </c>
      <c r="J4008" s="207" t="s">
        <v>847</v>
      </c>
      <c r="K4008" s="207" t="s">
        <v>742</v>
      </c>
    </row>
    <row r="4009" spans="1:11" ht="21.95" customHeight="1">
      <c r="A4009" s="317" t="s">
        <v>848</v>
      </c>
      <c r="B4009" s="317"/>
      <c r="C4009" s="318" t="s">
        <v>3302</v>
      </c>
      <c r="D4009" s="317" t="s">
        <v>14</v>
      </c>
      <c r="E4009" s="317" t="s">
        <v>3303</v>
      </c>
      <c r="F4009" s="592" t="s">
        <v>861</v>
      </c>
      <c r="G4009" s="592"/>
      <c r="H4009" s="319" t="s">
        <v>862</v>
      </c>
      <c r="I4009" s="318">
        <v>1</v>
      </c>
      <c r="J4009" s="318" t="s">
        <v>3304</v>
      </c>
      <c r="K4009" s="318" t="s">
        <v>3304</v>
      </c>
    </row>
    <row r="4010" spans="1:11" ht="21.95" customHeight="1">
      <c r="A4010" s="244" t="s">
        <v>853</v>
      </c>
      <c r="B4010" s="244"/>
      <c r="C4010" s="211" t="s">
        <v>2912</v>
      </c>
      <c r="D4010" s="244" t="s">
        <v>14</v>
      </c>
      <c r="E4010" s="244" t="s">
        <v>2913</v>
      </c>
      <c r="F4010" s="597" t="s">
        <v>861</v>
      </c>
      <c r="G4010" s="597"/>
      <c r="H4010" s="212" t="s">
        <v>862</v>
      </c>
      <c r="I4010" s="211" t="s">
        <v>867</v>
      </c>
      <c r="J4010" s="211" t="s">
        <v>2914</v>
      </c>
      <c r="K4010" s="213">
        <v>0.8</v>
      </c>
    </row>
    <row r="4011" spans="1:11" ht="21.95" customHeight="1">
      <c r="A4011" s="244" t="s">
        <v>853</v>
      </c>
      <c r="B4011" s="244"/>
      <c r="C4011" s="211" t="s">
        <v>3445</v>
      </c>
      <c r="D4011" s="244" t="s">
        <v>14</v>
      </c>
      <c r="E4011" s="244" t="s">
        <v>3446</v>
      </c>
      <c r="F4011" s="597" t="s">
        <v>861</v>
      </c>
      <c r="G4011" s="597"/>
      <c r="H4011" s="212" t="s">
        <v>862</v>
      </c>
      <c r="I4011" s="211" t="s">
        <v>867</v>
      </c>
      <c r="J4011" s="211" t="s">
        <v>1476</v>
      </c>
      <c r="K4011" s="213">
        <v>0.16</v>
      </c>
    </row>
    <row r="4012" spans="1:11" ht="21.95" customHeight="1">
      <c r="A4012" s="247" t="s">
        <v>869</v>
      </c>
      <c r="B4012" s="247"/>
      <c r="C4012" s="214" t="s">
        <v>2922</v>
      </c>
      <c r="D4012" s="247" t="s">
        <v>14</v>
      </c>
      <c r="E4012" s="247" t="s">
        <v>2923</v>
      </c>
      <c r="F4012" s="598" t="s">
        <v>2924</v>
      </c>
      <c r="G4012" s="598"/>
      <c r="H4012" s="215" t="s">
        <v>862</v>
      </c>
      <c r="I4012" s="214" t="s">
        <v>867</v>
      </c>
      <c r="J4012" s="214" t="s">
        <v>2925</v>
      </c>
      <c r="K4012" s="216">
        <v>3.09</v>
      </c>
    </row>
    <row r="4013" spans="1:11" ht="21.95" customHeight="1">
      <c r="A4013" s="247" t="s">
        <v>869</v>
      </c>
      <c r="B4013" s="247"/>
      <c r="C4013" s="214" t="s">
        <v>2926</v>
      </c>
      <c r="D4013" s="247" t="s">
        <v>14</v>
      </c>
      <c r="E4013" s="247" t="s">
        <v>2927</v>
      </c>
      <c r="F4013" s="598" t="s">
        <v>2924</v>
      </c>
      <c r="G4013" s="598"/>
      <c r="H4013" s="215" t="s">
        <v>862</v>
      </c>
      <c r="I4013" s="214" t="s">
        <v>867</v>
      </c>
      <c r="J4013" s="214" t="s">
        <v>1764</v>
      </c>
      <c r="K4013" s="216">
        <v>0.37</v>
      </c>
    </row>
    <row r="4014" spans="1:11" ht="21.95" customHeight="1">
      <c r="A4014" s="247" t="s">
        <v>869</v>
      </c>
      <c r="B4014" s="247"/>
      <c r="C4014" s="214" t="s">
        <v>3447</v>
      </c>
      <c r="D4014" s="247" t="s">
        <v>14</v>
      </c>
      <c r="E4014" s="247" t="s">
        <v>3448</v>
      </c>
      <c r="F4014" s="598" t="s">
        <v>2920</v>
      </c>
      <c r="G4014" s="598"/>
      <c r="H4014" s="215" t="s">
        <v>862</v>
      </c>
      <c r="I4014" s="214" t="s">
        <v>867</v>
      </c>
      <c r="J4014" s="214" t="s">
        <v>3449</v>
      </c>
      <c r="K4014" s="216">
        <v>18.149999999999999</v>
      </c>
    </row>
    <row r="4015" spans="1:11" ht="21.95" customHeight="1">
      <c r="A4015" s="247" t="s">
        <v>869</v>
      </c>
      <c r="B4015" s="247"/>
      <c r="C4015" s="214" t="s">
        <v>2928</v>
      </c>
      <c r="D4015" s="247" t="s">
        <v>14</v>
      </c>
      <c r="E4015" s="247" t="s">
        <v>2929</v>
      </c>
      <c r="F4015" s="598" t="s">
        <v>2930</v>
      </c>
      <c r="G4015" s="598"/>
      <c r="H4015" s="215" t="s">
        <v>862</v>
      </c>
      <c r="I4015" s="214" t="s">
        <v>867</v>
      </c>
      <c r="J4015" s="214" t="s">
        <v>1108</v>
      </c>
      <c r="K4015" s="216">
        <v>0.02</v>
      </c>
    </row>
    <row r="4016" spans="1:11" ht="21.95" customHeight="1">
      <c r="A4016" s="247" t="s">
        <v>869</v>
      </c>
      <c r="B4016" s="247"/>
      <c r="C4016" s="214" t="s">
        <v>2931</v>
      </c>
      <c r="D4016" s="247" t="s">
        <v>14</v>
      </c>
      <c r="E4016" s="247" t="s">
        <v>2932</v>
      </c>
      <c r="F4016" s="598" t="s">
        <v>2933</v>
      </c>
      <c r="G4016" s="598"/>
      <c r="H4016" s="215" t="s">
        <v>862</v>
      </c>
      <c r="I4016" s="214" t="s">
        <v>867</v>
      </c>
      <c r="J4016" s="214" t="s">
        <v>2056</v>
      </c>
      <c r="K4016" s="216">
        <v>0.6</v>
      </c>
    </row>
    <row r="4017" spans="1:11">
      <c r="A4017" s="245"/>
      <c r="B4017" s="245"/>
      <c r="C4017" s="245"/>
      <c r="D4017" s="245"/>
      <c r="E4017" s="245"/>
      <c r="F4017" s="245" t="s">
        <v>886</v>
      </c>
      <c r="G4017" s="245" t="s">
        <v>2168</v>
      </c>
      <c r="H4017" s="245" t="s">
        <v>888</v>
      </c>
      <c r="I4017" s="245" t="s">
        <v>3117</v>
      </c>
      <c r="J4017" s="245" t="s">
        <v>890</v>
      </c>
      <c r="K4017" s="245" t="s">
        <v>2298</v>
      </c>
    </row>
    <row r="4018" spans="1:11" ht="15" thickBot="1">
      <c r="A4018" s="245"/>
      <c r="B4018" s="245"/>
      <c r="C4018" s="245"/>
      <c r="D4018" s="245"/>
      <c r="E4018" s="245"/>
      <c r="F4018" s="245" t="s">
        <v>891</v>
      </c>
      <c r="G4018" s="245" t="s">
        <v>3880</v>
      </c>
      <c r="H4018" s="599" t="s">
        <v>892</v>
      </c>
      <c r="I4018" s="599"/>
      <c r="J4018" s="599" t="s">
        <v>3881</v>
      </c>
      <c r="K4018" s="599"/>
    </row>
    <row r="4019" spans="1:11" ht="0.95" customHeight="1" thickTop="1">
      <c r="A4019" s="217"/>
      <c r="B4019" s="217"/>
      <c r="C4019" s="217"/>
      <c r="D4019" s="217"/>
      <c r="E4019" s="217"/>
      <c r="F4019" s="217"/>
      <c r="G4019" s="217"/>
      <c r="H4019" s="217"/>
      <c r="I4019" s="217"/>
      <c r="J4019" s="217"/>
      <c r="K4019" s="217"/>
    </row>
    <row r="4020" spans="1:11" ht="18" customHeight="1">
      <c r="A4020" s="243"/>
      <c r="B4020" s="243" t="s">
        <v>840</v>
      </c>
      <c r="C4020" s="207" t="s">
        <v>841</v>
      </c>
      <c r="D4020" s="243" t="s">
        <v>842</v>
      </c>
      <c r="E4020" s="243" t="s">
        <v>843</v>
      </c>
      <c r="F4020" s="600" t="s">
        <v>844</v>
      </c>
      <c r="G4020" s="600"/>
      <c r="H4020" s="208" t="s">
        <v>845</v>
      </c>
      <c r="I4020" s="207" t="s">
        <v>846</v>
      </c>
      <c r="J4020" s="207" t="s">
        <v>847</v>
      </c>
      <c r="K4020" s="207" t="s">
        <v>742</v>
      </c>
    </row>
    <row r="4021" spans="1:11" ht="21.95" customHeight="1">
      <c r="A4021" s="317" t="s">
        <v>848</v>
      </c>
      <c r="B4021" s="317"/>
      <c r="C4021" s="318" t="s">
        <v>1303</v>
      </c>
      <c r="D4021" s="317" t="s">
        <v>14</v>
      </c>
      <c r="E4021" s="317" t="s">
        <v>1304</v>
      </c>
      <c r="F4021" s="592" t="s">
        <v>861</v>
      </c>
      <c r="G4021" s="592"/>
      <c r="H4021" s="319" t="s">
        <v>862</v>
      </c>
      <c r="I4021" s="318">
        <v>1</v>
      </c>
      <c r="J4021" s="318" t="s">
        <v>1305</v>
      </c>
      <c r="K4021" s="318" t="s">
        <v>1305</v>
      </c>
    </row>
    <row r="4022" spans="1:11" ht="21.95" customHeight="1">
      <c r="A4022" s="244" t="s">
        <v>853</v>
      </c>
      <c r="B4022" s="244"/>
      <c r="C4022" s="211" t="s">
        <v>2910</v>
      </c>
      <c r="D4022" s="244" t="s">
        <v>14</v>
      </c>
      <c r="E4022" s="244" t="s">
        <v>2911</v>
      </c>
      <c r="F4022" s="597" t="s">
        <v>861</v>
      </c>
      <c r="G4022" s="597"/>
      <c r="H4022" s="212" t="s">
        <v>862</v>
      </c>
      <c r="I4022" s="211" t="s">
        <v>867</v>
      </c>
      <c r="J4022" s="211" t="s">
        <v>2182</v>
      </c>
      <c r="K4022" s="213">
        <v>0.38</v>
      </c>
    </row>
    <row r="4023" spans="1:11" ht="21.95" customHeight="1">
      <c r="A4023" s="244" t="s">
        <v>853</v>
      </c>
      <c r="B4023" s="244"/>
      <c r="C4023" s="211" t="s">
        <v>2912</v>
      </c>
      <c r="D4023" s="244" t="s">
        <v>14</v>
      </c>
      <c r="E4023" s="244" t="s">
        <v>2913</v>
      </c>
      <c r="F4023" s="597" t="s">
        <v>861</v>
      </c>
      <c r="G4023" s="597"/>
      <c r="H4023" s="212" t="s">
        <v>862</v>
      </c>
      <c r="I4023" s="211" t="s">
        <v>867</v>
      </c>
      <c r="J4023" s="211" t="s">
        <v>2914</v>
      </c>
      <c r="K4023" s="213">
        <v>0.8</v>
      </c>
    </row>
    <row r="4024" spans="1:11" ht="21.95" customHeight="1">
      <c r="A4024" s="244" t="s">
        <v>853</v>
      </c>
      <c r="B4024" s="244"/>
      <c r="C4024" s="211" t="s">
        <v>3450</v>
      </c>
      <c r="D4024" s="244" t="s">
        <v>14</v>
      </c>
      <c r="E4024" s="244" t="s">
        <v>3451</v>
      </c>
      <c r="F4024" s="597" t="s">
        <v>861</v>
      </c>
      <c r="G4024" s="597"/>
      <c r="H4024" s="212" t="s">
        <v>862</v>
      </c>
      <c r="I4024" s="211" t="s">
        <v>867</v>
      </c>
      <c r="J4024" s="211" t="s">
        <v>1843</v>
      </c>
      <c r="K4024" s="213">
        <v>0.24</v>
      </c>
    </row>
    <row r="4025" spans="1:11" ht="21.95" customHeight="1">
      <c r="A4025" s="247" t="s">
        <v>869</v>
      </c>
      <c r="B4025" s="247"/>
      <c r="C4025" s="214" t="s">
        <v>2922</v>
      </c>
      <c r="D4025" s="247" t="s">
        <v>14</v>
      </c>
      <c r="E4025" s="247" t="s">
        <v>2923</v>
      </c>
      <c r="F4025" s="598" t="s">
        <v>2924</v>
      </c>
      <c r="G4025" s="598"/>
      <c r="H4025" s="215" t="s">
        <v>862</v>
      </c>
      <c r="I4025" s="214" t="s">
        <v>867</v>
      </c>
      <c r="J4025" s="214" t="s">
        <v>2925</v>
      </c>
      <c r="K4025" s="216">
        <v>3.09</v>
      </c>
    </row>
    <row r="4026" spans="1:11" ht="21.95" customHeight="1">
      <c r="A4026" s="247" t="s">
        <v>869</v>
      </c>
      <c r="B4026" s="247"/>
      <c r="C4026" s="214" t="s">
        <v>2926</v>
      </c>
      <c r="D4026" s="247" t="s">
        <v>14</v>
      </c>
      <c r="E4026" s="247" t="s">
        <v>2927</v>
      </c>
      <c r="F4026" s="598" t="s">
        <v>2924</v>
      </c>
      <c r="G4026" s="598"/>
      <c r="H4026" s="215" t="s">
        <v>862</v>
      </c>
      <c r="I4026" s="214" t="s">
        <v>867</v>
      </c>
      <c r="J4026" s="214" t="s">
        <v>1764</v>
      </c>
      <c r="K4026" s="216">
        <v>0.37</v>
      </c>
    </row>
    <row r="4027" spans="1:11" ht="21.95" customHeight="1">
      <c r="A4027" s="247" t="s">
        <v>869</v>
      </c>
      <c r="B4027" s="247"/>
      <c r="C4027" s="214" t="s">
        <v>3452</v>
      </c>
      <c r="D4027" s="247" t="s">
        <v>14</v>
      </c>
      <c r="E4027" s="247" t="s">
        <v>3453</v>
      </c>
      <c r="F4027" s="598" t="s">
        <v>2920</v>
      </c>
      <c r="G4027" s="598"/>
      <c r="H4027" s="215" t="s">
        <v>862</v>
      </c>
      <c r="I4027" s="214" t="s">
        <v>867</v>
      </c>
      <c r="J4027" s="214" t="s">
        <v>2941</v>
      </c>
      <c r="K4027" s="216">
        <v>14.06</v>
      </c>
    </row>
    <row r="4028" spans="1:11" ht="21.95" customHeight="1">
      <c r="A4028" s="247" t="s">
        <v>869</v>
      </c>
      <c r="B4028" s="247"/>
      <c r="C4028" s="214" t="s">
        <v>2928</v>
      </c>
      <c r="D4028" s="247" t="s">
        <v>14</v>
      </c>
      <c r="E4028" s="247" t="s">
        <v>2929</v>
      </c>
      <c r="F4028" s="598" t="s">
        <v>2930</v>
      </c>
      <c r="G4028" s="598"/>
      <c r="H4028" s="215" t="s">
        <v>862</v>
      </c>
      <c r="I4028" s="214" t="s">
        <v>867</v>
      </c>
      <c r="J4028" s="214" t="s">
        <v>1108</v>
      </c>
      <c r="K4028" s="216">
        <v>0.02</v>
      </c>
    </row>
    <row r="4029" spans="1:11" ht="21.95" customHeight="1">
      <c r="A4029" s="247" t="s">
        <v>869</v>
      </c>
      <c r="B4029" s="247"/>
      <c r="C4029" s="214" t="s">
        <v>2931</v>
      </c>
      <c r="D4029" s="247" t="s">
        <v>14</v>
      </c>
      <c r="E4029" s="247" t="s">
        <v>2932</v>
      </c>
      <c r="F4029" s="598" t="s">
        <v>2933</v>
      </c>
      <c r="G4029" s="598"/>
      <c r="H4029" s="215" t="s">
        <v>862</v>
      </c>
      <c r="I4029" s="214" t="s">
        <v>867</v>
      </c>
      <c r="J4029" s="214" t="s">
        <v>2056</v>
      </c>
      <c r="K4029" s="216">
        <v>0.6</v>
      </c>
    </row>
    <row r="4030" spans="1:11">
      <c r="A4030" s="245"/>
      <c r="B4030" s="245"/>
      <c r="C4030" s="245"/>
      <c r="D4030" s="245"/>
      <c r="E4030" s="245"/>
      <c r="F4030" s="245" t="s">
        <v>886</v>
      </c>
      <c r="G4030" s="245" t="s">
        <v>1453</v>
      </c>
      <c r="H4030" s="245" t="s">
        <v>888</v>
      </c>
      <c r="I4030" s="245" t="s">
        <v>1804</v>
      </c>
      <c r="J4030" s="245" t="s">
        <v>890</v>
      </c>
      <c r="K4030" s="245" t="s">
        <v>3882</v>
      </c>
    </row>
    <row r="4031" spans="1:11" ht="15" thickBot="1">
      <c r="A4031" s="245"/>
      <c r="B4031" s="245"/>
      <c r="C4031" s="245"/>
      <c r="D4031" s="245"/>
      <c r="E4031" s="245"/>
      <c r="F4031" s="245" t="s">
        <v>891</v>
      </c>
      <c r="G4031" s="245" t="s">
        <v>3836</v>
      </c>
      <c r="H4031" s="599" t="s">
        <v>892</v>
      </c>
      <c r="I4031" s="599"/>
      <c r="J4031" s="599" t="s">
        <v>3879</v>
      </c>
      <c r="K4031" s="599"/>
    </row>
    <row r="4032" spans="1:11" ht="0.95" customHeight="1" thickTop="1">
      <c r="A4032" s="217"/>
      <c r="B4032" s="217"/>
      <c r="C4032" s="217"/>
      <c r="D4032" s="217"/>
      <c r="E4032" s="217"/>
      <c r="F4032" s="217"/>
      <c r="G4032" s="217"/>
      <c r="H4032" s="217"/>
      <c r="I4032" s="217"/>
      <c r="J4032" s="217"/>
      <c r="K4032" s="217"/>
    </row>
    <row r="4033" spans="1:11" ht="18" customHeight="1">
      <c r="A4033" s="243"/>
      <c r="B4033" s="243" t="s">
        <v>840</v>
      </c>
      <c r="C4033" s="207" t="s">
        <v>841</v>
      </c>
      <c r="D4033" s="243" t="s">
        <v>842</v>
      </c>
      <c r="E4033" s="243" t="s">
        <v>843</v>
      </c>
      <c r="F4033" s="600" t="s">
        <v>844</v>
      </c>
      <c r="G4033" s="600"/>
      <c r="H4033" s="208" t="s">
        <v>845</v>
      </c>
      <c r="I4033" s="207" t="s">
        <v>846</v>
      </c>
      <c r="J4033" s="207" t="s">
        <v>847</v>
      </c>
      <c r="K4033" s="207" t="s">
        <v>742</v>
      </c>
    </row>
    <row r="4034" spans="1:11" ht="21.95" customHeight="1">
      <c r="A4034" s="317" t="s">
        <v>848</v>
      </c>
      <c r="B4034" s="317"/>
      <c r="C4034" s="318" t="s">
        <v>1889</v>
      </c>
      <c r="D4034" s="317" t="s">
        <v>14</v>
      </c>
      <c r="E4034" s="317" t="s">
        <v>1890</v>
      </c>
      <c r="F4034" s="592" t="s">
        <v>861</v>
      </c>
      <c r="G4034" s="592"/>
      <c r="H4034" s="319" t="s">
        <v>862</v>
      </c>
      <c r="I4034" s="318">
        <v>1</v>
      </c>
      <c r="J4034" s="318" t="s">
        <v>1173</v>
      </c>
      <c r="K4034" s="318" t="s">
        <v>1173</v>
      </c>
    </row>
    <row r="4035" spans="1:11" ht="21.95" customHeight="1">
      <c r="A4035" s="244" t="s">
        <v>853</v>
      </c>
      <c r="B4035" s="244"/>
      <c r="C4035" s="211" t="s">
        <v>2910</v>
      </c>
      <c r="D4035" s="244" t="s">
        <v>14</v>
      </c>
      <c r="E4035" s="244" t="s">
        <v>2911</v>
      </c>
      <c r="F4035" s="597" t="s">
        <v>861</v>
      </c>
      <c r="G4035" s="597"/>
      <c r="H4035" s="212" t="s">
        <v>862</v>
      </c>
      <c r="I4035" s="211" t="s">
        <v>867</v>
      </c>
      <c r="J4035" s="211" t="s">
        <v>2182</v>
      </c>
      <c r="K4035" s="213">
        <v>0.38</v>
      </c>
    </row>
    <row r="4036" spans="1:11" ht="21.95" customHeight="1">
      <c r="A4036" s="244" t="s">
        <v>853</v>
      </c>
      <c r="B4036" s="244"/>
      <c r="C4036" s="211" t="s">
        <v>2912</v>
      </c>
      <c r="D4036" s="244" t="s">
        <v>14</v>
      </c>
      <c r="E4036" s="244" t="s">
        <v>2913</v>
      </c>
      <c r="F4036" s="597" t="s">
        <v>861</v>
      </c>
      <c r="G4036" s="597"/>
      <c r="H4036" s="212" t="s">
        <v>862</v>
      </c>
      <c r="I4036" s="211" t="s">
        <v>867</v>
      </c>
      <c r="J4036" s="211" t="s">
        <v>2914</v>
      </c>
      <c r="K4036" s="213">
        <v>0.8</v>
      </c>
    </row>
    <row r="4037" spans="1:11" ht="21.95" customHeight="1">
      <c r="A4037" s="244" t="s">
        <v>853</v>
      </c>
      <c r="B4037" s="244"/>
      <c r="C4037" s="211" t="s">
        <v>3455</v>
      </c>
      <c r="D4037" s="244" t="s">
        <v>14</v>
      </c>
      <c r="E4037" s="244" t="s">
        <v>3456</v>
      </c>
      <c r="F4037" s="597" t="s">
        <v>861</v>
      </c>
      <c r="G4037" s="597"/>
      <c r="H4037" s="212" t="s">
        <v>862</v>
      </c>
      <c r="I4037" s="211" t="s">
        <v>867</v>
      </c>
      <c r="J4037" s="211" t="s">
        <v>1476</v>
      </c>
      <c r="K4037" s="213">
        <v>0.16</v>
      </c>
    </row>
    <row r="4038" spans="1:11" ht="21.95" customHeight="1">
      <c r="A4038" s="247" t="s">
        <v>869</v>
      </c>
      <c r="B4038" s="247"/>
      <c r="C4038" s="214" t="s">
        <v>2922</v>
      </c>
      <c r="D4038" s="247" t="s">
        <v>14</v>
      </c>
      <c r="E4038" s="247" t="s">
        <v>2923</v>
      </c>
      <c r="F4038" s="598" t="s">
        <v>2924</v>
      </c>
      <c r="G4038" s="598"/>
      <c r="H4038" s="215" t="s">
        <v>862</v>
      </c>
      <c r="I4038" s="214" t="s">
        <v>867</v>
      </c>
      <c r="J4038" s="214" t="s">
        <v>2925</v>
      </c>
      <c r="K4038" s="216">
        <v>3.09</v>
      </c>
    </row>
    <row r="4039" spans="1:11" ht="21.95" customHeight="1">
      <c r="A4039" s="247" t="s">
        <v>869</v>
      </c>
      <c r="B4039" s="247"/>
      <c r="C4039" s="214" t="s">
        <v>2926</v>
      </c>
      <c r="D4039" s="247" t="s">
        <v>14</v>
      </c>
      <c r="E4039" s="247" t="s">
        <v>2927</v>
      </c>
      <c r="F4039" s="598" t="s">
        <v>2924</v>
      </c>
      <c r="G4039" s="598"/>
      <c r="H4039" s="215" t="s">
        <v>862</v>
      </c>
      <c r="I4039" s="214" t="s">
        <v>867</v>
      </c>
      <c r="J4039" s="214" t="s">
        <v>1764</v>
      </c>
      <c r="K4039" s="216">
        <v>0.37</v>
      </c>
    </row>
    <row r="4040" spans="1:11" ht="21.95" customHeight="1">
      <c r="A4040" s="247" t="s">
        <v>869</v>
      </c>
      <c r="B4040" s="247"/>
      <c r="C4040" s="214" t="s">
        <v>3457</v>
      </c>
      <c r="D4040" s="247" t="s">
        <v>14</v>
      </c>
      <c r="E4040" s="247" t="s">
        <v>3458</v>
      </c>
      <c r="F4040" s="598" t="s">
        <v>2920</v>
      </c>
      <c r="G4040" s="598"/>
      <c r="H4040" s="215" t="s">
        <v>862</v>
      </c>
      <c r="I4040" s="214" t="s">
        <v>867</v>
      </c>
      <c r="J4040" s="214" t="s">
        <v>2941</v>
      </c>
      <c r="K4040" s="216">
        <v>14.06</v>
      </c>
    </row>
    <row r="4041" spans="1:11" ht="21.95" customHeight="1">
      <c r="A4041" s="247" t="s">
        <v>869</v>
      </c>
      <c r="B4041" s="247"/>
      <c r="C4041" s="214" t="s">
        <v>2928</v>
      </c>
      <c r="D4041" s="247" t="s">
        <v>14</v>
      </c>
      <c r="E4041" s="247" t="s">
        <v>2929</v>
      </c>
      <c r="F4041" s="598" t="s">
        <v>2930</v>
      </c>
      <c r="G4041" s="598"/>
      <c r="H4041" s="215" t="s">
        <v>862</v>
      </c>
      <c r="I4041" s="214" t="s">
        <v>867</v>
      </c>
      <c r="J4041" s="214" t="s">
        <v>1108</v>
      </c>
      <c r="K4041" s="216">
        <v>0.02</v>
      </c>
    </row>
    <row r="4042" spans="1:11" ht="21.95" customHeight="1">
      <c r="A4042" s="247" t="s">
        <v>869</v>
      </c>
      <c r="B4042" s="247"/>
      <c r="C4042" s="214" t="s">
        <v>2931</v>
      </c>
      <c r="D4042" s="247" t="s">
        <v>14</v>
      </c>
      <c r="E4042" s="247" t="s">
        <v>2932</v>
      </c>
      <c r="F4042" s="598" t="s">
        <v>2933</v>
      </c>
      <c r="G4042" s="598"/>
      <c r="H4042" s="215" t="s">
        <v>862</v>
      </c>
      <c r="I4042" s="214" t="s">
        <v>867</v>
      </c>
      <c r="J4042" s="214" t="s">
        <v>2056</v>
      </c>
      <c r="K4042" s="216">
        <v>0.6</v>
      </c>
    </row>
    <row r="4043" spans="1:11">
      <c r="A4043" s="245"/>
      <c r="B4043" s="245"/>
      <c r="C4043" s="245"/>
      <c r="D4043" s="245"/>
      <c r="E4043" s="245"/>
      <c r="F4043" s="245" t="s">
        <v>886</v>
      </c>
      <c r="G4043" s="245" t="s">
        <v>4243</v>
      </c>
      <c r="H4043" s="245" t="s">
        <v>888</v>
      </c>
      <c r="I4043" s="245" t="s">
        <v>4244</v>
      </c>
      <c r="J4043" s="245" t="s">
        <v>890</v>
      </c>
      <c r="K4043" s="245" t="s">
        <v>2942</v>
      </c>
    </row>
    <row r="4044" spans="1:11" ht="15" thickBot="1">
      <c r="A4044" s="245"/>
      <c r="B4044" s="245"/>
      <c r="C4044" s="245"/>
      <c r="D4044" s="245"/>
      <c r="E4044" s="245"/>
      <c r="F4044" s="245" t="s">
        <v>891</v>
      </c>
      <c r="G4044" s="245" t="s">
        <v>2943</v>
      </c>
      <c r="H4044" s="599" t="s">
        <v>892</v>
      </c>
      <c r="I4044" s="599"/>
      <c r="J4044" s="599" t="s">
        <v>2944</v>
      </c>
      <c r="K4044" s="599"/>
    </row>
    <row r="4045" spans="1:11" ht="0.95" customHeight="1" thickTop="1">
      <c r="A4045" s="217"/>
      <c r="B4045" s="217"/>
      <c r="C4045" s="217"/>
      <c r="D4045" s="217"/>
      <c r="E4045" s="217"/>
      <c r="F4045" s="217"/>
      <c r="G4045" s="217"/>
      <c r="H4045" s="217"/>
      <c r="I4045" s="217"/>
      <c r="J4045" s="217"/>
      <c r="K4045" s="217"/>
    </row>
    <row r="4046" spans="1:11" ht="18" customHeight="1">
      <c r="A4046" s="243"/>
      <c r="B4046" s="243" t="s">
        <v>840</v>
      </c>
      <c r="C4046" s="207" t="s">
        <v>841</v>
      </c>
      <c r="D4046" s="243" t="s">
        <v>842</v>
      </c>
      <c r="E4046" s="243" t="s">
        <v>843</v>
      </c>
      <c r="F4046" s="600" t="s">
        <v>844</v>
      </c>
      <c r="G4046" s="600"/>
      <c r="H4046" s="208" t="s">
        <v>845</v>
      </c>
      <c r="I4046" s="207" t="s">
        <v>846</v>
      </c>
      <c r="J4046" s="207" t="s">
        <v>847</v>
      </c>
      <c r="K4046" s="207" t="s">
        <v>742</v>
      </c>
    </row>
    <row r="4047" spans="1:11" ht="21.95" customHeight="1">
      <c r="A4047" s="317" t="s">
        <v>848</v>
      </c>
      <c r="B4047" s="317"/>
      <c r="C4047" s="318" t="s">
        <v>2247</v>
      </c>
      <c r="D4047" s="317" t="s">
        <v>14</v>
      </c>
      <c r="E4047" s="317" t="s">
        <v>2248</v>
      </c>
      <c r="F4047" s="592" t="s">
        <v>861</v>
      </c>
      <c r="G4047" s="592"/>
      <c r="H4047" s="319" t="s">
        <v>862</v>
      </c>
      <c r="I4047" s="318">
        <v>1</v>
      </c>
      <c r="J4047" s="318" t="s">
        <v>2249</v>
      </c>
      <c r="K4047" s="318" t="s">
        <v>2249</v>
      </c>
    </row>
    <row r="4048" spans="1:11" ht="21.95" customHeight="1">
      <c r="A4048" s="244" t="s">
        <v>853</v>
      </c>
      <c r="B4048" s="244"/>
      <c r="C4048" s="211" t="s">
        <v>2910</v>
      </c>
      <c r="D4048" s="244" t="s">
        <v>14</v>
      </c>
      <c r="E4048" s="244" t="s">
        <v>2911</v>
      </c>
      <c r="F4048" s="597" t="s">
        <v>861</v>
      </c>
      <c r="G4048" s="597"/>
      <c r="H4048" s="212" t="s">
        <v>862</v>
      </c>
      <c r="I4048" s="211" t="s">
        <v>867</v>
      </c>
      <c r="J4048" s="211" t="s">
        <v>2182</v>
      </c>
      <c r="K4048" s="213">
        <v>0.38</v>
      </c>
    </row>
    <row r="4049" spans="1:11" ht="21.95" customHeight="1">
      <c r="A4049" s="244" t="s">
        <v>853</v>
      </c>
      <c r="B4049" s="244"/>
      <c r="C4049" s="211" t="s">
        <v>2912</v>
      </c>
      <c r="D4049" s="244" t="s">
        <v>14</v>
      </c>
      <c r="E4049" s="244" t="s">
        <v>2913</v>
      </c>
      <c r="F4049" s="597" t="s">
        <v>861</v>
      </c>
      <c r="G4049" s="597"/>
      <c r="H4049" s="212" t="s">
        <v>862</v>
      </c>
      <c r="I4049" s="211" t="s">
        <v>867</v>
      </c>
      <c r="J4049" s="211" t="s">
        <v>2914</v>
      </c>
      <c r="K4049" s="213">
        <v>0.8</v>
      </c>
    </row>
    <row r="4050" spans="1:11" ht="21.95" customHeight="1">
      <c r="A4050" s="244" t="s">
        <v>853</v>
      </c>
      <c r="B4050" s="244"/>
      <c r="C4050" s="211" t="s">
        <v>3459</v>
      </c>
      <c r="D4050" s="244" t="s">
        <v>14</v>
      </c>
      <c r="E4050" s="244" t="s">
        <v>3460</v>
      </c>
      <c r="F4050" s="597" t="s">
        <v>861</v>
      </c>
      <c r="G4050" s="597"/>
      <c r="H4050" s="212" t="s">
        <v>862</v>
      </c>
      <c r="I4050" s="211" t="s">
        <v>867</v>
      </c>
      <c r="J4050" s="211" t="s">
        <v>1476</v>
      </c>
      <c r="K4050" s="213">
        <v>0.16</v>
      </c>
    </row>
    <row r="4051" spans="1:11" ht="21.95" customHeight="1">
      <c r="A4051" s="247" t="s">
        <v>869</v>
      </c>
      <c r="B4051" s="247"/>
      <c r="C4051" s="214" t="s">
        <v>2922</v>
      </c>
      <c r="D4051" s="247" t="s">
        <v>14</v>
      </c>
      <c r="E4051" s="247" t="s">
        <v>2923</v>
      </c>
      <c r="F4051" s="598" t="s">
        <v>2924</v>
      </c>
      <c r="G4051" s="598"/>
      <c r="H4051" s="215" t="s">
        <v>862</v>
      </c>
      <c r="I4051" s="214" t="s">
        <v>867</v>
      </c>
      <c r="J4051" s="214" t="s">
        <v>2925</v>
      </c>
      <c r="K4051" s="216">
        <v>3.09</v>
      </c>
    </row>
    <row r="4052" spans="1:11" ht="21.95" customHeight="1">
      <c r="A4052" s="247" t="s">
        <v>869</v>
      </c>
      <c r="B4052" s="247"/>
      <c r="C4052" s="214" t="s">
        <v>2926</v>
      </c>
      <c r="D4052" s="247" t="s">
        <v>14</v>
      </c>
      <c r="E4052" s="247" t="s">
        <v>2927</v>
      </c>
      <c r="F4052" s="598" t="s">
        <v>2924</v>
      </c>
      <c r="G4052" s="598"/>
      <c r="H4052" s="215" t="s">
        <v>862</v>
      </c>
      <c r="I4052" s="214" t="s">
        <v>867</v>
      </c>
      <c r="J4052" s="214" t="s">
        <v>1764</v>
      </c>
      <c r="K4052" s="216">
        <v>0.37</v>
      </c>
    </row>
    <row r="4053" spans="1:11" ht="21.95" customHeight="1">
      <c r="A4053" s="247" t="s">
        <v>869</v>
      </c>
      <c r="B4053" s="247"/>
      <c r="C4053" s="214" t="s">
        <v>3461</v>
      </c>
      <c r="D4053" s="247" t="s">
        <v>14</v>
      </c>
      <c r="E4053" s="247" t="s">
        <v>3462</v>
      </c>
      <c r="F4053" s="598" t="s">
        <v>2920</v>
      </c>
      <c r="G4053" s="598"/>
      <c r="H4053" s="215" t="s">
        <v>862</v>
      </c>
      <c r="I4053" s="214" t="s">
        <v>867</v>
      </c>
      <c r="J4053" s="214" t="s">
        <v>3463</v>
      </c>
      <c r="K4053" s="216">
        <v>9.5</v>
      </c>
    </row>
    <row r="4054" spans="1:11" ht="21.95" customHeight="1">
      <c r="A4054" s="247" t="s">
        <v>869</v>
      </c>
      <c r="B4054" s="247"/>
      <c r="C4054" s="214" t="s">
        <v>2928</v>
      </c>
      <c r="D4054" s="247" t="s">
        <v>14</v>
      </c>
      <c r="E4054" s="247" t="s">
        <v>2929</v>
      </c>
      <c r="F4054" s="598" t="s">
        <v>2930</v>
      </c>
      <c r="G4054" s="598"/>
      <c r="H4054" s="215" t="s">
        <v>862</v>
      </c>
      <c r="I4054" s="214" t="s">
        <v>867</v>
      </c>
      <c r="J4054" s="214" t="s">
        <v>1108</v>
      </c>
      <c r="K4054" s="216">
        <v>0.02</v>
      </c>
    </row>
    <row r="4055" spans="1:11" ht="21.95" customHeight="1">
      <c r="A4055" s="247" t="s">
        <v>869</v>
      </c>
      <c r="B4055" s="247"/>
      <c r="C4055" s="214" t="s">
        <v>2931</v>
      </c>
      <c r="D4055" s="247" t="s">
        <v>14</v>
      </c>
      <c r="E4055" s="247" t="s">
        <v>2932</v>
      </c>
      <c r="F4055" s="598" t="s">
        <v>2933</v>
      </c>
      <c r="G4055" s="598"/>
      <c r="H4055" s="215" t="s">
        <v>862</v>
      </c>
      <c r="I4055" s="214" t="s">
        <v>867</v>
      </c>
      <c r="J4055" s="214" t="s">
        <v>2056</v>
      </c>
      <c r="K4055" s="216">
        <v>0.6</v>
      </c>
    </row>
    <row r="4056" spans="1:11">
      <c r="A4056" s="245"/>
      <c r="B4056" s="245"/>
      <c r="C4056" s="245"/>
      <c r="D4056" s="245"/>
      <c r="E4056" s="245"/>
      <c r="F4056" s="245" t="s">
        <v>886</v>
      </c>
      <c r="G4056" s="245" t="s">
        <v>4322</v>
      </c>
      <c r="H4056" s="245" t="s">
        <v>888</v>
      </c>
      <c r="I4056" s="245" t="s">
        <v>3666</v>
      </c>
      <c r="J4056" s="245" t="s">
        <v>890</v>
      </c>
      <c r="K4056" s="245" t="s">
        <v>3883</v>
      </c>
    </row>
    <row r="4057" spans="1:11" ht="15" thickBot="1">
      <c r="A4057" s="245"/>
      <c r="B4057" s="245"/>
      <c r="C4057" s="245"/>
      <c r="D4057" s="245"/>
      <c r="E4057" s="245"/>
      <c r="F4057" s="245" t="s">
        <v>891</v>
      </c>
      <c r="G4057" s="245" t="s">
        <v>3884</v>
      </c>
      <c r="H4057" s="599" t="s">
        <v>892</v>
      </c>
      <c r="I4057" s="599"/>
      <c r="J4057" s="599" t="s">
        <v>3885</v>
      </c>
      <c r="K4057" s="599"/>
    </row>
    <row r="4058" spans="1:11" ht="0.95" customHeight="1" thickTop="1">
      <c r="A4058" s="217"/>
      <c r="B4058" s="217"/>
      <c r="C4058" s="217"/>
      <c r="D4058" s="217"/>
      <c r="E4058" s="217"/>
      <c r="F4058" s="217"/>
      <c r="G4058" s="217"/>
      <c r="H4058" s="217"/>
      <c r="I4058" s="217"/>
      <c r="J4058" s="217"/>
      <c r="K4058" s="217"/>
    </row>
    <row r="4059" spans="1:11" ht="18" customHeight="1">
      <c r="A4059" s="243"/>
      <c r="B4059" s="243" t="s">
        <v>840</v>
      </c>
      <c r="C4059" s="207" t="s">
        <v>841</v>
      </c>
      <c r="D4059" s="243" t="s">
        <v>842</v>
      </c>
      <c r="E4059" s="243" t="s">
        <v>843</v>
      </c>
      <c r="F4059" s="600" t="s">
        <v>844</v>
      </c>
      <c r="G4059" s="600"/>
      <c r="H4059" s="208" t="s">
        <v>845</v>
      </c>
      <c r="I4059" s="207" t="s">
        <v>846</v>
      </c>
      <c r="J4059" s="207" t="s">
        <v>847</v>
      </c>
      <c r="K4059" s="207" t="s">
        <v>742</v>
      </c>
    </row>
    <row r="4060" spans="1:11" ht="44.1" customHeight="1">
      <c r="A4060" s="317" t="s">
        <v>848</v>
      </c>
      <c r="B4060" s="317"/>
      <c r="C4060" s="318" t="s">
        <v>997</v>
      </c>
      <c r="D4060" s="317" t="s">
        <v>14</v>
      </c>
      <c r="E4060" s="317" t="s">
        <v>998</v>
      </c>
      <c r="F4060" s="592" t="s">
        <v>917</v>
      </c>
      <c r="G4060" s="592"/>
      <c r="H4060" s="319" t="s">
        <v>914</v>
      </c>
      <c r="I4060" s="318">
        <v>1</v>
      </c>
      <c r="J4060" s="318" t="s">
        <v>4432</v>
      </c>
      <c r="K4060" s="318" t="s">
        <v>4432</v>
      </c>
    </row>
    <row r="4061" spans="1:11" ht="33" customHeight="1">
      <c r="A4061" s="244" t="s">
        <v>853</v>
      </c>
      <c r="B4061" s="244"/>
      <c r="C4061" s="211" t="s">
        <v>3886</v>
      </c>
      <c r="D4061" s="244" t="s">
        <v>14</v>
      </c>
      <c r="E4061" s="244" t="s">
        <v>3887</v>
      </c>
      <c r="F4061" s="597" t="s">
        <v>917</v>
      </c>
      <c r="G4061" s="597"/>
      <c r="H4061" s="212" t="s">
        <v>873</v>
      </c>
      <c r="I4061" s="211" t="s">
        <v>1008</v>
      </c>
      <c r="J4061" s="211" t="s">
        <v>3888</v>
      </c>
      <c r="K4061" s="213">
        <v>34.04</v>
      </c>
    </row>
    <row r="4062" spans="1:11" ht="33" customHeight="1">
      <c r="A4062" s="244" t="s">
        <v>853</v>
      </c>
      <c r="B4062" s="244"/>
      <c r="C4062" s="211" t="s">
        <v>2051</v>
      </c>
      <c r="D4062" s="244" t="s">
        <v>14</v>
      </c>
      <c r="E4062" s="244" t="s">
        <v>2052</v>
      </c>
      <c r="F4062" s="597" t="s">
        <v>917</v>
      </c>
      <c r="G4062" s="597"/>
      <c r="H4062" s="212" t="s">
        <v>914</v>
      </c>
      <c r="I4062" s="211" t="s">
        <v>2828</v>
      </c>
      <c r="J4062" s="211" t="s">
        <v>4779</v>
      </c>
      <c r="K4062" s="213">
        <v>6.72</v>
      </c>
    </row>
    <row r="4063" spans="1:11" ht="33" customHeight="1">
      <c r="A4063" s="244" t="s">
        <v>853</v>
      </c>
      <c r="B4063" s="244"/>
      <c r="C4063" s="211" t="s">
        <v>3773</v>
      </c>
      <c r="D4063" s="244" t="s">
        <v>14</v>
      </c>
      <c r="E4063" s="244" t="s">
        <v>3774</v>
      </c>
      <c r="F4063" s="597" t="s">
        <v>917</v>
      </c>
      <c r="G4063" s="597"/>
      <c r="H4063" s="212" t="s">
        <v>914</v>
      </c>
      <c r="I4063" s="211" t="s">
        <v>867</v>
      </c>
      <c r="J4063" s="211" t="s">
        <v>3104</v>
      </c>
      <c r="K4063" s="213">
        <v>11.49</v>
      </c>
    </row>
    <row r="4064" spans="1:11" ht="33" customHeight="1">
      <c r="A4064" s="244" t="s">
        <v>853</v>
      </c>
      <c r="B4064" s="244"/>
      <c r="C4064" s="211" t="s">
        <v>2123</v>
      </c>
      <c r="D4064" s="244" t="s">
        <v>14</v>
      </c>
      <c r="E4064" s="244" t="s">
        <v>2124</v>
      </c>
      <c r="F4064" s="597" t="s">
        <v>917</v>
      </c>
      <c r="G4064" s="597"/>
      <c r="H4064" s="212" t="s">
        <v>914</v>
      </c>
      <c r="I4064" s="211" t="s">
        <v>3889</v>
      </c>
      <c r="J4064" s="211" t="s">
        <v>4812</v>
      </c>
      <c r="K4064" s="213">
        <v>7.03</v>
      </c>
    </row>
    <row r="4065" spans="1:11" ht="21.95" customHeight="1">
      <c r="A4065" s="244" t="s">
        <v>853</v>
      </c>
      <c r="B4065" s="244"/>
      <c r="C4065" s="211" t="s">
        <v>991</v>
      </c>
      <c r="D4065" s="244" t="s">
        <v>14</v>
      </c>
      <c r="E4065" s="244" t="s">
        <v>992</v>
      </c>
      <c r="F4065" s="597" t="s">
        <v>917</v>
      </c>
      <c r="G4065" s="597"/>
      <c r="H4065" s="212" t="s">
        <v>873</v>
      </c>
      <c r="I4065" s="211" t="s">
        <v>1008</v>
      </c>
      <c r="J4065" s="211" t="s">
        <v>993</v>
      </c>
      <c r="K4065" s="213">
        <v>21.03</v>
      </c>
    </row>
    <row r="4066" spans="1:11" ht="33" customHeight="1">
      <c r="A4066" s="244" t="s">
        <v>853</v>
      </c>
      <c r="B4066" s="244"/>
      <c r="C4066" s="211" t="s">
        <v>994</v>
      </c>
      <c r="D4066" s="244" t="s">
        <v>14</v>
      </c>
      <c r="E4066" s="244" t="s">
        <v>995</v>
      </c>
      <c r="F4066" s="597" t="s">
        <v>917</v>
      </c>
      <c r="G4066" s="597"/>
      <c r="H4066" s="212" t="s">
        <v>873</v>
      </c>
      <c r="I4066" s="211" t="s">
        <v>1008</v>
      </c>
      <c r="J4066" s="211" t="s">
        <v>996</v>
      </c>
      <c r="K4066" s="213">
        <v>20.86</v>
      </c>
    </row>
    <row r="4067" spans="1:11">
      <c r="A4067" s="245"/>
      <c r="B4067" s="245"/>
      <c r="C4067" s="245"/>
      <c r="D4067" s="245"/>
      <c r="E4067" s="245"/>
      <c r="F4067" s="245" t="s">
        <v>886</v>
      </c>
      <c r="G4067" s="245" t="s">
        <v>5109</v>
      </c>
      <c r="H4067" s="245" t="s">
        <v>888</v>
      </c>
      <c r="I4067" s="245" t="s">
        <v>5110</v>
      </c>
      <c r="J4067" s="245" t="s">
        <v>890</v>
      </c>
      <c r="K4067" s="245" t="s">
        <v>5111</v>
      </c>
    </row>
    <row r="4068" spans="1:11" ht="15" thickBot="1">
      <c r="A4068" s="245"/>
      <c r="B4068" s="245"/>
      <c r="C4068" s="245"/>
      <c r="D4068" s="245"/>
      <c r="E4068" s="245"/>
      <c r="F4068" s="245" t="s">
        <v>891</v>
      </c>
      <c r="G4068" s="245" t="s">
        <v>5112</v>
      </c>
      <c r="H4068" s="599" t="s">
        <v>892</v>
      </c>
      <c r="I4068" s="599"/>
      <c r="J4068" s="599" t="s">
        <v>5113</v>
      </c>
      <c r="K4068" s="599"/>
    </row>
    <row r="4069" spans="1:11" ht="0.95" customHeight="1" thickTop="1">
      <c r="A4069" s="217"/>
      <c r="B4069" s="217"/>
      <c r="C4069" s="217"/>
      <c r="D4069" s="217"/>
      <c r="E4069" s="217"/>
      <c r="F4069" s="217"/>
      <c r="G4069" s="217"/>
      <c r="H4069" s="217"/>
      <c r="I4069" s="217"/>
      <c r="J4069" s="217"/>
      <c r="K4069" s="217"/>
    </row>
    <row r="4070" spans="1:11" ht="18" customHeight="1">
      <c r="A4070" s="243"/>
      <c r="B4070" s="243" t="s">
        <v>840</v>
      </c>
      <c r="C4070" s="207" t="s">
        <v>841</v>
      </c>
      <c r="D4070" s="243" t="s">
        <v>842</v>
      </c>
      <c r="E4070" s="243" t="s">
        <v>843</v>
      </c>
      <c r="F4070" s="600" t="s">
        <v>844</v>
      </c>
      <c r="G4070" s="600"/>
      <c r="H4070" s="208" t="s">
        <v>845</v>
      </c>
      <c r="I4070" s="207" t="s">
        <v>846</v>
      </c>
      <c r="J4070" s="207" t="s">
        <v>847</v>
      </c>
      <c r="K4070" s="207" t="s">
        <v>742</v>
      </c>
    </row>
    <row r="4071" spans="1:11" ht="21.95" customHeight="1">
      <c r="A4071" s="317" t="s">
        <v>848</v>
      </c>
      <c r="B4071" s="317"/>
      <c r="C4071" s="318" t="s">
        <v>908</v>
      </c>
      <c r="D4071" s="317" t="s">
        <v>14</v>
      </c>
      <c r="E4071" s="317" t="s">
        <v>909</v>
      </c>
      <c r="F4071" s="592" t="s">
        <v>910</v>
      </c>
      <c r="G4071" s="592"/>
      <c r="H4071" s="319" t="s">
        <v>16</v>
      </c>
      <c r="I4071" s="318">
        <v>1</v>
      </c>
      <c r="J4071" s="318" t="s">
        <v>911</v>
      </c>
      <c r="K4071" s="318" t="s">
        <v>911</v>
      </c>
    </row>
    <row r="4072" spans="1:11" ht="21.95" customHeight="1">
      <c r="A4072" s="244" t="s">
        <v>853</v>
      </c>
      <c r="B4072" s="244"/>
      <c r="C4072" s="211" t="s">
        <v>859</v>
      </c>
      <c r="D4072" s="244" t="s">
        <v>14</v>
      </c>
      <c r="E4072" s="244" t="s">
        <v>860</v>
      </c>
      <c r="F4072" s="597" t="s">
        <v>861</v>
      </c>
      <c r="G4072" s="597"/>
      <c r="H4072" s="212" t="s">
        <v>862</v>
      </c>
      <c r="I4072" s="211" t="s">
        <v>1209</v>
      </c>
      <c r="J4072" s="211" t="s">
        <v>864</v>
      </c>
      <c r="K4072" s="213">
        <v>57.54</v>
      </c>
    </row>
    <row r="4073" spans="1:11" ht="33" customHeight="1">
      <c r="A4073" s="244" t="s">
        <v>853</v>
      </c>
      <c r="B4073" s="244"/>
      <c r="C4073" s="211" t="s">
        <v>3050</v>
      </c>
      <c r="D4073" s="244" t="s">
        <v>14</v>
      </c>
      <c r="E4073" s="244" t="s">
        <v>3051</v>
      </c>
      <c r="F4073" s="597" t="s">
        <v>861</v>
      </c>
      <c r="G4073" s="597"/>
      <c r="H4073" s="212" t="s">
        <v>40</v>
      </c>
      <c r="I4073" s="211" t="s">
        <v>1061</v>
      </c>
      <c r="J4073" s="211" t="s">
        <v>3052</v>
      </c>
      <c r="K4073" s="213">
        <v>2.65</v>
      </c>
    </row>
    <row r="4074" spans="1:11" ht="33" customHeight="1">
      <c r="A4074" s="247" t="s">
        <v>869</v>
      </c>
      <c r="B4074" s="247"/>
      <c r="C4074" s="214" t="s">
        <v>3890</v>
      </c>
      <c r="D4074" s="247" t="s">
        <v>14</v>
      </c>
      <c r="E4074" s="247" t="s">
        <v>3891</v>
      </c>
      <c r="F4074" s="598" t="s">
        <v>872</v>
      </c>
      <c r="G4074" s="598"/>
      <c r="H4074" s="215" t="s">
        <v>914</v>
      </c>
      <c r="I4074" s="214" t="s">
        <v>3892</v>
      </c>
      <c r="J4074" s="214" t="s">
        <v>3893</v>
      </c>
      <c r="K4074" s="216">
        <v>309.51</v>
      </c>
    </row>
    <row r="4075" spans="1:11">
      <c r="A4075" s="245"/>
      <c r="B4075" s="245"/>
      <c r="C4075" s="245"/>
      <c r="D4075" s="245"/>
      <c r="E4075" s="245"/>
      <c r="F4075" s="245" t="s">
        <v>886</v>
      </c>
      <c r="G4075" s="245" t="s">
        <v>4323</v>
      </c>
      <c r="H4075" s="245" t="s">
        <v>888</v>
      </c>
      <c r="I4075" s="245" t="s">
        <v>1966</v>
      </c>
      <c r="J4075" s="245" t="s">
        <v>890</v>
      </c>
      <c r="K4075" s="245" t="s">
        <v>3894</v>
      </c>
    </row>
    <row r="4076" spans="1:11" ht="15" thickBot="1">
      <c r="A4076" s="245"/>
      <c r="B4076" s="245"/>
      <c r="C4076" s="245"/>
      <c r="D4076" s="245"/>
      <c r="E4076" s="245"/>
      <c r="F4076" s="245" t="s">
        <v>891</v>
      </c>
      <c r="G4076" s="245" t="s">
        <v>3895</v>
      </c>
      <c r="H4076" s="599" t="s">
        <v>892</v>
      </c>
      <c r="I4076" s="599"/>
      <c r="J4076" s="599" t="s">
        <v>3896</v>
      </c>
      <c r="K4076" s="599"/>
    </row>
    <row r="4077" spans="1:11" ht="0.95" customHeight="1" thickTop="1">
      <c r="A4077" s="217"/>
      <c r="B4077" s="217"/>
      <c r="C4077" s="217"/>
      <c r="D4077" s="217"/>
      <c r="E4077" s="217"/>
      <c r="F4077" s="217"/>
      <c r="G4077" s="217"/>
      <c r="H4077" s="217"/>
      <c r="I4077" s="217"/>
      <c r="J4077" s="217"/>
      <c r="K4077" s="217"/>
    </row>
    <row r="4078" spans="1:11" ht="18" customHeight="1">
      <c r="A4078" s="243"/>
      <c r="B4078" s="243" t="s">
        <v>840</v>
      </c>
      <c r="C4078" s="207" t="s">
        <v>841</v>
      </c>
      <c r="D4078" s="243" t="s">
        <v>842</v>
      </c>
      <c r="E4078" s="243" t="s">
        <v>843</v>
      </c>
      <c r="F4078" s="600" t="s">
        <v>844</v>
      </c>
      <c r="G4078" s="600"/>
      <c r="H4078" s="208" t="s">
        <v>845</v>
      </c>
      <c r="I4078" s="207" t="s">
        <v>846</v>
      </c>
      <c r="J4078" s="207" t="s">
        <v>847</v>
      </c>
      <c r="K4078" s="207" t="s">
        <v>742</v>
      </c>
    </row>
    <row r="4079" spans="1:11" ht="33" customHeight="1">
      <c r="A4079" s="317" t="s">
        <v>848</v>
      </c>
      <c r="B4079" s="317"/>
      <c r="C4079" s="318" t="s">
        <v>999</v>
      </c>
      <c r="D4079" s="317" t="s">
        <v>14</v>
      </c>
      <c r="E4079" s="317" t="s">
        <v>1000</v>
      </c>
      <c r="F4079" s="592" t="s">
        <v>910</v>
      </c>
      <c r="G4079" s="592"/>
      <c r="H4079" s="319" t="s">
        <v>914</v>
      </c>
      <c r="I4079" s="318">
        <v>1</v>
      </c>
      <c r="J4079" s="318" t="s">
        <v>1001</v>
      </c>
      <c r="K4079" s="318" t="s">
        <v>1001</v>
      </c>
    </row>
    <row r="4080" spans="1:11" ht="21.95" customHeight="1">
      <c r="A4080" s="244" t="s">
        <v>853</v>
      </c>
      <c r="B4080" s="244"/>
      <c r="C4080" s="211" t="s">
        <v>859</v>
      </c>
      <c r="D4080" s="244" t="s">
        <v>14</v>
      </c>
      <c r="E4080" s="244" t="s">
        <v>860</v>
      </c>
      <c r="F4080" s="597" t="s">
        <v>861</v>
      </c>
      <c r="G4080" s="597"/>
      <c r="H4080" s="212" t="s">
        <v>862</v>
      </c>
      <c r="I4080" s="211" t="s">
        <v>1596</v>
      </c>
      <c r="J4080" s="211" t="s">
        <v>864</v>
      </c>
      <c r="K4080" s="213">
        <v>8.7799999999999994</v>
      </c>
    </row>
    <row r="4081" spans="1:11" ht="21.95" customHeight="1">
      <c r="A4081" s="244" t="s">
        <v>853</v>
      </c>
      <c r="B4081" s="244"/>
      <c r="C4081" s="211" t="s">
        <v>1578</v>
      </c>
      <c r="D4081" s="244" t="s">
        <v>14</v>
      </c>
      <c r="E4081" s="244" t="s">
        <v>1579</v>
      </c>
      <c r="F4081" s="597" t="s">
        <v>861</v>
      </c>
      <c r="G4081" s="597"/>
      <c r="H4081" s="212" t="s">
        <v>862</v>
      </c>
      <c r="I4081" s="211" t="s">
        <v>1597</v>
      </c>
      <c r="J4081" s="211" t="s">
        <v>1173</v>
      </c>
      <c r="K4081" s="213">
        <v>24.97</v>
      </c>
    </row>
    <row r="4082" spans="1:11" ht="33" customHeight="1">
      <c r="A4082" s="247" t="s">
        <v>869</v>
      </c>
      <c r="B4082" s="247"/>
      <c r="C4082" s="214" t="s">
        <v>1581</v>
      </c>
      <c r="D4082" s="247" t="s">
        <v>14</v>
      </c>
      <c r="E4082" s="247" t="s">
        <v>1582</v>
      </c>
      <c r="F4082" s="598" t="s">
        <v>872</v>
      </c>
      <c r="G4082" s="598"/>
      <c r="H4082" s="215" t="s">
        <v>914</v>
      </c>
      <c r="I4082" s="214" t="s">
        <v>1176</v>
      </c>
      <c r="J4082" s="214" t="s">
        <v>1583</v>
      </c>
      <c r="K4082" s="216">
        <v>101.28</v>
      </c>
    </row>
    <row r="4083" spans="1:11" ht="21.95" customHeight="1">
      <c r="A4083" s="247" t="s">
        <v>869</v>
      </c>
      <c r="B4083" s="247"/>
      <c r="C4083" s="214" t="s">
        <v>1584</v>
      </c>
      <c r="D4083" s="247" t="s">
        <v>14</v>
      </c>
      <c r="E4083" s="247" t="s">
        <v>1585</v>
      </c>
      <c r="F4083" s="598" t="s">
        <v>872</v>
      </c>
      <c r="G4083" s="598"/>
      <c r="H4083" s="215" t="s">
        <v>914</v>
      </c>
      <c r="I4083" s="214" t="s">
        <v>1586</v>
      </c>
      <c r="J4083" s="214" t="s">
        <v>1236</v>
      </c>
      <c r="K4083" s="216">
        <v>0.99</v>
      </c>
    </row>
    <row r="4084" spans="1:11" ht="33" customHeight="1">
      <c r="A4084" s="247" t="s">
        <v>869</v>
      </c>
      <c r="B4084" s="247"/>
      <c r="C4084" s="214" t="s">
        <v>3897</v>
      </c>
      <c r="D4084" s="247" t="s">
        <v>14</v>
      </c>
      <c r="E4084" s="247" t="s">
        <v>3898</v>
      </c>
      <c r="F4084" s="598" t="s">
        <v>872</v>
      </c>
      <c r="G4084" s="598"/>
      <c r="H4084" s="215" t="s">
        <v>914</v>
      </c>
      <c r="I4084" s="214" t="s">
        <v>867</v>
      </c>
      <c r="J4084" s="214" t="s">
        <v>3899</v>
      </c>
      <c r="K4084" s="216">
        <v>172.62</v>
      </c>
    </row>
    <row r="4085" spans="1:11">
      <c r="A4085" s="245"/>
      <c r="B4085" s="245"/>
      <c r="C4085" s="245"/>
      <c r="D4085" s="245"/>
      <c r="E4085" s="245"/>
      <c r="F4085" s="245" t="s">
        <v>886</v>
      </c>
      <c r="G4085" s="245" t="s">
        <v>4184</v>
      </c>
      <c r="H4085" s="245" t="s">
        <v>888</v>
      </c>
      <c r="I4085" s="245" t="s">
        <v>1370</v>
      </c>
      <c r="J4085" s="245" t="s">
        <v>890</v>
      </c>
      <c r="K4085" s="245" t="s">
        <v>1599</v>
      </c>
    </row>
    <row r="4086" spans="1:11" ht="15" thickBot="1">
      <c r="A4086" s="245"/>
      <c r="B4086" s="245"/>
      <c r="C4086" s="245"/>
      <c r="D4086" s="245"/>
      <c r="E4086" s="245"/>
      <c r="F4086" s="245" t="s">
        <v>891</v>
      </c>
      <c r="G4086" s="245" t="s">
        <v>3900</v>
      </c>
      <c r="H4086" s="599" t="s">
        <v>892</v>
      </c>
      <c r="I4086" s="599"/>
      <c r="J4086" s="599" t="s">
        <v>3901</v>
      </c>
      <c r="K4086" s="599"/>
    </row>
    <row r="4087" spans="1:11" ht="0.95" customHeight="1" thickTop="1">
      <c r="A4087" s="217"/>
      <c r="B4087" s="217"/>
      <c r="C4087" s="217"/>
      <c r="D4087" s="217"/>
      <c r="E4087" s="217"/>
      <c r="F4087" s="217"/>
      <c r="G4087" s="217"/>
      <c r="H4087" s="217"/>
      <c r="I4087" s="217"/>
      <c r="J4087" s="217"/>
      <c r="K4087" s="217"/>
    </row>
    <row r="4088" spans="1:11" ht="18" customHeight="1">
      <c r="A4088" s="243"/>
      <c r="B4088" s="243" t="s">
        <v>840</v>
      </c>
      <c r="C4088" s="207" t="s">
        <v>841</v>
      </c>
      <c r="D4088" s="243" t="s">
        <v>842</v>
      </c>
      <c r="E4088" s="243" t="s">
        <v>843</v>
      </c>
      <c r="F4088" s="600" t="s">
        <v>844</v>
      </c>
      <c r="G4088" s="600"/>
      <c r="H4088" s="208" t="s">
        <v>845</v>
      </c>
      <c r="I4088" s="207" t="s">
        <v>846</v>
      </c>
      <c r="J4088" s="207" t="s">
        <v>847</v>
      </c>
      <c r="K4088" s="207" t="s">
        <v>742</v>
      </c>
    </row>
    <row r="4089" spans="1:11" ht="33" customHeight="1">
      <c r="A4089" s="317" t="s">
        <v>848</v>
      </c>
      <c r="B4089" s="317"/>
      <c r="C4089" s="318" t="s">
        <v>1002</v>
      </c>
      <c r="D4089" s="317" t="s">
        <v>14</v>
      </c>
      <c r="E4089" s="317" t="s">
        <v>1003</v>
      </c>
      <c r="F4089" s="592" t="s">
        <v>910</v>
      </c>
      <c r="G4089" s="592"/>
      <c r="H4089" s="319" t="s">
        <v>914</v>
      </c>
      <c r="I4089" s="318">
        <v>1</v>
      </c>
      <c r="J4089" s="318" t="s">
        <v>1004</v>
      </c>
      <c r="K4089" s="318" t="s">
        <v>1004</v>
      </c>
    </row>
    <row r="4090" spans="1:11" ht="21.95" customHeight="1">
      <c r="A4090" s="244" t="s">
        <v>853</v>
      </c>
      <c r="B4090" s="244"/>
      <c r="C4090" s="211" t="s">
        <v>859</v>
      </c>
      <c r="D4090" s="244" t="s">
        <v>14</v>
      </c>
      <c r="E4090" s="244" t="s">
        <v>860</v>
      </c>
      <c r="F4090" s="597" t="s">
        <v>861</v>
      </c>
      <c r="G4090" s="597"/>
      <c r="H4090" s="212" t="s">
        <v>862</v>
      </c>
      <c r="I4090" s="211" t="s">
        <v>1577</v>
      </c>
      <c r="J4090" s="211" t="s">
        <v>864</v>
      </c>
      <c r="K4090" s="213">
        <v>10.59</v>
      </c>
    </row>
    <row r="4091" spans="1:11" ht="21.95" customHeight="1">
      <c r="A4091" s="244" t="s">
        <v>853</v>
      </c>
      <c r="B4091" s="244"/>
      <c r="C4091" s="211" t="s">
        <v>1578</v>
      </c>
      <c r="D4091" s="244" t="s">
        <v>14</v>
      </c>
      <c r="E4091" s="244" t="s">
        <v>1579</v>
      </c>
      <c r="F4091" s="597" t="s">
        <v>861</v>
      </c>
      <c r="G4091" s="597"/>
      <c r="H4091" s="212" t="s">
        <v>862</v>
      </c>
      <c r="I4091" s="211" t="s">
        <v>1580</v>
      </c>
      <c r="J4091" s="211" t="s">
        <v>1173</v>
      </c>
      <c r="K4091" s="213">
        <v>30.11</v>
      </c>
    </row>
    <row r="4092" spans="1:11" ht="33" customHeight="1">
      <c r="A4092" s="247" t="s">
        <v>869</v>
      </c>
      <c r="B4092" s="247"/>
      <c r="C4092" s="214" t="s">
        <v>1581</v>
      </c>
      <c r="D4092" s="247" t="s">
        <v>14</v>
      </c>
      <c r="E4092" s="247" t="s">
        <v>1582</v>
      </c>
      <c r="F4092" s="598" t="s">
        <v>872</v>
      </c>
      <c r="G4092" s="598"/>
      <c r="H4092" s="215" t="s">
        <v>914</v>
      </c>
      <c r="I4092" s="214" t="s">
        <v>1176</v>
      </c>
      <c r="J4092" s="214" t="s">
        <v>1583</v>
      </c>
      <c r="K4092" s="216">
        <v>101.28</v>
      </c>
    </row>
    <row r="4093" spans="1:11" ht="21.95" customHeight="1">
      <c r="A4093" s="247" t="s">
        <v>869</v>
      </c>
      <c r="B4093" s="247"/>
      <c r="C4093" s="214" t="s">
        <v>1584</v>
      </c>
      <c r="D4093" s="247" t="s">
        <v>14</v>
      </c>
      <c r="E4093" s="247" t="s">
        <v>1585</v>
      </c>
      <c r="F4093" s="598" t="s">
        <v>872</v>
      </c>
      <c r="G4093" s="598"/>
      <c r="H4093" s="215" t="s">
        <v>914</v>
      </c>
      <c r="I4093" s="214" t="s">
        <v>1586</v>
      </c>
      <c r="J4093" s="214" t="s">
        <v>1236</v>
      </c>
      <c r="K4093" s="216">
        <v>0.99</v>
      </c>
    </row>
    <row r="4094" spans="1:11" ht="33" customHeight="1">
      <c r="A4094" s="247" t="s">
        <v>869</v>
      </c>
      <c r="B4094" s="247"/>
      <c r="C4094" s="214" t="s">
        <v>3902</v>
      </c>
      <c r="D4094" s="247" t="s">
        <v>14</v>
      </c>
      <c r="E4094" s="247" t="s">
        <v>3903</v>
      </c>
      <c r="F4094" s="598" t="s">
        <v>872</v>
      </c>
      <c r="G4094" s="598"/>
      <c r="H4094" s="215" t="s">
        <v>914</v>
      </c>
      <c r="I4094" s="214" t="s">
        <v>867</v>
      </c>
      <c r="J4094" s="214" t="s">
        <v>3904</v>
      </c>
      <c r="K4094" s="216">
        <v>186.19</v>
      </c>
    </row>
    <row r="4095" spans="1:11">
      <c r="A4095" s="245"/>
      <c r="B4095" s="245"/>
      <c r="C4095" s="245"/>
      <c r="D4095" s="245"/>
      <c r="E4095" s="245"/>
      <c r="F4095" s="245" t="s">
        <v>886</v>
      </c>
      <c r="G4095" s="245" t="s">
        <v>4182</v>
      </c>
      <c r="H4095" s="245" t="s">
        <v>888</v>
      </c>
      <c r="I4095" s="245" t="s">
        <v>4183</v>
      </c>
      <c r="J4095" s="245" t="s">
        <v>890</v>
      </c>
      <c r="K4095" s="245" t="s">
        <v>1588</v>
      </c>
    </row>
    <row r="4096" spans="1:11" ht="15" thickBot="1">
      <c r="A4096" s="245"/>
      <c r="B4096" s="245"/>
      <c r="C4096" s="245"/>
      <c r="D4096" s="245"/>
      <c r="E4096" s="245"/>
      <c r="F4096" s="245" t="s">
        <v>891</v>
      </c>
      <c r="G4096" s="245" t="s">
        <v>3905</v>
      </c>
      <c r="H4096" s="599" t="s">
        <v>892</v>
      </c>
      <c r="I4096" s="599"/>
      <c r="J4096" s="599" t="s">
        <v>3906</v>
      </c>
      <c r="K4096" s="599"/>
    </row>
    <row r="4097" spans="1:11" ht="0.95" customHeight="1" thickTop="1">
      <c r="A4097" s="217"/>
      <c r="B4097" s="217"/>
      <c r="C4097" s="217"/>
      <c r="D4097" s="217"/>
      <c r="E4097" s="217"/>
      <c r="F4097" s="217"/>
      <c r="G4097" s="217"/>
      <c r="H4097" s="217"/>
      <c r="I4097" s="217"/>
      <c r="J4097" s="217"/>
      <c r="K4097" s="217"/>
    </row>
    <row r="4098" spans="1:11" ht="18" customHeight="1">
      <c r="A4098" s="243"/>
      <c r="B4098" s="243" t="s">
        <v>840</v>
      </c>
      <c r="C4098" s="207" t="s">
        <v>841</v>
      </c>
      <c r="D4098" s="243" t="s">
        <v>842</v>
      </c>
      <c r="E4098" s="243" t="s">
        <v>843</v>
      </c>
      <c r="F4098" s="600" t="s">
        <v>844</v>
      </c>
      <c r="G4098" s="600"/>
      <c r="H4098" s="208" t="s">
        <v>845</v>
      </c>
      <c r="I4098" s="207" t="s">
        <v>846</v>
      </c>
      <c r="J4098" s="207" t="s">
        <v>847</v>
      </c>
      <c r="K4098" s="207" t="s">
        <v>742</v>
      </c>
    </row>
    <row r="4099" spans="1:11" ht="44.1" customHeight="1">
      <c r="A4099" s="317" t="s">
        <v>848</v>
      </c>
      <c r="B4099" s="317"/>
      <c r="C4099" s="318" t="s">
        <v>1616</v>
      </c>
      <c r="D4099" s="317" t="s">
        <v>14</v>
      </c>
      <c r="E4099" s="317" t="s">
        <v>1617</v>
      </c>
      <c r="F4099" s="592" t="s">
        <v>910</v>
      </c>
      <c r="G4099" s="592"/>
      <c r="H4099" s="319" t="s">
        <v>914</v>
      </c>
      <c r="I4099" s="318">
        <v>1</v>
      </c>
      <c r="J4099" s="318" t="s">
        <v>1618</v>
      </c>
      <c r="K4099" s="318" t="s">
        <v>1618</v>
      </c>
    </row>
    <row r="4100" spans="1:11" ht="21.95" customHeight="1">
      <c r="A4100" s="244" t="s">
        <v>853</v>
      </c>
      <c r="B4100" s="244"/>
      <c r="C4100" s="211" t="s">
        <v>859</v>
      </c>
      <c r="D4100" s="244" t="s">
        <v>14</v>
      </c>
      <c r="E4100" s="244" t="s">
        <v>860</v>
      </c>
      <c r="F4100" s="597" t="s">
        <v>861</v>
      </c>
      <c r="G4100" s="597"/>
      <c r="H4100" s="212" t="s">
        <v>862</v>
      </c>
      <c r="I4100" s="211" t="s">
        <v>3907</v>
      </c>
      <c r="J4100" s="211" t="s">
        <v>864</v>
      </c>
      <c r="K4100" s="213">
        <v>14.7</v>
      </c>
    </row>
    <row r="4101" spans="1:11" ht="21.95" customHeight="1">
      <c r="A4101" s="244" t="s">
        <v>853</v>
      </c>
      <c r="B4101" s="244"/>
      <c r="C4101" s="211" t="s">
        <v>1578</v>
      </c>
      <c r="D4101" s="244" t="s">
        <v>14</v>
      </c>
      <c r="E4101" s="244" t="s">
        <v>1579</v>
      </c>
      <c r="F4101" s="597" t="s">
        <v>861</v>
      </c>
      <c r="G4101" s="597"/>
      <c r="H4101" s="212" t="s">
        <v>862</v>
      </c>
      <c r="I4101" s="211" t="s">
        <v>3908</v>
      </c>
      <c r="J4101" s="211" t="s">
        <v>1173</v>
      </c>
      <c r="K4101" s="213">
        <v>41.78</v>
      </c>
    </row>
    <row r="4102" spans="1:11" ht="33" customHeight="1">
      <c r="A4102" s="247" t="s">
        <v>869</v>
      </c>
      <c r="B4102" s="247"/>
      <c r="C4102" s="214" t="s">
        <v>1581</v>
      </c>
      <c r="D4102" s="247" t="s">
        <v>14</v>
      </c>
      <c r="E4102" s="247" t="s">
        <v>1582</v>
      </c>
      <c r="F4102" s="598" t="s">
        <v>872</v>
      </c>
      <c r="G4102" s="598"/>
      <c r="H4102" s="215" t="s">
        <v>914</v>
      </c>
      <c r="I4102" s="214" t="s">
        <v>1176</v>
      </c>
      <c r="J4102" s="214" t="s">
        <v>1583</v>
      </c>
      <c r="K4102" s="216">
        <v>101.28</v>
      </c>
    </row>
    <row r="4103" spans="1:11" ht="21.95" customHeight="1">
      <c r="A4103" s="247" t="s">
        <v>869</v>
      </c>
      <c r="B4103" s="247"/>
      <c r="C4103" s="214" t="s">
        <v>1584</v>
      </c>
      <c r="D4103" s="247" t="s">
        <v>14</v>
      </c>
      <c r="E4103" s="247" t="s">
        <v>1585</v>
      </c>
      <c r="F4103" s="598" t="s">
        <v>872</v>
      </c>
      <c r="G4103" s="598"/>
      <c r="H4103" s="215" t="s">
        <v>914</v>
      </c>
      <c r="I4103" s="214" t="s">
        <v>1586</v>
      </c>
      <c r="J4103" s="214" t="s">
        <v>1236</v>
      </c>
      <c r="K4103" s="216">
        <v>0.99</v>
      </c>
    </row>
    <row r="4104" spans="1:11" ht="21.95" customHeight="1">
      <c r="A4104" s="247" t="s">
        <v>869</v>
      </c>
      <c r="B4104" s="247"/>
      <c r="C4104" s="214" t="s">
        <v>3909</v>
      </c>
      <c r="D4104" s="247" t="s">
        <v>14</v>
      </c>
      <c r="E4104" s="247" t="s">
        <v>3910</v>
      </c>
      <c r="F4104" s="598" t="s">
        <v>872</v>
      </c>
      <c r="G4104" s="598"/>
      <c r="H4104" s="215" t="s">
        <v>16</v>
      </c>
      <c r="I4104" s="214" t="s">
        <v>1592</v>
      </c>
      <c r="J4104" s="214" t="s">
        <v>3911</v>
      </c>
      <c r="K4104" s="216">
        <v>725.84</v>
      </c>
    </row>
    <row r="4105" spans="1:11">
      <c r="A4105" s="245"/>
      <c r="B4105" s="245"/>
      <c r="C4105" s="245"/>
      <c r="D4105" s="245"/>
      <c r="E4105" s="245"/>
      <c r="F4105" s="245" t="s">
        <v>886</v>
      </c>
      <c r="G4105" s="245" t="s">
        <v>4324</v>
      </c>
      <c r="H4105" s="245" t="s">
        <v>888</v>
      </c>
      <c r="I4105" s="245" t="s">
        <v>4325</v>
      </c>
      <c r="J4105" s="245" t="s">
        <v>890</v>
      </c>
      <c r="K4105" s="245" t="s">
        <v>3912</v>
      </c>
    </row>
    <row r="4106" spans="1:11" ht="15" thickBot="1">
      <c r="A4106" s="245"/>
      <c r="B4106" s="245"/>
      <c r="C4106" s="245"/>
      <c r="D4106" s="245"/>
      <c r="E4106" s="245"/>
      <c r="F4106" s="245" t="s">
        <v>891</v>
      </c>
      <c r="G4106" s="245" t="s">
        <v>3913</v>
      </c>
      <c r="H4106" s="599" t="s">
        <v>892</v>
      </c>
      <c r="I4106" s="599"/>
      <c r="J4106" s="599" t="s">
        <v>3914</v>
      </c>
      <c r="K4106" s="599"/>
    </row>
    <row r="4107" spans="1:11" ht="0.95" customHeight="1" thickTop="1">
      <c r="A4107" s="217"/>
      <c r="B4107" s="217"/>
      <c r="C4107" s="217"/>
      <c r="D4107" s="217"/>
      <c r="E4107" s="217"/>
      <c r="F4107" s="217"/>
      <c r="G4107" s="217"/>
      <c r="H4107" s="217"/>
      <c r="I4107" s="217"/>
      <c r="J4107" s="217"/>
      <c r="K4107" s="217"/>
    </row>
    <row r="4108" spans="1:11" ht="18" customHeight="1">
      <c r="A4108" s="243"/>
      <c r="B4108" s="243" t="s">
        <v>840</v>
      </c>
      <c r="C4108" s="207" t="s">
        <v>841</v>
      </c>
      <c r="D4108" s="243" t="s">
        <v>842</v>
      </c>
      <c r="E4108" s="243" t="s">
        <v>843</v>
      </c>
      <c r="F4108" s="600" t="s">
        <v>844</v>
      </c>
      <c r="G4108" s="600"/>
      <c r="H4108" s="208" t="s">
        <v>845</v>
      </c>
      <c r="I4108" s="207" t="s">
        <v>846</v>
      </c>
      <c r="J4108" s="207" t="s">
        <v>847</v>
      </c>
      <c r="K4108" s="207" t="s">
        <v>742</v>
      </c>
    </row>
    <row r="4109" spans="1:11" ht="44.1" customHeight="1">
      <c r="A4109" s="317" t="s">
        <v>848</v>
      </c>
      <c r="B4109" s="317"/>
      <c r="C4109" s="318" t="s">
        <v>925</v>
      </c>
      <c r="D4109" s="317" t="s">
        <v>14</v>
      </c>
      <c r="E4109" s="317" t="s">
        <v>926</v>
      </c>
      <c r="F4109" s="592" t="s">
        <v>902</v>
      </c>
      <c r="G4109" s="592"/>
      <c r="H4109" s="319" t="s">
        <v>914</v>
      </c>
      <c r="I4109" s="318">
        <v>1</v>
      </c>
      <c r="J4109" s="318" t="s">
        <v>927</v>
      </c>
      <c r="K4109" s="318" t="s">
        <v>927</v>
      </c>
    </row>
    <row r="4110" spans="1:11" ht="21.95" customHeight="1">
      <c r="A4110" s="244" t="s">
        <v>853</v>
      </c>
      <c r="B4110" s="244"/>
      <c r="C4110" s="211" t="s">
        <v>2491</v>
      </c>
      <c r="D4110" s="244" t="s">
        <v>14</v>
      </c>
      <c r="E4110" s="244" t="s">
        <v>2492</v>
      </c>
      <c r="F4110" s="597" t="s">
        <v>861</v>
      </c>
      <c r="G4110" s="597"/>
      <c r="H4110" s="212" t="s">
        <v>862</v>
      </c>
      <c r="I4110" s="211" t="s">
        <v>863</v>
      </c>
      <c r="J4110" s="211" t="s">
        <v>2494</v>
      </c>
      <c r="K4110" s="213">
        <v>30.86</v>
      </c>
    </row>
    <row r="4111" spans="1:11" ht="21.95" customHeight="1">
      <c r="A4111" s="244" t="s">
        <v>853</v>
      </c>
      <c r="B4111" s="244"/>
      <c r="C4111" s="211" t="s">
        <v>1123</v>
      </c>
      <c r="D4111" s="244" t="s">
        <v>14</v>
      </c>
      <c r="E4111" s="244" t="s">
        <v>1124</v>
      </c>
      <c r="F4111" s="597" t="s">
        <v>861</v>
      </c>
      <c r="G4111" s="597"/>
      <c r="H4111" s="212" t="s">
        <v>862</v>
      </c>
      <c r="I4111" s="211" t="s">
        <v>863</v>
      </c>
      <c r="J4111" s="211" t="s">
        <v>1125</v>
      </c>
      <c r="K4111" s="213">
        <v>39.479999999999997</v>
      </c>
    </row>
    <row r="4112" spans="1:11" ht="33" customHeight="1">
      <c r="A4112" s="247" t="s">
        <v>869</v>
      </c>
      <c r="B4112" s="247"/>
      <c r="C4112" s="214" t="s">
        <v>3915</v>
      </c>
      <c r="D4112" s="247" t="s">
        <v>14</v>
      </c>
      <c r="E4112" s="247" t="s">
        <v>3916</v>
      </c>
      <c r="F4112" s="598" t="s">
        <v>872</v>
      </c>
      <c r="G4112" s="598"/>
      <c r="H4112" s="215" t="s">
        <v>914</v>
      </c>
      <c r="I4112" s="214" t="s">
        <v>867</v>
      </c>
      <c r="J4112" s="214" t="s">
        <v>3917</v>
      </c>
      <c r="K4112" s="216">
        <v>140.4</v>
      </c>
    </row>
    <row r="4113" spans="1:11">
      <c r="A4113" s="245"/>
      <c r="B4113" s="245"/>
      <c r="C4113" s="245"/>
      <c r="D4113" s="245"/>
      <c r="E4113" s="245"/>
      <c r="F4113" s="245" t="s">
        <v>886</v>
      </c>
      <c r="G4113" s="245" t="s">
        <v>4326</v>
      </c>
      <c r="H4113" s="245" t="s">
        <v>888</v>
      </c>
      <c r="I4113" s="245" t="s">
        <v>4327</v>
      </c>
      <c r="J4113" s="245" t="s">
        <v>890</v>
      </c>
      <c r="K4113" s="245" t="s">
        <v>3918</v>
      </c>
    </row>
    <row r="4114" spans="1:11" ht="15" thickBot="1">
      <c r="A4114" s="245"/>
      <c r="B4114" s="245"/>
      <c r="C4114" s="245"/>
      <c r="D4114" s="245"/>
      <c r="E4114" s="245"/>
      <c r="F4114" s="245" t="s">
        <v>891</v>
      </c>
      <c r="G4114" s="245" t="s">
        <v>3919</v>
      </c>
      <c r="H4114" s="599" t="s">
        <v>892</v>
      </c>
      <c r="I4114" s="599"/>
      <c r="J4114" s="599" t="s">
        <v>3920</v>
      </c>
      <c r="K4114" s="599"/>
    </row>
    <row r="4115" spans="1:11" ht="0.95" customHeight="1" thickTop="1">
      <c r="A4115" s="217"/>
      <c r="B4115" s="217"/>
      <c r="C4115" s="217"/>
      <c r="D4115" s="217"/>
      <c r="E4115" s="217"/>
      <c r="F4115" s="217"/>
      <c r="G4115" s="217"/>
      <c r="H4115" s="217"/>
      <c r="I4115" s="217"/>
      <c r="J4115" s="217"/>
      <c r="K4115" s="217"/>
    </row>
    <row r="4116" spans="1:11" ht="18" customHeight="1">
      <c r="A4116" s="243"/>
      <c r="B4116" s="243" t="s">
        <v>840</v>
      </c>
      <c r="C4116" s="207" t="s">
        <v>841</v>
      </c>
      <c r="D4116" s="243" t="s">
        <v>842</v>
      </c>
      <c r="E4116" s="243" t="s">
        <v>843</v>
      </c>
      <c r="F4116" s="600" t="s">
        <v>844</v>
      </c>
      <c r="G4116" s="600"/>
      <c r="H4116" s="208" t="s">
        <v>845</v>
      </c>
      <c r="I4116" s="207" t="s">
        <v>846</v>
      </c>
      <c r="J4116" s="207" t="s">
        <v>847</v>
      </c>
      <c r="K4116" s="207" t="s">
        <v>742</v>
      </c>
    </row>
    <row r="4117" spans="1:11" ht="21.95" customHeight="1">
      <c r="A4117" s="317" t="s">
        <v>848</v>
      </c>
      <c r="B4117" s="317"/>
      <c r="C4117" s="318" t="s">
        <v>991</v>
      </c>
      <c r="D4117" s="317" t="s">
        <v>14</v>
      </c>
      <c r="E4117" s="317" t="s">
        <v>992</v>
      </c>
      <c r="F4117" s="592" t="s">
        <v>917</v>
      </c>
      <c r="G4117" s="592"/>
      <c r="H4117" s="319" t="s">
        <v>873</v>
      </c>
      <c r="I4117" s="318">
        <v>1</v>
      </c>
      <c r="J4117" s="318" t="s">
        <v>993</v>
      </c>
      <c r="K4117" s="318" t="s">
        <v>993</v>
      </c>
    </row>
    <row r="4118" spans="1:11" ht="21.95" customHeight="1">
      <c r="A4118" s="244" t="s">
        <v>853</v>
      </c>
      <c r="B4118" s="244"/>
      <c r="C4118" s="211" t="s">
        <v>1947</v>
      </c>
      <c r="D4118" s="244" t="s">
        <v>14</v>
      </c>
      <c r="E4118" s="244" t="s">
        <v>1948</v>
      </c>
      <c r="F4118" s="597" t="s">
        <v>861</v>
      </c>
      <c r="G4118" s="597"/>
      <c r="H4118" s="212" t="s">
        <v>862</v>
      </c>
      <c r="I4118" s="211" t="s">
        <v>1717</v>
      </c>
      <c r="J4118" s="211" t="s">
        <v>1950</v>
      </c>
      <c r="K4118" s="213">
        <v>1.07</v>
      </c>
    </row>
    <row r="4119" spans="1:11" ht="21.95" customHeight="1">
      <c r="A4119" s="244" t="s">
        <v>853</v>
      </c>
      <c r="B4119" s="244"/>
      <c r="C4119" s="211" t="s">
        <v>1229</v>
      </c>
      <c r="D4119" s="244" t="s">
        <v>14</v>
      </c>
      <c r="E4119" s="244" t="s">
        <v>1230</v>
      </c>
      <c r="F4119" s="597" t="s">
        <v>861</v>
      </c>
      <c r="G4119" s="597"/>
      <c r="H4119" s="212" t="s">
        <v>862</v>
      </c>
      <c r="I4119" s="211" t="s">
        <v>3921</v>
      </c>
      <c r="J4119" s="211" t="s">
        <v>1231</v>
      </c>
      <c r="K4119" s="213">
        <v>8.76</v>
      </c>
    </row>
    <row r="4120" spans="1:11">
      <c r="A4120" s="245"/>
      <c r="B4120" s="245"/>
      <c r="C4120" s="245"/>
      <c r="D4120" s="245"/>
      <c r="E4120" s="245"/>
      <c r="F4120" s="245" t="s">
        <v>886</v>
      </c>
      <c r="G4120" s="245" t="s">
        <v>4210</v>
      </c>
      <c r="H4120" s="245" t="s">
        <v>888</v>
      </c>
      <c r="I4120" s="245" t="s">
        <v>3755</v>
      </c>
      <c r="J4120" s="245" t="s">
        <v>890</v>
      </c>
      <c r="K4120" s="245" t="s">
        <v>3922</v>
      </c>
    </row>
    <row r="4121" spans="1:11" ht="15" thickBot="1">
      <c r="A4121" s="245"/>
      <c r="B4121" s="245"/>
      <c r="C4121" s="245"/>
      <c r="D4121" s="245"/>
      <c r="E4121" s="245"/>
      <c r="F4121" s="245" t="s">
        <v>891</v>
      </c>
      <c r="G4121" s="245" t="s">
        <v>2018</v>
      </c>
      <c r="H4121" s="599" t="s">
        <v>892</v>
      </c>
      <c r="I4121" s="599"/>
      <c r="J4121" s="599" t="s">
        <v>3923</v>
      </c>
      <c r="K4121" s="599"/>
    </row>
    <row r="4122" spans="1:11" ht="0.95" customHeight="1" thickTop="1">
      <c r="A4122" s="217"/>
      <c r="B4122" s="217"/>
      <c r="C4122" s="217"/>
      <c r="D4122" s="217"/>
      <c r="E4122" s="217"/>
      <c r="F4122" s="217"/>
      <c r="G4122" s="217"/>
      <c r="H4122" s="217"/>
      <c r="I4122" s="217"/>
      <c r="J4122" s="217"/>
      <c r="K4122" s="217"/>
    </row>
    <row r="4123" spans="1:11" ht="18" customHeight="1">
      <c r="A4123" s="243"/>
      <c r="B4123" s="243" t="s">
        <v>840</v>
      </c>
      <c r="C4123" s="207" t="s">
        <v>841</v>
      </c>
      <c r="D4123" s="243" t="s">
        <v>842</v>
      </c>
      <c r="E4123" s="243" t="s">
        <v>843</v>
      </c>
      <c r="F4123" s="600" t="s">
        <v>844</v>
      </c>
      <c r="G4123" s="600"/>
      <c r="H4123" s="208" t="s">
        <v>845</v>
      </c>
      <c r="I4123" s="207" t="s">
        <v>846</v>
      </c>
      <c r="J4123" s="207" t="s">
        <v>847</v>
      </c>
      <c r="K4123" s="207" t="s">
        <v>742</v>
      </c>
    </row>
    <row r="4124" spans="1:11" ht="21.95" customHeight="1">
      <c r="A4124" s="317" t="s">
        <v>848</v>
      </c>
      <c r="B4124" s="317"/>
      <c r="C4124" s="318" t="s">
        <v>3786</v>
      </c>
      <c r="D4124" s="317" t="s">
        <v>14</v>
      </c>
      <c r="E4124" s="317" t="s">
        <v>3787</v>
      </c>
      <c r="F4124" s="592" t="s">
        <v>917</v>
      </c>
      <c r="G4124" s="592"/>
      <c r="H4124" s="319" t="s">
        <v>914</v>
      </c>
      <c r="I4124" s="318">
        <v>1</v>
      </c>
      <c r="J4124" s="318" t="s">
        <v>3788</v>
      </c>
      <c r="K4124" s="318" t="s">
        <v>3788</v>
      </c>
    </row>
    <row r="4125" spans="1:11" ht="21.95" customHeight="1">
      <c r="A4125" s="244" t="s">
        <v>853</v>
      </c>
      <c r="B4125" s="244"/>
      <c r="C4125" s="211" t="s">
        <v>1947</v>
      </c>
      <c r="D4125" s="244" t="s">
        <v>14</v>
      </c>
      <c r="E4125" s="244" t="s">
        <v>1948</v>
      </c>
      <c r="F4125" s="597" t="s">
        <v>861</v>
      </c>
      <c r="G4125" s="597"/>
      <c r="H4125" s="212" t="s">
        <v>862</v>
      </c>
      <c r="I4125" s="211" t="s">
        <v>1808</v>
      </c>
      <c r="J4125" s="211" t="s">
        <v>1950</v>
      </c>
      <c r="K4125" s="213">
        <v>3.07</v>
      </c>
    </row>
    <row r="4126" spans="1:11" ht="21.95" customHeight="1">
      <c r="A4126" s="244" t="s">
        <v>853</v>
      </c>
      <c r="B4126" s="244"/>
      <c r="C4126" s="211" t="s">
        <v>1229</v>
      </c>
      <c r="D4126" s="244" t="s">
        <v>14</v>
      </c>
      <c r="E4126" s="244" t="s">
        <v>1230</v>
      </c>
      <c r="F4126" s="597" t="s">
        <v>861</v>
      </c>
      <c r="G4126" s="597"/>
      <c r="H4126" s="212" t="s">
        <v>862</v>
      </c>
      <c r="I4126" s="211" t="s">
        <v>1808</v>
      </c>
      <c r="J4126" s="211" t="s">
        <v>1231</v>
      </c>
      <c r="K4126" s="213">
        <v>3.9</v>
      </c>
    </row>
    <row r="4127" spans="1:11" ht="21.95" customHeight="1">
      <c r="A4127" s="247" t="s">
        <v>869</v>
      </c>
      <c r="B4127" s="247"/>
      <c r="C4127" s="214" t="s">
        <v>1951</v>
      </c>
      <c r="D4127" s="247" t="s">
        <v>14</v>
      </c>
      <c r="E4127" s="247" t="s">
        <v>1952</v>
      </c>
      <c r="F4127" s="598" t="s">
        <v>872</v>
      </c>
      <c r="G4127" s="598"/>
      <c r="H4127" s="215" t="s">
        <v>914</v>
      </c>
      <c r="I4127" s="214" t="s">
        <v>1988</v>
      </c>
      <c r="J4127" s="214" t="s">
        <v>1954</v>
      </c>
      <c r="K4127" s="216">
        <v>0.13</v>
      </c>
    </row>
    <row r="4128" spans="1:11" ht="21.95" customHeight="1">
      <c r="A4128" s="247" t="s">
        <v>869</v>
      </c>
      <c r="B4128" s="247"/>
      <c r="C4128" s="214" t="s">
        <v>3924</v>
      </c>
      <c r="D4128" s="247" t="s">
        <v>14</v>
      </c>
      <c r="E4128" s="247" t="s">
        <v>3925</v>
      </c>
      <c r="F4128" s="598" t="s">
        <v>872</v>
      </c>
      <c r="G4128" s="598"/>
      <c r="H4128" s="215" t="s">
        <v>914</v>
      </c>
      <c r="I4128" s="214" t="s">
        <v>867</v>
      </c>
      <c r="J4128" s="214" t="s">
        <v>3926</v>
      </c>
      <c r="K4128" s="216">
        <v>25.31</v>
      </c>
    </row>
    <row r="4129" spans="1:11">
      <c r="A4129" s="245"/>
      <c r="B4129" s="245"/>
      <c r="C4129" s="245"/>
      <c r="D4129" s="245"/>
      <c r="E4129" s="245"/>
      <c r="F4129" s="245" t="s">
        <v>886</v>
      </c>
      <c r="G4129" s="245" t="s">
        <v>4201</v>
      </c>
      <c r="H4129" s="245" t="s">
        <v>888</v>
      </c>
      <c r="I4129" s="245" t="s">
        <v>1365</v>
      </c>
      <c r="J4129" s="245" t="s">
        <v>890</v>
      </c>
      <c r="K4129" s="245" t="s">
        <v>2095</v>
      </c>
    </row>
    <row r="4130" spans="1:11" ht="15" thickBot="1">
      <c r="A4130" s="245"/>
      <c r="B4130" s="245"/>
      <c r="C4130" s="245"/>
      <c r="D4130" s="245"/>
      <c r="E4130" s="245"/>
      <c r="F4130" s="245" t="s">
        <v>891</v>
      </c>
      <c r="G4130" s="245" t="s">
        <v>2053</v>
      </c>
      <c r="H4130" s="599" t="s">
        <v>892</v>
      </c>
      <c r="I4130" s="599"/>
      <c r="J4130" s="599" t="s">
        <v>3927</v>
      </c>
      <c r="K4130" s="599"/>
    </row>
    <row r="4131" spans="1:11" ht="0.95" customHeight="1" thickTop="1">
      <c r="A4131" s="217"/>
      <c r="B4131" s="217"/>
      <c r="C4131" s="217"/>
      <c r="D4131" s="217"/>
      <c r="E4131" s="217"/>
      <c r="F4131" s="217"/>
      <c r="G4131" s="217"/>
      <c r="H4131" s="217"/>
      <c r="I4131" s="217"/>
      <c r="J4131" s="217"/>
      <c r="K4131" s="217"/>
    </row>
    <row r="4132" spans="1:11" ht="18" customHeight="1">
      <c r="A4132" s="243"/>
      <c r="B4132" s="243" t="s">
        <v>840</v>
      </c>
      <c r="C4132" s="207" t="s">
        <v>841</v>
      </c>
      <c r="D4132" s="243" t="s">
        <v>842</v>
      </c>
      <c r="E4132" s="243" t="s">
        <v>843</v>
      </c>
      <c r="F4132" s="600" t="s">
        <v>844</v>
      </c>
      <c r="G4132" s="600"/>
      <c r="H4132" s="208" t="s">
        <v>845</v>
      </c>
      <c r="I4132" s="207" t="s">
        <v>846</v>
      </c>
      <c r="J4132" s="207" t="s">
        <v>847</v>
      </c>
      <c r="K4132" s="207" t="s">
        <v>742</v>
      </c>
    </row>
    <row r="4133" spans="1:11" ht="54.95" customHeight="1">
      <c r="A4133" s="317" t="s">
        <v>848</v>
      </c>
      <c r="B4133" s="317"/>
      <c r="C4133" s="318" t="s">
        <v>1878</v>
      </c>
      <c r="D4133" s="317" t="s">
        <v>14</v>
      </c>
      <c r="E4133" s="317" t="s">
        <v>1879</v>
      </c>
      <c r="F4133" s="592" t="s">
        <v>1183</v>
      </c>
      <c r="G4133" s="592"/>
      <c r="H4133" s="319" t="s">
        <v>1189</v>
      </c>
      <c r="I4133" s="318">
        <v>1</v>
      </c>
      <c r="J4133" s="318" t="s">
        <v>1881</v>
      </c>
      <c r="K4133" s="318" t="s">
        <v>1881</v>
      </c>
    </row>
    <row r="4134" spans="1:11" ht="21.95" customHeight="1">
      <c r="A4134" s="244" t="s">
        <v>853</v>
      </c>
      <c r="B4134" s="244"/>
      <c r="C4134" s="211" t="s">
        <v>3873</v>
      </c>
      <c r="D4134" s="244" t="s">
        <v>14</v>
      </c>
      <c r="E4134" s="244" t="s">
        <v>3874</v>
      </c>
      <c r="F4134" s="597" t="s">
        <v>861</v>
      </c>
      <c r="G4134" s="597"/>
      <c r="H4134" s="212" t="s">
        <v>862</v>
      </c>
      <c r="I4134" s="211" t="s">
        <v>867</v>
      </c>
      <c r="J4134" s="211" t="s">
        <v>3875</v>
      </c>
      <c r="K4134" s="213">
        <v>24.84</v>
      </c>
    </row>
    <row r="4135" spans="1:11" ht="54.95" customHeight="1">
      <c r="A4135" s="244" t="s">
        <v>853</v>
      </c>
      <c r="B4135" s="244"/>
      <c r="C4135" s="211" t="s">
        <v>3928</v>
      </c>
      <c r="D4135" s="244" t="s">
        <v>14</v>
      </c>
      <c r="E4135" s="244" t="s">
        <v>3929</v>
      </c>
      <c r="F4135" s="597" t="s">
        <v>1183</v>
      </c>
      <c r="G4135" s="597"/>
      <c r="H4135" s="212" t="s">
        <v>862</v>
      </c>
      <c r="I4135" s="211" t="s">
        <v>867</v>
      </c>
      <c r="J4135" s="211" t="s">
        <v>3930</v>
      </c>
      <c r="K4135" s="213">
        <v>13.06</v>
      </c>
    </row>
    <row r="4136" spans="1:11" ht="54.95" customHeight="1">
      <c r="A4136" s="244" t="s">
        <v>853</v>
      </c>
      <c r="B4136" s="244"/>
      <c r="C4136" s="211" t="s">
        <v>3931</v>
      </c>
      <c r="D4136" s="244" t="s">
        <v>14</v>
      </c>
      <c r="E4136" s="244" t="s">
        <v>3932</v>
      </c>
      <c r="F4136" s="597" t="s">
        <v>1183</v>
      </c>
      <c r="G4136" s="597"/>
      <c r="H4136" s="212" t="s">
        <v>862</v>
      </c>
      <c r="I4136" s="211" t="s">
        <v>867</v>
      </c>
      <c r="J4136" s="211" t="s">
        <v>3933</v>
      </c>
      <c r="K4136" s="213">
        <v>3.35</v>
      </c>
    </row>
    <row r="4137" spans="1:11">
      <c r="A4137" s="245"/>
      <c r="B4137" s="245"/>
      <c r="C4137" s="245"/>
      <c r="D4137" s="245"/>
      <c r="E4137" s="245"/>
      <c r="F4137" s="245" t="s">
        <v>886</v>
      </c>
      <c r="G4137" s="245" t="s">
        <v>4320</v>
      </c>
      <c r="H4137" s="245" t="s">
        <v>888</v>
      </c>
      <c r="I4137" s="245" t="s">
        <v>4321</v>
      </c>
      <c r="J4137" s="245" t="s">
        <v>890</v>
      </c>
      <c r="K4137" s="245" t="s">
        <v>3876</v>
      </c>
    </row>
    <row r="4138" spans="1:11" ht="15" thickBot="1">
      <c r="A4138" s="245"/>
      <c r="B4138" s="245"/>
      <c r="C4138" s="245"/>
      <c r="D4138" s="245"/>
      <c r="E4138" s="245"/>
      <c r="F4138" s="245" t="s">
        <v>891</v>
      </c>
      <c r="G4138" s="245" t="s">
        <v>3934</v>
      </c>
      <c r="H4138" s="599" t="s">
        <v>892</v>
      </c>
      <c r="I4138" s="599"/>
      <c r="J4138" s="599" t="s">
        <v>3935</v>
      </c>
      <c r="K4138" s="599"/>
    </row>
    <row r="4139" spans="1:11" ht="0.95" customHeight="1" thickTop="1">
      <c r="A4139" s="217"/>
      <c r="B4139" s="217"/>
      <c r="C4139" s="217"/>
      <c r="D4139" s="217"/>
      <c r="E4139" s="217"/>
      <c r="F4139" s="217"/>
      <c r="G4139" s="217"/>
      <c r="H4139" s="217"/>
      <c r="I4139" s="217"/>
      <c r="J4139" s="217"/>
      <c r="K4139" s="217"/>
    </row>
    <row r="4140" spans="1:11" ht="18" customHeight="1">
      <c r="A4140" s="243"/>
      <c r="B4140" s="243" t="s">
        <v>840</v>
      </c>
      <c r="C4140" s="207" t="s">
        <v>841</v>
      </c>
      <c r="D4140" s="243" t="s">
        <v>842</v>
      </c>
      <c r="E4140" s="243" t="s">
        <v>843</v>
      </c>
      <c r="F4140" s="600" t="s">
        <v>844</v>
      </c>
      <c r="G4140" s="600"/>
      <c r="H4140" s="208" t="s">
        <v>845</v>
      </c>
      <c r="I4140" s="207" t="s">
        <v>846</v>
      </c>
      <c r="J4140" s="207" t="s">
        <v>847</v>
      </c>
      <c r="K4140" s="207" t="s">
        <v>742</v>
      </c>
    </row>
    <row r="4141" spans="1:11" ht="54.95" customHeight="1">
      <c r="A4141" s="317" t="s">
        <v>848</v>
      </c>
      <c r="B4141" s="317"/>
      <c r="C4141" s="318" t="s">
        <v>1874</v>
      </c>
      <c r="D4141" s="317" t="s">
        <v>14</v>
      </c>
      <c r="E4141" s="317" t="s">
        <v>1875</v>
      </c>
      <c r="F4141" s="592" t="s">
        <v>1183</v>
      </c>
      <c r="G4141" s="592"/>
      <c r="H4141" s="319" t="s">
        <v>1184</v>
      </c>
      <c r="I4141" s="318">
        <v>1</v>
      </c>
      <c r="J4141" s="318" t="s">
        <v>1877</v>
      </c>
      <c r="K4141" s="209" t="s">
        <v>1877</v>
      </c>
    </row>
    <row r="4142" spans="1:11" ht="21.95" customHeight="1">
      <c r="A4142" s="244" t="s">
        <v>853</v>
      </c>
      <c r="B4142" s="244"/>
      <c r="C4142" s="211" t="s">
        <v>3873</v>
      </c>
      <c r="D4142" s="244" t="s">
        <v>14</v>
      </c>
      <c r="E4142" s="244" t="s">
        <v>3874</v>
      </c>
      <c r="F4142" s="597" t="s">
        <v>861</v>
      </c>
      <c r="G4142" s="597"/>
      <c r="H4142" s="212" t="s">
        <v>862</v>
      </c>
      <c r="I4142" s="211" t="s">
        <v>867</v>
      </c>
      <c r="J4142" s="211" t="s">
        <v>3875</v>
      </c>
      <c r="K4142" s="213">
        <v>24.84</v>
      </c>
    </row>
    <row r="4143" spans="1:11" ht="54.95" customHeight="1">
      <c r="A4143" s="244" t="s">
        <v>853</v>
      </c>
      <c r="B4143" s="244"/>
      <c r="C4143" s="211" t="s">
        <v>3936</v>
      </c>
      <c r="D4143" s="244" t="s">
        <v>14</v>
      </c>
      <c r="E4143" s="244" t="s">
        <v>3937</v>
      </c>
      <c r="F4143" s="597" t="s">
        <v>1183</v>
      </c>
      <c r="G4143" s="597"/>
      <c r="H4143" s="212" t="s">
        <v>862</v>
      </c>
      <c r="I4143" s="211" t="s">
        <v>867</v>
      </c>
      <c r="J4143" s="211" t="s">
        <v>2740</v>
      </c>
      <c r="K4143" s="213">
        <v>16.32</v>
      </c>
    </row>
    <row r="4144" spans="1:11" ht="54.95" customHeight="1">
      <c r="A4144" s="244" t="s">
        <v>853</v>
      </c>
      <c r="B4144" s="244"/>
      <c r="C4144" s="211" t="s">
        <v>3938</v>
      </c>
      <c r="D4144" s="244" t="s">
        <v>14</v>
      </c>
      <c r="E4144" s="244" t="s">
        <v>3939</v>
      </c>
      <c r="F4144" s="597" t="s">
        <v>1183</v>
      </c>
      <c r="G4144" s="597"/>
      <c r="H4144" s="212" t="s">
        <v>862</v>
      </c>
      <c r="I4144" s="211" t="s">
        <v>867</v>
      </c>
      <c r="J4144" s="211" t="s">
        <v>3940</v>
      </c>
      <c r="K4144" s="213">
        <v>41.74</v>
      </c>
    </row>
    <row r="4145" spans="1:11" ht="54.95" customHeight="1">
      <c r="A4145" s="244" t="s">
        <v>853</v>
      </c>
      <c r="B4145" s="244"/>
      <c r="C4145" s="211" t="s">
        <v>3928</v>
      </c>
      <c r="D4145" s="244" t="s">
        <v>14</v>
      </c>
      <c r="E4145" s="244" t="s">
        <v>3929</v>
      </c>
      <c r="F4145" s="597" t="s">
        <v>1183</v>
      </c>
      <c r="G4145" s="597"/>
      <c r="H4145" s="212" t="s">
        <v>862</v>
      </c>
      <c r="I4145" s="211" t="s">
        <v>867</v>
      </c>
      <c r="J4145" s="211" t="s">
        <v>3930</v>
      </c>
      <c r="K4145" s="213">
        <v>13.06</v>
      </c>
    </row>
    <row r="4146" spans="1:11" ht="54.95" customHeight="1">
      <c r="A4146" s="244" t="s">
        <v>853</v>
      </c>
      <c r="B4146" s="244"/>
      <c r="C4146" s="211" t="s">
        <v>3931</v>
      </c>
      <c r="D4146" s="244" t="s">
        <v>14</v>
      </c>
      <c r="E4146" s="244" t="s">
        <v>3932</v>
      </c>
      <c r="F4146" s="597" t="s">
        <v>1183</v>
      </c>
      <c r="G4146" s="597"/>
      <c r="H4146" s="212" t="s">
        <v>862</v>
      </c>
      <c r="I4146" s="211" t="s">
        <v>867</v>
      </c>
      <c r="J4146" s="211" t="s">
        <v>3933</v>
      </c>
      <c r="K4146" s="213">
        <v>3.35</v>
      </c>
    </row>
    <row r="4147" spans="1:11">
      <c r="A4147" s="245"/>
      <c r="B4147" s="245"/>
      <c r="C4147" s="245"/>
      <c r="D4147" s="245"/>
      <c r="E4147" s="245"/>
      <c r="F4147" s="245" t="s">
        <v>886</v>
      </c>
      <c r="G4147" s="245" t="s">
        <v>4320</v>
      </c>
      <c r="H4147" s="245" t="s">
        <v>888</v>
      </c>
      <c r="I4147" s="245" t="s">
        <v>4321</v>
      </c>
      <c r="J4147" s="245" t="s">
        <v>890</v>
      </c>
      <c r="K4147" s="245" t="s">
        <v>3876</v>
      </c>
    </row>
    <row r="4148" spans="1:11" ht="15" thickBot="1">
      <c r="A4148" s="245"/>
      <c r="B4148" s="245"/>
      <c r="C4148" s="245"/>
      <c r="D4148" s="245"/>
      <c r="E4148" s="245"/>
      <c r="F4148" s="245" t="s">
        <v>891</v>
      </c>
      <c r="G4148" s="245" t="s">
        <v>3941</v>
      </c>
      <c r="H4148" s="599" t="s">
        <v>892</v>
      </c>
      <c r="I4148" s="599"/>
      <c r="J4148" s="599" t="s">
        <v>3942</v>
      </c>
      <c r="K4148" s="599"/>
    </row>
    <row r="4149" spans="1:11" ht="0.95" customHeight="1" thickTop="1">
      <c r="A4149" s="217"/>
      <c r="B4149" s="217"/>
      <c r="C4149" s="217"/>
      <c r="D4149" s="217"/>
      <c r="E4149" s="217"/>
      <c r="F4149" s="217"/>
      <c r="G4149" s="217"/>
      <c r="H4149" s="217"/>
      <c r="I4149" s="217"/>
      <c r="J4149" s="217"/>
      <c r="K4149" s="217"/>
    </row>
    <row r="4150" spans="1:11" ht="18" customHeight="1">
      <c r="A4150" s="243"/>
      <c r="B4150" s="243" t="s">
        <v>840</v>
      </c>
      <c r="C4150" s="207" t="s">
        <v>841</v>
      </c>
      <c r="D4150" s="243" t="s">
        <v>842</v>
      </c>
      <c r="E4150" s="243" t="s">
        <v>843</v>
      </c>
      <c r="F4150" s="600" t="s">
        <v>844</v>
      </c>
      <c r="G4150" s="600"/>
      <c r="H4150" s="208" t="s">
        <v>845</v>
      </c>
      <c r="I4150" s="207" t="s">
        <v>846</v>
      </c>
      <c r="J4150" s="207" t="s">
        <v>847</v>
      </c>
      <c r="K4150" s="207" t="s">
        <v>742</v>
      </c>
    </row>
    <row r="4151" spans="1:11" ht="54.95" customHeight="1">
      <c r="A4151" s="317" t="s">
        <v>848</v>
      </c>
      <c r="B4151" s="317"/>
      <c r="C4151" s="318" t="s">
        <v>3928</v>
      </c>
      <c r="D4151" s="317" t="s">
        <v>14</v>
      </c>
      <c r="E4151" s="317" t="s">
        <v>3929</v>
      </c>
      <c r="F4151" s="592" t="s">
        <v>1183</v>
      </c>
      <c r="G4151" s="592"/>
      <c r="H4151" s="319" t="s">
        <v>862</v>
      </c>
      <c r="I4151" s="318">
        <v>1</v>
      </c>
      <c r="J4151" s="318" t="s">
        <v>3930</v>
      </c>
      <c r="K4151" s="318" t="s">
        <v>3930</v>
      </c>
    </row>
    <row r="4152" spans="1:11" ht="54.95" customHeight="1">
      <c r="A4152" s="247" t="s">
        <v>869</v>
      </c>
      <c r="B4152" s="247"/>
      <c r="C4152" s="214" t="s">
        <v>3943</v>
      </c>
      <c r="D4152" s="247" t="s">
        <v>14</v>
      </c>
      <c r="E4152" s="247" t="s">
        <v>3944</v>
      </c>
      <c r="F4152" s="598" t="s">
        <v>1438</v>
      </c>
      <c r="G4152" s="598"/>
      <c r="H4152" s="215" t="s">
        <v>914</v>
      </c>
      <c r="I4152" s="214" t="s">
        <v>3945</v>
      </c>
      <c r="J4152" s="214" t="s">
        <v>3946</v>
      </c>
      <c r="K4152" s="216">
        <v>13.06</v>
      </c>
    </row>
    <row r="4153" spans="1:11">
      <c r="A4153" s="245"/>
      <c r="B4153" s="245"/>
      <c r="C4153" s="245"/>
      <c r="D4153" s="245"/>
      <c r="E4153" s="245"/>
      <c r="F4153" s="245" t="s">
        <v>886</v>
      </c>
      <c r="G4153" s="245" t="s">
        <v>889</v>
      </c>
      <c r="H4153" s="245" t="s">
        <v>888</v>
      </c>
      <c r="I4153" s="245" t="s">
        <v>889</v>
      </c>
      <c r="J4153" s="245" t="s">
        <v>890</v>
      </c>
      <c r="K4153" s="245" t="s">
        <v>889</v>
      </c>
    </row>
    <row r="4154" spans="1:11" ht="15" thickBot="1">
      <c r="A4154" s="245"/>
      <c r="B4154" s="245"/>
      <c r="C4154" s="245"/>
      <c r="D4154" s="245"/>
      <c r="E4154" s="245"/>
      <c r="F4154" s="245" t="s">
        <v>891</v>
      </c>
      <c r="G4154" s="245" t="s">
        <v>3947</v>
      </c>
      <c r="H4154" s="599" t="s">
        <v>892</v>
      </c>
      <c r="I4154" s="599"/>
      <c r="J4154" s="599" t="s">
        <v>3948</v>
      </c>
      <c r="K4154" s="599"/>
    </row>
    <row r="4155" spans="1:11" ht="0.95" customHeight="1" thickTop="1">
      <c r="A4155" s="217"/>
      <c r="B4155" s="217"/>
      <c r="C4155" s="217"/>
      <c r="D4155" s="217"/>
      <c r="E4155" s="217"/>
      <c r="F4155" s="217"/>
      <c r="G4155" s="217"/>
      <c r="H4155" s="217"/>
      <c r="I4155" s="217"/>
      <c r="J4155" s="217"/>
      <c r="K4155" s="217"/>
    </row>
    <row r="4156" spans="1:11" ht="18" customHeight="1">
      <c r="A4156" s="243"/>
      <c r="B4156" s="243" t="s">
        <v>840</v>
      </c>
      <c r="C4156" s="207" t="s">
        <v>841</v>
      </c>
      <c r="D4156" s="243" t="s">
        <v>842</v>
      </c>
      <c r="E4156" s="243" t="s">
        <v>843</v>
      </c>
      <c r="F4156" s="600" t="s">
        <v>844</v>
      </c>
      <c r="G4156" s="600"/>
      <c r="H4156" s="208" t="s">
        <v>845</v>
      </c>
      <c r="I4156" s="207" t="s">
        <v>846</v>
      </c>
      <c r="J4156" s="207" t="s">
        <v>847</v>
      </c>
      <c r="K4156" s="207" t="s">
        <v>742</v>
      </c>
    </row>
    <row r="4157" spans="1:11" ht="54.95" customHeight="1">
      <c r="A4157" s="317" t="s">
        <v>848</v>
      </c>
      <c r="B4157" s="317"/>
      <c r="C4157" s="318" t="s">
        <v>3931</v>
      </c>
      <c r="D4157" s="317" t="s">
        <v>14</v>
      </c>
      <c r="E4157" s="317" t="s">
        <v>3932</v>
      </c>
      <c r="F4157" s="592" t="s">
        <v>1183</v>
      </c>
      <c r="G4157" s="592"/>
      <c r="H4157" s="319" t="s">
        <v>862</v>
      </c>
      <c r="I4157" s="318">
        <v>1</v>
      </c>
      <c r="J4157" s="318" t="s">
        <v>3933</v>
      </c>
      <c r="K4157" s="318" t="s">
        <v>3933</v>
      </c>
    </row>
    <row r="4158" spans="1:11" ht="54.95" customHeight="1">
      <c r="A4158" s="247" t="s">
        <v>869</v>
      </c>
      <c r="B4158" s="247"/>
      <c r="C4158" s="214" t="s">
        <v>3943</v>
      </c>
      <c r="D4158" s="247" t="s">
        <v>14</v>
      </c>
      <c r="E4158" s="247" t="s">
        <v>3944</v>
      </c>
      <c r="F4158" s="598" t="s">
        <v>1438</v>
      </c>
      <c r="G4158" s="598"/>
      <c r="H4158" s="215" t="s">
        <v>914</v>
      </c>
      <c r="I4158" s="214" t="s">
        <v>3020</v>
      </c>
      <c r="J4158" s="214" t="s">
        <v>3946</v>
      </c>
      <c r="K4158" s="216">
        <v>3.35</v>
      </c>
    </row>
    <row r="4159" spans="1:11">
      <c r="A4159" s="245"/>
      <c r="B4159" s="245"/>
      <c r="C4159" s="245"/>
      <c r="D4159" s="245"/>
      <c r="E4159" s="245"/>
      <c r="F4159" s="245" t="s">
        <v>886</v>
      </c>
      <c r="G4159" s="245" t="s">
        <v>889</v>
      </c>
      <c r="H4159" s="245" t="s">
        <v>888</v>
      </c>
      <c r="I4159" s="245" t="s">
        <v>889</v>
      </c>
      <c r="J4159" s="245" t="s">
        <v>890</v>
      </c>
      <c r="K4159" s="245" t="s">
        <v>889</v>
      </c>
    </row>
    <row r="4160" spans="1:11" ht="15" thickBot="1">
      <c r="A4160" s="245"/>
      <c r="B4160" s="245"/>
      <c r="C4160" s="245"/>
      <c r="D4160" s="245"/>
      <c r="E4160" s="245"/>
      <c r="F4160" s="245" t="s">
        <v>891</v>
      </c>
      <c r="G4160" s="245" t="s">
        <v>3199</v>
      </c>
      <c r="H4160" s="599" t="s">
        <v>892</v>
      </c>
      <c r="I4160" s="599"/>
      <c r="J4160" s="599" t="s">
        <v>3949</v>
      </c>
      <c r="K4160" s="599"/>
    </row>
    <row r="4161" spans="1:11" ht="0.95" customHeight="1" thickTop="1">
      <c r="A4161" s="217"/>
      <c r="B4161" s="217"/>
      <c r="C4161" s="217"/>
      <c r="D4161" s="217"/>
      <c r="E4161" s="217"/>
      <c r="F4161" s="217"/>
      <c r="G4161" s="217"/>
      <c r="H4161" s="217"/>
      <c r="I4161" s="217"/>
      <c r="J4161" s="217"/>
      <c r="K4161" s="217"/>
    </row>
    <row r="4162" spans="1:11" ht="18" customHeight="1">
      <c r="A4162" s="243"/>
      <c r="B4162" s="243" t="s">
        <v>840</v>
      </c>
      <c r="C4162" s="207" t="s">
        <v>841</v>
      </c>
      <c r="D4162" s="243" t="s">
        <v>842</v>
      </c>
      <c r="E4162" s="243" t="s">
        <v>843</v>
      </c>
      <c r="F4162" s="600" t="s">
        <v>844</v>
      </c>
      <c r="G4162" s="600"/>
      <c r="H4162" s="208" t="s">
        <v>845</v>
      </c>
      <c r="I4162" s="207" t="s">
        <v>846</v>
      </c>
      <c r="J4162" s="207" t="s">
        <v>847</v>
      </c>
      <c r="K4162" s="207" t="s">
        <v>742</v>
      </c>
    </row>
    <row r="4163" spans="1:11" ht="54.95" customHeight="1">
      <c r="A4163" s="317" t="s">
        <v>848</v>
      </c>
      <c r="B4163" s="317"/>
      <c r="C4163" s="318" t="s">
        <v>3936</v>
      </c>
      <c r="D4163" s="317" t="s">
        <v>14</v>
      </c>
      <c r="E4163" s="317" t="s">
        <v>3937</v>
      </c>
      <c r="F4163" s="592" t="s">
        <v>1183</v>
      </c>
      <c r="G4163" s="592"/>
      <c r="H4163" s="319" t="s">
        <v>862</v>
      </c>
      <c r="I4163" s="318">
        <v>1</v>
      </c>
      <c r="J4163" s="318" t="s">
        <v>2740</v>
      </c>
      <c r="K4163" s="318" t="s">
        <v>2740</v>
      </c>
    </row>
    <row r="4164" spans="1:11" ht="54.95" customHeight="1">
      <c r="A4164" s="247" t="s">
        <v>869</v>
      </c>
      <c r="B4164" s="247"/>
      <c r="C4164" s="214" t="s">
        <v>3943</v>
      </c>
      <c r="D4164" s="247" t="s">
        <v>14</v>
      </c>
      <c r="E4164" s="247" t="s">
        <v>3944</v>
      </c>
      <c r="F4164" s="598" t="s">
        <v>1438</v>
      </c>
      <c r="G4164" s="598"/>
      <c r="H4164" s="215" t="s">
        <v>914</v>
      </c>
      <c r="I4164" s="214" t="s">
        <v>3869</v>
      </c>
      <c r="J4164" s="214" t="s">
        <v>3946</v>
      </c>
      <c r="K4164" s="216">
        <v>16.32</v>
      </c>
    </row>
    <row r="4165" spans="1:11">
      <c r="A4165" s="245"/>
      <c r="B4165" s="245"/>
      <c r="C4165" s="245"/>
      <c r="D4165" s="245"/>
      <c r="E4165" s="245"/>
      <c r="F4165" s="245" t="s">
        <v>886</v>
      </c>
      <c r="G4165" s="245" t="s">
        <v>889</v>
      </c>
      <c r="H4165" s="245" t="s">
        <v>888</v>
      </c>
      <c r="I4165" s="245" t="s">
        <v>889</v>
      </c>
      <c r="J4165" s="245" t="s">
        <v>890</v>
      </c>
      <c r="K4165" s="245" t="s">
        <v>889</v>
      </c>
    </row>
    <row r="4166" spans="1:11" ht="15" thickBot="1">
      <c r="A4166" s="245"/>
      <c r="B4166" s="245"/>
      <c r="C4166" s="245"/>
      <c r="D4166" s="245"/>
      <c r="E4166" s="245"/>
      <c r="F4166" s="245" t="s">
        <v>891</v>
      </c>
      <c r="G4166" s="245" t="s">
        <v>2755</v>
      </c>
      <c r="H4166" s="599" t="s">
        <v>892</v>
      </c>
      <c r="I4166" s="599"/>
      <c r="J4166" s="599" t="s">
        <v>3950</v>
      </c>
      <c r="K4166" s="599"/>
    </row>
    <row r="4167" spans="1:11" ht="0.95" customHeight="1" thickTop="1">
      <c r="A4167" s="217"/>
      <c r="B4167" s="217"/>
      <c r="C4167" s="217"/>
      <c r="D4167" s="217"/>
      <c r="E4167" s="217"/>
      <c r="F4167" s="217"/>
      <c r="G4167" s="217"/>
      <c r="H4167" s="217"/>
      <c r="I4167" s="217"/>
      <c r="J4167" s="217"/>
      <c r="K4167" s="217"/>
    </row>
    <row r="4168" spans="1:11" ht="18" customHeight="1">
      <c r="A4168" s="243"/>
      <c r="B4168" s="243" t="s">
        <v>840</v>
      </c>
      <c r="C4168" s="207" t="s">
        <v>841</v>
      </c>
      <c r="D4168" s="243" t="s">
        <v>842</v>
      </c>
      <c r="E4168" s="243" t="s">
        <v>843</v>
      </c>
      <c r="F4168" s="600" t="s">
        <v>844</v>
      </c>
      <c r="G4168" s="600"/>
      <c r="H4168" s="208" t="s">
        <v>845</v>
      </c>
      <c r="I4168" s="207" t="s">
        <v>846</v>
      </c>
      <c r="J4168" s="207" t="s">
        <v>847</v>
      </c>
      <c r="K4168" s="207" t="s">
        <v>742</v>
      </c>
    </row>
    <row r="4169" spans="1:11" ht="54.95" customHeight="1">
      <c r="A4169" s="317" t="s">
        <v>848</v>
      </c>
      <c r="B4169" s="317"/>
      <c r="C4169" s="318" t="s">
        <v>3938</v>
      </c>
      <c r="D4169" s="317" t="s">
        <v>14</v>
      </c>
      <c r="E4169" s="317" t="s">
        <v>3939</v>
      </c>
      <c r="F4169" s="592" t="s">
        <v>1183</v>
      </c>
      <c r="G4169" s="592"/>
      <c r="H4169" s="319" t="s">
        <v>862</v>
      </c>
      <c r="I4169" s="318">
        <v>1</v>
      </c>
      <c r="J4169" s="318" t="s">
        <v>3940</v>
      </c>
      <c r="K4169" s="318" t="s">
        <v>3940</v>
      </c>
    </row>
    <row r="4170" spans="1:11" ht="21.95" customHeight="1">
      <c r="A4170" s="247" t="s">
        <v>869</v>
      </c>
      <c r="B4170" s="247"/>
      <c r="C4170" s="214" t="s">
        <v>3284</v>
      </c>
      <c r="D4170" s="247" t="s">
        <v>14</v>
      </c>
      <c r="E4170" s="247" t="s">
        <v>3285</v>
      </c>
      <c r="F4170" s="598" t="s">
        <v>872</v>
      </c>
      <c r="G4170" s="598"/>
      <c r="H4170" s="215" t="s">
        <v>794</v>
      </c>
      <c r="I4170" s="214" t="s">
        <v>3951</v>
      </c>
      <c r="J4170" s="214" t="s">
        <v>1778</v>
      </c>
      <c r="K4170" s="216">
        <v>41.74</v>
      </c>
    </row>
    <row r="4171" spans="1:11">
      <c r="A4171" s="245"/>
      <c r="B4171" s="245"/>
      <c r="C4171" s="245"/>
      <c r="D4171" s="245"/>
      <c r="E4171" s="245"/>
      <c r="F4171" s="245" t="s">
        <v>886</v>
      </c>
      <c r="G4171" s="245" t="s">
        <v>889</v>
      </c>
      <c r="H4171" s="245" t="s">
        <v>888</v>
      </c>
      <c r="I4171" s="245" t="s">
        <v>889</v>
      </c>
      <c r="J4171" s="245" t="s">
        <v>890</v>
      </c>
      <c r="K4171" s="245" t="s">
        <v>889</v>
      </c>
    </row>
    <row r="4172" spans="1:11" ht="15" thickBot="1">
      <c r="A4172" s="245"/>
      <c r="B4172" s="245"/>
      <c r="C4172" s="245"/>
      <c r="D4172" s="245"/>
      <c r="E4172" s="245"/>
      <c r="F4172" s="245" t="s">
        <v>891</v>
      </c>
      <c r="G4172" s="245" t="s">
        <v>949</v>
      </c>
      <c r="H4172" s="599" t="s">
        <v>892</v>
      </c>
      <c r="I4172" s="599"/>
      <c r="J4172" s="599" t="s">
        <v>3952</v>
      </c>
      <c r="K4172" s="599"/>
    </row>
    <row r="4173" spans="1:11" ht="0.95" customHeight="1" thickTop="1">
      <c r="A4173" s="217"/>
      <c r="B4173" s="217"/>
      <c r="C4173" s="217"/>
      <c r="D4173" s="217"/>
      <c r="E4173" s="217"/>
      <c r="F4173" s="217"/>
      <c r="G4173" s="217"/>
      <c r="H4173" s="217"/>
      <c r="I4173" s="217"/>
      <c r="J4173" s="217"/>
      <c r="K4173" s="217"/>
    </row>
    <row r="4174" spans="1:11" ht="18" customHeight="1">
      <c r="A4174" s="243"/>
      <c r="B4174" s="243" t="s">
        <v>840</v>
      </c>
      <c r="C4174" s="207" t="s">
        <v>841</v>
      </c>
      <c r="D4174" s="243" t="s">
        <v>842</v>
      </c>
      <c r="E4174" s="243" t="s">
        <v>843</v>
      </c>
      <c r="F4174" s="600" t="s">
        <v>844</v>
      </c>
      <c r="G4174" s="600"/>
      <c r="H4174" s="208" t="s">
        <v>845</v>
      </c>
      <c r="I4174" s="207" t="s">
        <v>846</v>
      </c>
      <c r="J4174" s="207" t="s">
        <v>847</v>
      </c>
      <c r="K4174" s="207" t="s">
        <v>742</v>
      </c>
    </row>
    <row r="4175" spans="1:11" ht="33" customHeight="1">
      <c r="A4175" s="317" t="s">
        <v>848</v>
      </c>
      <c r="B4175" s="317"/>
      <c r="C4175" s="318" t="s">
        <v>2858</v>
      </c>
      <c r="D4175" s="317" t="s">
        <v>14</v>
      </c>
      <c r="E4175" s="317" t="s">
        <v>2859</v>
      </c>
      <c r="F4175" s="592" t="s">
        <v>960</v>
      </c>
      <c r="G4175" s="592"/>
      <c r="H4175" s="319" t="s">
        <v>16</v>
      </c>
      <c r="I4175" s="318">
        <v>1</v>
      </c>
      <c r="J4175" s="318" t="s">
        <v>2861</v>
      </c>
      <c r="K4175" s="318" t="s">
        <v>2861</v>
      </c>
    </row>
    <row r="4176" spans="1:11" ht="21.95" customHeight="1">
      <c r="A4176" s="244" t="s">
        <v>853</v>
      </c>
      <c r="B4176" s="244"/>
      <c r="C4176" s="211" t="s">
        <v>859</v>
      </c>
      <c r="D4176" s="244" t="s">
        <v>14</v>
      </c>
      <c r="E4176" s="244" t="s">
        <v>860</v>
      </c>
      <c r="F4176" s="597" t="s">
        <v>861</v>
      </c>
      <c r="G4176" s="597"/>
      <c r="H4176" s="212" t="s">
        <v>862</v>
      </c>
      <c r="I4176" s="211" t="s">
        <v>1808</v>
      </c>
      <c r="J4176" s="211" t="s">
        <v>864</v>
      </c>
      <c r="K4176" s="213">
        <v>2.74</v>
      </c>
    </row>
    <row r="4177" spans="1:11" ht="21.95" customHeight="1">
      <c r="A4177" s="244" t="s">
        <v>853</v>
      </c>
      <c r="B4177" s="244"/>
      <c r="C4177" s="211" t="s">
        <v>1746</v>
      </c>
      <c r="D4177" s="244" t="s">
        <v>14</v>
      </c>
      <c r="E4177" s="244" t="s">
        <v>1747</v>
      </c>
      <c r="F4177" s="597" t="s">
        <v>861</v>
      </c>
      <c r="G4177" s="597"/>
      <c r="H4177" s="212" t="s">
        <v>862</v>
      </c>
      <c r="I4177" s="211" t="s">
        <v>2829</v>
      </c>
      <c r="J4177" s="211" t="s">
        <v>1748</v>
      </c>
      <c r="K4177" s="213">
        <v>8.83</v>
      </c>
    </row>
    <row r="4178" spans="1:11" ht="21.95" customHeight="1">
      <c r="A4178" s="247" t="s">
        <v>869</v>
      </c>
      <c r="B4178" s="247"/>
      <c r="C4178" s="214" t="s">
        <v>1749</v>
      </c>
      <c r="D4178" s="247" t="s">
        <v>14</v>
      </c>
      <c r="E4178" s="247" t="s">
        <v>1750</v>
      </c>
      <c r="F4178" s="598" t="s">
        <v>872</v>
      </c>
      <c r="G4178" s="598"/>
      <c r="H4178" s="215" t="s">
        <v>880</v>
      </c>
      <c r="I4178" s="214" t="s">
        <v>1765</v>
      </c>
      <c r="J4178" s="214" t="s">
        <v>1752</v>
      </c>
      <c r="K4178" s="216">
        <v>2.81</v>
      </c>
    </row>
    <row r="4179" spans="1:11" ht="21.95" customHeight="1">
      <c r="A4179" s="247" t="s">
        <v>869</v>
      </c>
      <c r="B4179" s="247"/>
      <c r="C4179" s="214" t="s">
        <v>1800</v>
      </c>
      <c r="D4179" s="247" t="s">
        <v>14</v>
      </c>
      <c r="E4179" s="247" t="s">
        <v>1801</v>
      </c>
      <c r="F4179" s="598" t="s">
        <v>872</v>
      </c>
      <c r="G4179" s="598"/>
      <c r="H4179" s="215" t="s">
        <v>16</v>
      </c>
      <c r="I4179" s="214" t="s">
        <v>1766</v>
      </c>
      <c r="J4179" s="214" t="s">
        <v>1802</v>
      </c>
      <c r="K4179" s="216">
        <v>21.09</v>
      </c>
    </row>
    <row r="4180" spans="1:11" ht="21.95" customHeight="1">
      <c r="A4180" s="247" t="s">
        <v>869</v>
      </c>
      <c r="B4180" s="247"/>
      <c r="C4180" s="214" t="s">
        <v>1753</v>
      </c>
      <c r="D4180" s="247" t="s">
        <v>14</v>
      </c>
      <c r="E4180" s="247" t="s">
        <v>1754</v>
      </c>
      <c r="F4180" s="598" t="s">
        <v>872</v>
      </c>
      <c r="G4180" s="598"/>
      <c r="H4180" s="215" t="s">
        <v>880</v>
      </c>
      <c r="I4180" s="214" t="s">
        <v>1843</v>
      </c>
      <c r="J4180" s="214" t="s">
        <v>1756</v>
      </c>
      <c r="K4180" s="216">
        <v>0.88</v>
      </c>
    </row>
    <row r="4181" spans="1:11">
      <c r="A4181" s="245"/>
      <c r="B4181" s="245"/>
      <c r="C4181" s="245"/>
      <c r="D4181" s="245"/>
      <c r="E4181" s="245"/>
      <c r="F4181" s="245" t="s">
        <v>886</v>
      </c>
      <c r="G4181" s="245" t="s">
        <v>2560</v>
      </c>
      <c r="H4181" s="245" t="s">
        <v>888</v>
      </c>
      <c r="I4181" s="245" t="s">
        <v>3771</v>
      </c>
      <c r="J4181" s="245" t="s">
        <v>890</v>
      </c>
      <c r="K4181" s="245" t="s">
        <v>3714</v>
      </c>
    </row>
    <row r="4182" spans="1:11" ht="15" thickBot="1">
      <c r="A4182" s="245"/>
      <c r="B4182" s="245"/>
      <c r="C4182" s="245"/>
      <c r="D4182" s="245"/>
      <c r="E4182" s="245"/>
      <c r="F4182" s="245" t="s">
        <v>891</v>
      </c>
      <c r="G4182" s="245" t="s">
        <v>3953</v>
      </c>
      <c r="H4182" s="599" t="s">
        <v>892</v>
      </c>
      <c r="I4182" s="599"/>
      <c r="J4182" s="599" t="s">
        <v>3954</v>
      </c>
      <c r="K4182" s="599"/>
    </row>
    <row r="4183" spans="1:11" ht="0.95" customHeight="1" thickTop="1">
      <c r="A4183" s="217"/>
      <c r="B4183" s="217"/>
      <c r="C4183" s="217"/>
      <c r="D4183" s="217"/>
      <c r="E4183" s="217"/>
      <c r="F4183" s="217"/>
      <c r="G4183" s="217"/>
      <c r="H4183" s="217"/>
      <c r="I4183" s="217"/>
      <c r="J4183" s="217"/>
      <c r="K4183" s="217"/>
    </row>
    <row r="4184" spans="1:11" ht="18" customHeight="1">
      <c r="A4184" s="243"/>
      <c r="B4184" s="243" t="s">
        <v>840</v>
      </c>
      <c r="C4184" s="207" t="s">
        <v>841</v>
      </c>
      <c r="D4184" s="243" t="s">
        <v>842</v>
      </c>
      <c r="E4184" s="243" t="s">
        <v>843</v>
      </c>
      <c r="F4184" s="600" t="s">
        <v>844</v>
      </c>
      <c r="G4184" s="600"/>
      <c r="H4184" s="208" t="s">
        <v>845</v>
      </c>
      <c r="I4184" s="207" t="s">
        <v>846</v>
      </c>
      <c r="J4184" s="207" t="s">
        <v>847</v>
      </c>
      <c r="K4184" s="207" t="s">
        <v>742</v>
      </c>
    </row>
    <row r="4185" spans="1:11" ht="33" customHeight="1">
      <c r="A4185" s="317" t="s">
        <v>848</v>
      </c>
      <c r="B4185" s="317"/>
      <c r="C4185" s="318" t="s">
        <v>2862</v>
      </c>
      <c r="D4185" s="317" t="s">
        <v>14</v>
      </c>
      <c r="E4185" s="317" t="s">
        <v>2863</v>
      </c>
      <c r="F4185" s="592" t="s">
        <v>960</v>
      </c>
      <c r="G4185" s="592"/>
      <c r="H4185" s="319" t="s">
        <v>16</v>
      </c>
      <c r="I4185" s="318">
        <v>1</v>
      </c>
      <c r="J4185" s="318" t="s">
        <v>2865</v>
      </c>
      <c r="K4185" s="318" t="s">
        <v>2865</v>
      </c>
    </row>
    <row r="4186" spans="1:11" ht="21.95" customHeight="1">
      <c r="A4186" s="244" t="s">
        <v>853</v>
      </c>
      <c r="B4186" s="244"/>
      <c r="C4186" s="211" t="s">
        <v>859</v>
      </c>
      <c r="D4186" s="244" t="s">
        <v>14</v>
      </c>
      <c r="E4186" s="244" t="s">
        <v>860</v>
      </c>
      <c r="F4186" s="597" t="s">
        <v>861</v>
      </c>
      <c r="G4186" s="597"/>
      <c r="H4186" s="212" t="s">
        <v>862</v>
      </c>
      <c r="I4186" s="211" t="s">
        <v>1771</v>
      </c>
      <c r="J4186" s="211" t="s">
        <v>864</v>
      </c>
      <c r="K4186" s="213">
        <v>2.0499999999999998</v>
      </c>
    </row>
    <row r="4187" spans="1:11" ht="21.95" customHeight="1">
      <c r="A4187" s="244" t="s">
        <v>853</v>
      </c>
      <c r="B4187" s="244"/>
      <c r="C4187" s="211" t="s">
        <v>1746</v>
      </c>
      <c r="D4187" s="244" t="s">
        <v>14</v>
      </c>
      <c r="E4187" s="244" t="s">
        <v>1747</v>
      </c>
      <c r="F4187" s="597" t="s">
        <v>861</v>
      </c>
      <c r="G4187" s="597"/>
      <c r="H4187" s="212" t="s">
        <v>862</v>
      </c>
      <c r="I4187" s="211" t="s">
        <v>1843</v>
      </c>
      <c r="J4187" s="211" t="s">
        <v>1748</v>
      </c>
      <c r="K4187" s="213">
        <v>4.92</v>
      </c>
    </row>
    <row r="4188" spans="1:11" ht="21.95" customHeight="1">
      <c r="A4188" s="247" t="s">
        <v>869</v>
      </c>
      <c r="B4188" s="247"/>
      <c r="C4188" s="214" t="s">
        <v>1749</v>
      </c>
      <c r="D4188" s="247" t="s">
        <v>14</v>
      </c>
      <c r="E4188" s="247" t="s">
        <v>1750</v>
      </c>
      <c r="F4188" s="598" t="s">
        <v>872</v>
      </c>
      <c r="G4188" s="598"/>
      <c r="H4188" s="215" t="s">
        <v>880</v>
      </c>
      <c r="I4188" s="214" t="s">
        <v>1765</v>
      </c>
      <c r="J4188" s="214" t="s">
        <v>1752</v>
      </c>
      <c r="K4188" s="216">
        <v>2.81</v>
      </c>
    </row>
    <row r="4189" spans="1:11" ht="21.95" customHeight="1">
      <c r="A4189" s="247" t="s">
        <v>869</v>
      </c>
      <c r="B4189" s="247"/>
      <c r="C4189" s="214" t="s">
        <v>1800</v>
      </c>
      <c r="D4189" s="247" t="s">
        <v>14</v>
      </c>
      <c r="E4189" s="247" t="s">
        <v>1801</v>
      </c>
      <c r="F4189" s="598" t="s">
        <v>872</v>
      </c>
      <c r="G4189" s="598"/>
      <c r="H4189" s="215" t="s">
        <v>16</v>
      </c>
      <c r="I4189" s="214" t="s">
        <v>1766</v>
      </c>
      <c r="J4189" s="214" t="s">
        <v>1802</v>
      </c>
      <c r="K4189" s="216">
        <v>21.09</v>
      </c>
    </row>
    <row r="4190" spans="1:11" ht="21.95" customHeight="1">
      <c r="A4190" s="247" t="s">
        <v>869</v>
      </c>
      <c r="B4190" s="247"/>
      <c r="C4190" s="214" t="s">
        <v>1753</v>
      </c>
      <c r="D4190" s="247" t="s">
        <v>14</v>
      </c>
      <c r="E4190" s="247" t="s">
        <v>1754</v>
      </c>
      <c r="F4190" s="598" t="s">
        <v>872</v>
      </c>
      <c r="G4190" s="598"/>
      <c r="H4190" s="215" t="s">
        <v>880</v>
      </c>
      <c r="I4190" s="214" t="s">
        <v>1843</v>
      </c>
      <c r="J4190" s="214" t="s">
        <v>1756</v>
      </c>
      <c r="K4190" s="216">
        <v>0.88</v>
      </c>
    </row>
    <row r="4191" spans="1:11">
      <c r="A4191" s="245"/>
      <c r="B4191" s="245"/>
      <c r="C4191" s="245"/>
      <c r="D4191" s="245"/>
      <c r="E4191" s="245"/>
      <c r="F4191" s="245" t="s">
        <v>886</v>
      </c>
      <c r="G4191" s="245" t="s">
        <v>4328</v>
      </c>
      <c r="H4191" s="245" t="s">
        <v>888</v>
      </c>
      <c r="I4191" s="245" t="s">
        <v>4179</v>
      </c>
      <c r="J4191" s="245" t="s">
        <v>890</v>
      </c>
      <c r="K4191" s="245" t="s">
        <v>3955</v>
      </c>
    </row>
    <row r="4192" spans="1:11" ht="15" thickBot="1">
      <c r="A4192" s="245"/>
      <c r="B4192" s="245"/>
      <c r="C4192" s="245"/>
      <c r="D4192" s="245"/>
      <c r="E4192" s="245"/>
      <c r="F4192" s="245" t="s">
        <v>891</v>
      </c>
      <c r="G4192" s="245" t="s">
        <v>3956</v>
      </c>
      <c r="H4192" s="599" t="s">
        <v>892</v>
      </c>
      <c r="I4192" s="599"/>
      <c r="J4192" s="599" t="s">
        <v>3957</v>
      </c>
      <c r="K4192" s="599"/>
    </row>
    <row r="4193" spans="1:11" ht="0.95" customHeight="1" thickTop="1">
      <c r="A4193" s="217"/>
      <c r="B4193" s="217"/>
      <c r="C4193" s="217"/>
      <c r="D4193" s="217"/>
      <c r="E4193" s="217"/>
      <c r="F4193" s="217"/>
      <c r="G4193" s="217"/>
      <c r="H4193" s="217"/>
      <c r="I4193" s="217"/>
      <c r="J4193" s="217"/>
      <c r="K4193" s="217"/>
    </row>
    <row r="4194" spans="1:11" ht="18" customHeight="1">
      <c r="A4194" s="243"/>
      <c r="B4194" s="243" t="s">
        <v>840</v>
      </c>
      <c r="C4194" s="207" t="s">
        <v>841</v>
      </c>
      <c r="D4194" s="243" t="s">
        <v>842</v>
      </c>
      <c r="E4194" s="243" t="s">
        <v>843</v>
      </c>
      <c r="F4194" s="600" t="s">
        <v>844</v>
      </c>
      <c r="G4194" s="600"/>
      <c r="H4194" s="208" t="s">
        <v>845</v>
      </c>
      <c r="I4194" s="207" t="s">
        <v>846</v>
      </c>
      <c r="J4194" s="207" t="s">
        <v>847</v>
      </c>
      <c r="K4194" s="207" t="s">
        <v>742</v>
      </c>
    </row>
    <row r="4195" spans="1:11" ht="33" customHeight="1">
      <c r="A4195" s="317" t="s">
        <v>848</v>
      </c>
      <c r="B4195" s="317"/>
      <c r="C4195" s="318" t="s">
        <v>2854</v>
      </c>
      <c r="D4195" s="317" t="s">
        <v>14</v>
      </c>
      <c r="E4195" s="317" t="s">
        <v>2855</v>
      </c>
      <c r="F4195" s="592" t="s">
        <v>960</v>
      </c>
      <c r="G4195" s="592"/>
      <c r="H4195" s="319" t="s">
        <v>16</v>
      </c>
      <c r="I4195" s="318">
        <v>1</v>
      </c>
      <c r="J4195" s="318" t="s">
        <v>2857</v>
      </c>
      <c r="K4195" s="318" t="s">
        <v>2857</v>
      </c>
    </row>
    <row r="4196" spans="1:11" ht="21.95" customHeight="1">
      <c r="A4196" s="244" t="s">
        <v>853</v>
      </c>
      <c r="B4196" s="244"/>
      <c r="C4196" s="211" t="s">
        <v>859</v>
      </c>
      <c r="D4196" s="244" t="s">
        <v>14</v>
      </c>
      <c r="E4196" s="244" t="s">
        <v>860</v>
      </c>
      <c r="F4196" s="597" t="s">
        <v>861</v>
      </c>
      <c r="G4196" s="597"/>
      <c r="H4196" s="212" t="s">
        <v>862</v>
      </c>
      <c r="I4196" s="211" t="s">
        <v>1799</v>
      </c>
      <c r="J4196" s="211" t="s">
        <v>864</v>
      </c>
      <c r="K4196" s="213">
        <v>3.56</v>
      </c>
    </row>
    <row r="4197" spans="1:11" ht="21.95" customHeight="1">
      <c r="A4197" s="244" t="s">
        <v>853</v>
      </c>
      <c r="B4197" s="244"/>
      <c r="C4197" s="211" t="s">
        <v>1746</v>
      </c>
      <c r="D4197" s="244" t="s">
        <v>14</v>
      </c>
      <c r="E4197" s="244" t="s">
        <v>1747</v>
      </c>
      <c r="F4197" s="597" t="s">
        <v>861</v>
      </c>
      <c r="G4197" s="597"/>
      <c r="H4197" s="212" t="s">
        <v>862</v>
      </c>
      <c r="I4197" s="211" t="s">
        <v>1385</v>
      </c>
      <c r="J4197" s="211" t="s">
        <v>1748</v>
      </c>
      <c r="K4197" s="213">
        <v>13.14</v>
      </c>
    </row>
    <row r="4198" spans="1:11" ht="21.95" customHeight="1">
      <c r="A4198" s="247" t="s">
        <v>869</v>
      </c>
      <c r="B4198" s="247"/>
      <c r="C4198" s="214" t="s">
        <v>1749</v>
      </c>
      <c r="D4198" s="247" t="s">
        <v>14</v>
      </c>
      <c r="E4198" s="247" t="s">
        <v>1750</v>
      </c>
      <c r="F4198" s="598" t="s">
        <v>872</v>
      </c>
      <c r="G4198" s="598"/>
      <c r="H4198" s="215" t="s">
        <v>880</v>
      </c>
      <c r="I4198" s="214" t="s">
        <v>1765</v>
      </c>
      <c r="J4198" s="214" t="s">
        <v>1752</v>
      </c>
      <c r="K4198" s="216">
        <v>2.81</v>
      </c>
    </row>
    <row r="4199" spans="1:11" ht="21.95" customHeight="1">
      <c r="A4199" s="247" t="s">
        <v>869</v>
      </c>
      <c r="B4199" s="247"/>
      <c r="C4199" s="214" t="s">
        <v>1800</v>
      </c>
      <c r="D4199" s="247" t="s">
        <v>14</v>
      </c>
      <c r="E4199" s="247" t="s">
        <v>1801</v>
      </c>
      <c r="F4199" s="598" t="s">
        <v>872</v>
      </c>
      <c r="G4199" s="598"/>
      <c r="H4199" s="215" t="s">
        <v>16</v>
      </c>
      <c r="I4199" s="214" t="s">
        <v>1070</v>
      </c>
      <c r="J4199" s="214" t="s">
        <v>1802</v>
      </c>
      <c r="K4199" s="216">
        <v>21.49</v>
      </c>
    </row>
    <row r="4200" spans="1:11" ht="21.95" customHeight="1">
      <c r="A4200" s="247" t="s">
        <v>869</v>
      </c>
      <c r="B4200" s="247"/>
      <c r="C4200" s="214" t="s">
        <v>1753</v>
      </c>
      <c r="D4200" s="247" t="s">
        <v>14</v>
      </c>
      <c r="E4200" s="247" t="s">
        <v>1754</v>
      </c>
      <c r="F4200" s="598" t="s">
        <v>872</v>
      </c>
      <c r="G4200" s="598"/>
      <c r="H4200" s="215" t="s">
        <v>880</v>
      </c>
      <c r="I4200" s="214" t="s">
        <v>1843</v>
      </c>
      <c r="J4200" s="214" t="s">
        <v>1756</v>
      </c>
      <c r="K4200" s="216">
        <v>0.88</v>
      </c>
    </row>
    <row r="4201" spans="1:11">
      <c r="A4201" s="245"/>
      <c r="B4201" s="245"/>
      <c r="C4201" s="245"/>
      <c r="D4201" s="245"/>
      <c r="E4201" s="245"/>
      <c r="F4201" s="245" t="s">
        <v>886</v>
      </c>
      <c r="G4201" s="245" t="s">
        <v>4329</v>
      </c>
      <c r="H4201" s="245" t="s">
        <v>888</v>
      </c>
      <c r="I4201" s="245" t="s">
        <v>2763</v>
      </c>
      <c r="J4201" s="245" t="s">
        <v>890</v>
      </c>
      <c r="K4201" s="245" t="s">
        <v>3958</v>
      </c>
    </row>
    <row r="4202" spans="1:11" ht="15" thickBot="1">
      <c r="A4202" s="245"/>
      <c r="B4202" s="245"/>
      <c r="C4202" s="245"/>
      <c r="D4202" s="245"/>
      <c r="E4202" s="245"/>
      <c r="F4202" s="245" t="s">
        <v>891</v>
      </c>
      <c r="G4202" s="245" t="s">
        <v>3959</v>
      </c>
      <c r="H4202" s="599" t="s">
        <v>892</v>
      </c>
      <c r="I4202" s="599"/>
      <c r="J4202" s="599" t="s">
        <v>3960</v>
      </c>
      <c r="K4202" s="599"/>
    </row>
    <row r="4203" spans="1:11" ht="0.95" customHeight="1" thickTop="1">
      <c r="A4203" s="217"/>
      <c r="B4203" s="217"/>
      <c r="C4203" s="217"/>
      <c r="D4203" s="217"/>
      <c r="E4203" s="217"/>
      <c r="F4203" s="217"/>
      <c r="G4203" s="217"/>
      <c r="H4203" s="217"/>
      <c r="I4203" s="217"/>
      <c r="J4203" s="217"/>
      <c r="K4203" s="217"/>
    </row>
    <row r="4204" spans="1:11" ht="18" customHeight="1">
      <c r="A4204" s="243"/>
      <c r="B4204" s="243" t="s">
        <v>840</v>
      </c>
      <c r="C4204" s="207" t="s">
        <v>841</v>
      </c>
      <c r="D4204" s="243" t="s">
        <v>842</v>
      </c>
      <c r="E4204" s="243" t="s">
        <v>843</v>
      </c>
      <c r="F4204" s="600" t="s">
        <v>844</v>
      </c>
      <c r="G4204" s="600"/>
      <c r="H4204" s="208" t="s">
        <v>845</v>
      </c>
      <c r="I4204" s="207" t="s">
        <v>846</v>
      </c>
      <c r="J4204" s="207" t="s">
        <v>847</v>
      </c>
      <c r="K4204" s="207" t="s">
        <v>742</v>
      </c>
    </row>
    <row r="4205" spans="1:11" ht="33" customHeight="1">
      <c r="A4205" s="317" t="s">
        <v>848</v>
      </c>
      <c r="B4205" s="317"/>
      <c r="C4205" s="318" t="s">
        <v>1187</v>
      </c>
      <c r="D4205" s="317" t="s">
        <v>14</v>
      </c>
      <c r="E4205" s="317" t="s">
        <v>1188</v>
      </c>
      <c r="F4205" s="592" t="s">
        <v>1183</v>
      </c>
      <c r="G4205" s="592"/>
      <c r="H4205" s="319" t="s">
        <v>1189</v>
      </c>
      <c r="I4205" s="318">
        <v>1</v>
      </c>
      <c r="J4205" s="318" t="s">
        <v>1191</v>
      </c>
      <c r="K4205" s="318" t="s">
        <v>1191</v>
      </c>
    </row>
    <row r="4206" spans="1:11" ht="21.95" customHeight="1">
      <c r="A4206" s="244" t="s">
        <v>853</v>
      </c>
      <c r="B4206" s="244"/>
      <c r="C4206" s="211" t="s">
        <v>3302</v>
      </c>
      <c r="D4206" s="244" t="s">
        <v>14</v>
      </c>
      <c r="E4206" s="244" t="s">
        <v>3303</v>
      </c>
      <c r="F4206" s="597" t="s">
        <v>861</v>
      </c>
      <c r="G4206" s="597"/>
      <c r="H4206" s="212" t="s">
        <v>862</v>
      </c>
      <c r="I4206" s="211" t="s">
        <v>867</v>
      </c>
      <c r="J4206" s="211" t="s">
        <v>3304</v>
      </c>
      <c r="K4206" s="213">
        <v>23.19</v>
      </c>
    </row>
    <row r="4207" spans="1:11" ht="33" customHeight="1">
      <c r="A4207" s="244" t="s">
        <v>853</v>
      </c>
      <c r="B4207" s="244"/>
      <c r="C4207" s="211" t="s">
        <v>3961</v>
      </c>
      <c r="D4207" s="244" t="s">
        <v>14</v>
      </c>
      <c r="E4207" s="244" t="s">
        <v>3962</v>
      </c>
      <c r="F4207" s="597" t="s">
        <v>1183</v>
      </c>
      <c r="G4207" s="597"/>
      <c r="H4207" s="212" t="s">
        <v>862</v>
      </c>
      <c r="I4207" s="211" t="s">
        <v>867</v>
      </c>
      <c r="J4207" s="211" t="s">
        <v>1717</v>
      </c>
      <c r="K4207" s="213">
        <v>7.0000000000000007E-2</v>
      </c>
    </row>
    <row r="4208" spans="1:11" ht="33" customHeight="1">
      <c r="A4208" s="244" t="s">
        <v>853</v>
      </c>
      <c r="B4208" s="244"/>
      <c r="C4208" s="211" t="s">
        <v>3963</v>
      </c>
      <c r="D4208" s="244" t="s">
        <v>14</v>
      </c>
      <c r="E4208" s="244" t="s">
        <v>3964</v>
      </c>
      <c r="F4208" s="597" t="s">
        <v>1183</v>
      </c>
      <c r="G4208" s="597"/>
      <c r="H4208" s="212" t="s">
        <v>862</v>
      </c>
      <c r="I4208" s="211" t="s">
        <v>867</v>
      </c>
      <c r="J4208" s="211" t="s">
        <v>857</v>
      </c>
      <c r="K4208" s="213">
        <v>0.01</v>
      </c>
    </row>
    <row r="4209" spans="1:11">
      <c r="A4209" s="245"/>
      <c r="B4209" s="245"/>
      <c r="C4209" s="245"/>
      <c r="D4209" s="245"/>
      <c r="E4209" s="245"/>
      <c r="F4209" s="245" t="s">
        <v>886</v>
      </c>
      <c r="G4209" s="245" t="s">
        <v>2168</v>
      </c>
      <c r="H4209" s="245" t="s">
        <v>888</v>
      </c>
      <c r="I4209" s="245" t="s">
        <v>3117</v>
      </c>
      <c r="J4209" s="245" t="s">
        <v>890</v>
      </c>
      <c r="K4209" s="245" t="s">
        <v>2298</v>
      </c>
    </row>
    <row r="4210" spans="1:11" ht="15" thickBot="1">
      <c r="A4210" s="245"/>
      <c r="B4210" s="245"/>
      <c r="C4210" s="245"/>
      <c r="D4210" s="245"/>
      <c r="E4210" s="245"/>
      <c r="F4210" s="245" t="s">
        <v>891</v>
      </c>
      <c r="G4210" s="245" t="s">
        <v>3965</v>
      </c>
      <c r="H4210" s="599" t="s">
        <v>892</v>
      </c>
      <c r="I4210" s="599"/>
      <c r="J4210" s="599" t="s">
        <v>3966</v>
      </c>
      <c r="K4210" s="599"/>
    </row>
    <row r="4211" spans="1:11" ht="0.95" customHeight="1" thickTop="1">
      <c r="A4211" s="217"/>
      <c r="B4211" s="217"/>
      <c r="C4211" s="217"/>
      <c r="D4211" s="217"/>
      <c r="E4211" s="217"/>
      <c r="F4211" s="217"/>
      <c r="G4211" s="217"/>
      <c r="H4211" s="217"/>
      <c r="I4211" s="217"/>
      <c r="J4211" s="217"/>
      <c r="K4211" s="217"/>
    </row>
    <row r="4212" spans="1:11" ht="18" customHeight="1">
      <c r="A4212" s="243"/>
      <c r="B4212" s="243" t="s">
        <v>840</v>
      </c>
      <c r="C4212" s="207" t="s">
        <v>841</v>
      </c>
      <c r="D4212" s="243" t="s">
        <v>842</v>
      </c>
      <c r="E4212" s="243" t="s">
        <v>843</v>
      </c>
      <c r="F4212" s="600" t="s">
        <v>844</v>
      </c>
      <c r="G4212" s="600"/>
      <c r="H4212" s="208" t="s">
        <v>845</v>
      </c>
      <c r="I4212" s="207" t="s">
        <v>846</v>
      </c>
      <c r="J4212" s="207" t="s">
        <v>847</v>
      </c>
      <c r="K4212" s="207" t="s">
        <v>742</v>
      </c>
    </row>
    <row r="4213" spans="1:11" ht="33" customHeight="1">
      <c r="A4213" s="317" t="s">
        <v>848</v>
      </c>
      <c r="B4213" s="317"/>
      <c r="C4213" s="318" t="s">
        <v>1181</v>
      </c>
      <c r="D4213" s="317" t="s">
        <v>14</v>
      </c>
      <c r="E4213" s="317" t="s">
        <v>1182</v>
      </c>
      <c r="F4213" s="592" t="s">
        <v>1183</v>
      </c>
      <c r="G4213" s="592"/>
      <c r="H4213" s="319" t="s">
        <v>1184</v>
      </c>
      <c r="I4213" s="318">
        <v>1</v>
      </c>
      <c r="J4213" s="318" t="s">
        <v>1186</v>
      </c>
      <c r="K4213" s="318" t="s">
        <v>1186</v>
      </c>
    </row>
    <row r="4214" spans="1:11" ht="21.95" customHeight="1">
      <c r="A4214" s="244" t="s">
        <v>853</v>
      </c>
      <c r="B4214" s="244"/>
      <c r="C4214" s="211" t="s">
        <v>3302</v>
      </c>
      <c r="D4214" s="244" t="s">
        <v>14</v>
      </c>
      <c r="E4214" s="244" t="s">
        <v>3303</v>
      </c>
      <c r="F4214" s="597" t="s">
        <v>861</v>
      </c>
      <c r="G4214" s="597"/>
      <c r="H4214" s="212" t="s">
        <v>862</v>
      </c>
      <c r="I4214" s="211" t="s">
        <v>867</v>
      </c>
      <c r="J4214" s="211" t="s">
        <v>3304</v>
      </c>
      <c r="K4214" s="213">
        <v>23.19</v>
      </c>
    </row>
    <row r="4215" spans="1:11" ht="33" customHeight="1">
      <c r="A4215" s="244" t="s">
        <v>853</v>
      </c>
      <c r="B4215" s="244"/>
      <c r="C4215" s="211" t="s">
        <v>3961</v>
      </c>
      <c r="D4215" s="244" t="s">
        <v>14</v>
      </c>
      <c r="E4215" s="244" t="s">
        <v>3962</v>
      </c>
      <c r="F4215" s="597" t="s">
        <v>1183</v>
      </c>
      <c r="G4215" s="597"/>
      <c r="H4215" s="212" t="s">
        <v>862</v>
      </c>
      <c r="I4215" s="211" t="s">
        <v>867</v>
      </c>
      <c r="J4215" s="211" t="s">
        <v>1717</v>
      </c>
      <c r="K4215" s="213">
        <v>7.0000000000000007E-2</v>
      </c>
    </row>
    <row r="4216" spans="1:11" ht="33" customHeight="1">
      <c r="A4216" s="244" t="s">
        <v>853</v>
      </c>
      <c r="B4216" s="244"/>
      <c r="C4216" s="211" t="s">
        <v>3963</v>
      </c>
      <c r="D4216" s="244" t="s">
        <v>14</v>
      </c>
      <c r="E4216" s="244" t="s">
        <v>3964</v>
      </c>
      <c r="F4216" s="597" t="s">
        <v>1183</v>
      </c>
      <c r="G4216" s="597"/>
      <c r="H4216" s="212" t="s">
        <v>862</v>
      </c>
      <c r="I4216" s="211" t="s">
        <v>867</v>
      </c>
      <c r="J4216" s="211" t="s">
        <v>857</v>
      </c>
      <c r="K4216" s="213">
        <v>0.01</v>
      </c>
    </row>
    <row r="4217" spans="1:11" ht="33" customHeight="1">
      <c r="A4217" s="244" t="s">
        <v>853</v>
      </c>
      <c r="B4217" s="244"/>
      <c r="C4217" s="211" t="s">
        <v>3967</v>
      </c>
      <c r="D4217" s="244" t="s">
        <v>14</v>
      </c>
      <c r="E4217" s="244" t="s">
        <v>3968</v>
      </c>
      <c r="F4217" s="597" t="s">
        <v>1183</v>
      </c>
      <c r="G4217" s="597"/>
      <c r="H4217" s="212" t="s">
        <v>862</v>
      </c>
      <c r="I4217" s="211" t="s">
        <v>867</v>
      </c>
      <c r="J4217" s="211" t="s">
        <v>1928</v>
      </c>
      <c r="K4217" s="213">
        <v>0.04</v>
      </c>
    </row>
    <row r="4218" spans="1:11" ht="33" customHeight="1">
      <c r="A4218" s="244" t="s">
        <v>853</v>
      </c>
      <c r="B4218" s="244"/>
      <c r="C4218" s="211" t="s">
        <v>3969</v>
      </c>
      <c r="D4218" s="244" t="s">
        <v>14</v>
      </c>
      <c r="E4218" s="244" t="s">
        <v>3970</v>
      </c>
      <c r="F4218" s="597" t="s">
        <v>1183</v>
      </c>
      <c r="G4218" s="597"/>
      <c r="H4218" s="212" t="s">
        <v>862</v>
      </c>
      <c r="I4218" s="211" t="s">
        <v>867</v>
      </c>
      <c r="J4218" s="211" t="s">
        <v>2676</v>
      </c>
      <c r="K4218" s="213">
        <v>1.45</v>
      </c>
    </row>
    <row r="4219" spans="1:11">
      <c r="A4219" s="245"/>
      <c r="B4219" s="245"/>
      <c r="C4219" s="245"/>
      <c r="D4219" s="245"/>
      <c r="E4219" s="245"/>
      <c r="F4219" s="245" t="s">
        <v>886</v>
      </c>
      <c r="G4219" s="245" t="s">
        <v>2168</v>
      </c>
      <c r="H4219" s="245" t="s">
        <v>888</v>
      </c>
      <c r="I4219" s="245" t="s">
        <v>3117</v>
      </c>
      <c r="J4219" s="245" t="s">
        <v>890</v>
      </c>
      <c r="K4219" s="245" t="s">
        <v>2298</v>
      </c>
    </row>
    <row r="4220" spans="1:11" ht="15" thickBot="1">
      <c r="A4220" s="245"/>
      <c r="B4220" s="245"/>
      <c r="C4220" s="245"/>
      <c r="D4220" s="245"/>
      <c r="E4220" s="245"/>
      <c r="F4220" s="245" t="s">
        <v>891</v>
      </c>
      <c r="G4220" s="245" t="s">
        <v>3971</v>
      </c>
      <c r="H4220" s="599" t="s">
        <v>892</v>
      </c>
      <c r="I4220" s="599"/>
      <c r="J4220" s="599" t="s">
        <v>3972</v>
      </c>
      <c r="K4220" s="599"/>
    </row>
    <row r="4221" spans="1:11" ht="0.95" customHeight="1" thickTop="1">
      <c r="A4221" s="217"/>
      <c r="B4221" s="217"/>
      <c r="C4221" s="217"/>
      <c r="D4221" s="217"/>
      <c r="E4221" s="217"/>
      <c r="F4221" s="217"/>
      <c r="G4221" s="217"/>
      <c r="H4221" s="217"/>
      <c r="I4221" s="217"/>
      <c r="J4221" s="217"/>
      <c r="K4221" s="217"/>
    </row>
    <row r="4222" spans="1:11" ht="18" customHeight="1">
      <c r="A4222" s="243"/>
      <c r="B4222" s="243" t="s">
        <v>840</v>
      </c>
      <c r="C4222" s="207" t="s">
        <v>841</v>
      </c>
      <c r="D4222" s="243" t="s">
        <v>842</v>
      </c>
      <c r="E4222" s="243" t="s">
        <v>843</v>
      </c>
      <c r="F4222" s="600" t="s">
        <v>844</v>
      </c>
      <c r="G4222" s="600"/>
      <c r="H4222" s="208" t="s">
        <v>845</v>
      </c>
      <c r="I4222" s="207" t="s">
        <v>846</v>
      </c>
      <c r="J4222" s="207" t="s">
        <v>847</v>
      </c>
      <c r="K4222" s="207" t="s">
        <v>742</v>
      </c>
    </row>
    <row r="4223" spans="1:11" ht="33" customHeight="1">
      <c r="A4223" s="317" t="s">
        <v>848</v>
      </c>
      <c r="B4223" s="317"/>
      <c r="C4223" s="318" t="s">
        <v>3961</v>
      </c>
      <c r="D4223" s="317" t="s">
        <v>14</v>
      </c>
      <c r="E4223" s="317" t="s">
        <v>3962</v>
      </c>
      <c r="F4223" s="592" t="s">
        <v>1183</v>
      </c>
      <c r="G4223" s="592"/>
      <c r="H4223" s="319" t="s">
        <v>862</v>
      </c>
      <c r="I4223" s="318">
        <v>1</v>
      </c>
      <c r="J4223" s="318" t="s">
        <v>1717</v>
      </c>
      <c r="K4223" s="318" t="s">
        <v>1717</v>
      </c>
    </row>
    <row r="4224" spans="1:11" ht="33" customHeight="1">
      <c r="A4224" s="247" t="s">
        <v>869</v>
      </c>
      <c r="B4224" s="247"/>
      <c r="C4224" s="214" t="s">
        <v>3973</v>
      </c>
      <c r="D4224" s="247" t="s">
        <v>14</v>
      </c>
      <c r="E4224" s="247" t="s">
        <v>3974</v>
      </c>
      <c r="F4224" s="598" t="s">
        <v>872</v>
      </c>
      <c r="G4224" s="598"/>
      <c r="H4224" s="215" t="s">
        <v>914</v>
      </c>
      <c r="I4224" s="214" t="s">
        <v>3975</v>
      </c>
      <c r="J4224" s="214" t="s">
        <v>3976</v>
      </c>
      <c r="K4224" s="216">
        <v>7.0000000000000007E-2</v>
      </c>
    </row>
    <row r="4225" spans="1:11">
      <c r="A4225" s="245"/>
      <c r="B4225" s="245"/>
      <c r="C4225" s="245"/>
      <c r="D4225" s="245"/>
      <c r="E4225" s="245"/>
      <c r="F4225" s="245" t="s">
        <v>886</v>
      </c>
      <c r="G4225" s="245" t="s">
        <v>889</v>
      </c>
      <c r="H4225" s="245" t="s">
        <v>888</v>
      </c>
      <c r="I4225" s="245" t="s">
        <v>889</v>
      </c>
      <c r="J4225" s="245" t="s">
        <v>890</v>
      </c>
      <c r="K4225" s="245" t="s">
        <v>889</v>
      </c>
    </row>
    <row r="4226" spans="1:11" ht="15" thickBot="1">
      <c r="A4226" s="245"/>
      <c r="B4226" s="245"/>
      <c r="C4226" s="245"/>
      <c r="D4226" s="245"/>
      <c r="E4226" s="245"/>
      <c r="F4226" s="245" t="s">
        <v>891</v>
      </c>
      <c r="G4226" s="245" t="s">
        <v>857</v>
      </c>
      <c r="H4226" s="599" t="s">
        <v>892</v>
      </c>
      <c r="I4226" s="599"/>
      <c r="J4226" s="599" t="s">
        <v>2294</v>
      </c>
      <c r="K4226" s="599"/>
    </row>
    <row r="4227" spans="1:11" ht="0.95" customHeight="1" thickTop="1">
      <c r="A4227" s="217"/>
      <c r="B4227" s="217"/>
      <c r="C4227" s="217"/>
      <c r="D4227" s="217"/>
      <c r="E4227" s="217"/>
      <c r="F4227" s="217"/>
      <c r="G4227" s="217"/>
      <c r="H4227" s="217"/>
      <c r="I4227" s="217"/>
      <c r="J4227" s="217"/>
      <c r="K4227" s="217"/>
    </row>
    <row r="4228" spans="1:11" ht="18" customHeight="1">
      <c r="A4228" s="243"/>
      <c r="B4228" s="243" t="s">
        <v>840</v>
      </c>
      <c r="C4228" s="207" t="s">
        <v>841</v>
      </c>
      <c r="D4228" s="243" t="s">
        <v>842</v>
      </c>
      <c r="E4228" s="243" t="s">
        <v>843</v>
      </c>
      <c r="F4228" s="600" t="s">
        <v>844</v>
      </c>
      <c r="G4228" s="600"/>
      <c r="H4228" s="208" t="s">
        <v>845</v>
      </c>
      <c r="I4228" s="207" t="s">
        <v>846</v>
      </c>
      <c r="J4228" s="207" t="s">
        <v>847</v>
      </c>
      <c r="K4228" s="207" t="s">
        <v>742</v>
      </c>
    </row>
    <row r="4229" spans="1:11" ht="33" customHeight="1">
      <c r="A4229" s="317" t="s">
        <v>848</v>
      </c>
      <c r="B4229" s="317"/>
      <c r="C4229" s="318" t="s">
        <v>3963</v>
      </c>
      <c r="D4229" s="317" t="s">
        <v>14</v>
      </c>
      <c r="E4229" s="317" t="s">
        <v>3964</v>
      </c>
      <c r="F4229" s="592" t="s">
        <v>1183</v>
      </c>
      <c r="G4229" s="592"/>
      <c r="H4229" s="319" t="s">
        <v>862</v>
      </c>
      <c r="I4229" s="318">
        <v>1</v>
      </c>
      <c r="J4229" s="318" t="s">
        <v>857</v>
      </c>
      <c r="K4229" s="318" t="s">
        <v>857</v>
      </c>
    </row>
    <row r="4230" spans="1:11" ht="33" customHeight="1">
      <c r="A4230" s="247" t="s">
        <v>869</v>
      </c>
      <c r="B4230" s="247"/>
      <c r="C4230" s="214" t="s">
        <v>3973</v>
      </c>
      <c r="D4230" s="247" t="s">
        <v>14</v>
      </c>
      <c r="E4230" s="247" t="s">
        <v>3974</v>
      </c>
      <c r="F4230" s="598" t="s">
        <v>872</v>
      </c>
      <c r="G4230" s="598"/>
      <c r="H4230" s="215" t="s">
        <v>914</v>
      </c>
      <c r="I4230" s="214" t="s">
        <v>3020</v>
      </c>
      <c r="J4230" s="214" t="s">
        <v>3976</v>
      </c>
      <c r="K4230" s="216">
        <v>0.01</v>
      </c>
    </row>
    <row r="4231" spans="1:11">
      <c r="A4231" s="245"/>
      <c r="B4231" s="245"/>
      <c r="C4231" s="245"/>
      <c r="D4231" s="245"/>
      <c r="E4231" s="245"/>
      <c r="F4231" s="245" t="s">
        <v>886</v>
      </c>
      <c r="G4231" s="245" t="s">
        <v>889</v>
      </c>
      <c r="H4231" s="245" t="s">
        <v>888</v>
      </c>
      <c r="I4231" s="245" t="s">
        <v>889</v>
      </c>
      <c r="J4231" s="245" t="s">
        <v>890</v>
      </c>
      <c r="K4231" s="245" t="s">
        <v>889</v>
      </c>
    </row>
    <row r="4232" spans="1:11" ht="15" thickBot="1">
      <c r="A4232" s="245"/>
      <c r="B4232" s="245"/>
      <c r="C4232" s="245"/>
      <c r="D4232" s="245"/>
      <c r="E4232" s="245"/>
      <c r="F4232" s="245" t="s">
        <v>891</v>
      </c>
      <c r="G4232" s="245" t="s">
        <v>889</v>
      </c>
      <c r="H4232" s="599" t="s">
        <v>892</v>
      </c>
      <c r="I4232" s="599"/>
      <c r="J4232" s="599" t="s">
        <v>857</v>
      </c>
      <c r="K4232" s="599"/>
    </row>
    <row r="4233" spans="1:11" ht="0.95" customHeight="1" thickTop="1">
      <c r="A4233" s="217"/>
      <c r="B4233" s="217"/>
      <c r="C4233" s="217"/>
      <c r="D4233" s="217"/>
      <c r="E4233" s="217"/>
      <c r="F4233" s="217"/>
      <c r="G4233" s="217"/>
      <c r="H4233" s="217"/>
      <c r="I4233" s="217"/>
      <c r="J4233" s="217"/>
      <c r="K4233" s="217"/>
    </row>
    <row r="4234" spans="1:11" ht="18" customHeight="1">
      <c r="A4234" s="243"/>
      <c r="B4234" s="243" t="s">
        <v>840</v>
      </c>
      <c r="C4234" s="207" t="s">
        <v>841</v>
      </c>
      <c r="D4234" s="243" t="s">
        <v>842</v>
      </c>
      <c r="E4234" s="243" t="s">
        <v>843</v>
      </c>
      <c r="F4234" s="600" t="s">
        <v>844</v>
      </c>
      <c r="G4234" s="600"/>
      <c r="H4234" s="208" t="s">
        <v>845</v>
      </c>
      <c r="I4234" s="207" t="s">
        <v>846</v>
      </c>
      <c r="J4234" s="207" t="s">
        <v>847</v>
      </c>
      <c r="K4234" s="207" t="s">
        <v>742</v>
      </c>
    </row>
    <row r="4235" spans="1:11" ht="33" customHeight="1">
      <c r="A4235" s="317" t="s">
        <v>848</v>
      </c>
      <c r="B4235" s="317"/>
      <c r="C4235" s="318" t="s">
        <v>3967</v>
      </c>
      <c r="D4235" s="317" t="s">
        <v>14</v>
      </c>
      <c r="E4235" s="317" t="s">
        <v>3968</v>
      </c>
      <c r="F4235" s="592" t="s">
        <v>1183</v>
      </c>
      <c r="G4235" s="592"/>
      <c r="H4235" s="319" t="s">
        <v>862</v>
      </c>
      <c r="I4235" s="318">
        <v>1</v>
      </c>
      <c r="J4235" s="318" t="s">
        <v>1928</v>
      </c>
      <c r="K4235" s="318" t="s">
        <v>1928</v>
      </c>
    </row>
    <row r="4236" spans="1:11" ht="33" customHeight="1">
      <c r="A4236" s="247" t="s">
        <v>869</v>
      </c>
      <c r="B4236" s="247"/>
      <c r="C4236" s="214" t="s">
        <v>3973</v>
      </c>
      <c r="D4236" s="247" t="s">
        <v>14</v>
      </c>
      <c r="E4236" s="247" t="s">
        <v>3974</v>
      </c>
      <c r="F4236" s="598" t="s">
        <v>872</v>
      </c>
      <c r="G4236" s="598"/>
      <c r="H4236" s="215" t="s">
        <v>914</v>
      </c>
      <c r="I4236" s="214" t="s">
        <v>3977</v>
      </c>
      <c r="J4236" s="214" t="s">
        <v>3976</v>
      </c>
      <c r="K4236" s="216">
        <v>0.04</v>
      </c>
    </row>
    <row r="4237" spans="1:11">
      <c r="A4237" s="245"/>
      <c r="B4237" s="245"/>
      <c r="C4237" s="245"/>
      <c r="D4237" s="245"/>
      <c r="E4237" s="245"/>
      <c r="F4237" s="245" t="s">
        <v>886</v>
      </c>
      <c r="G4237" s="245" t="s">
        <v>889</v>
      </c>
      <c r="H4237" s="245" t="s">
        <v>888</v>
      </c>
      <c r="I4237" s="245" t="s">
        <v>889</v>
      </c>
      <c r="J4237" s="245" t="s">
        <v>890</v>
      </c>
      <c r="K4237" s="245" t="s">
        <v>889</v>
      </c>
    </row>
    <row r="4238" spans="1:11" ht="15" thickBot="1">
      <c r="A4238" s="245"/>
      <c r="B4238" s="245"/>
      <c r="C4238" s="245"/>
      <c r="D4238" s="245"/>
      <c r="E4238" s="245"/>
      <c r="F4238" s="245" t="s">
        <v>891</v>
      </c>
      <c r="G4238" s="245" t="s">
        <v>889</v>
      </c>
      <c r="H4238" s="599" t="s">
        <v>892</v>
      </c>
      <c r="I4238" s="599"/>
      <c r="J4238" s="599" t="s">
        <v>1928</v>
      </c>
      <c r="K4238" s="599"/>
    </row>
    <row r="4239" spans="1:11" ht="0.95" customHeight="1" thickTop="1">
      <c r="A4239" s="217"/>
      <c r="B4239" s="217"/>
      <c r="C4239" s="217"/>
      <c r="D4239" s="217"/>
      <c r="E4239" s="217"/>
      <c r="F4239" s="217"/>
      <c r="G4239" s="217"/>
      <c r="H4239" s="217"/>
      <c r="I4239" s="217"/>
      <c r="J4239" s="217"/>
      <c r="K4239" s="217"/>
    </row>
    <row r="4240" spans="1:11" ht="18" customHeight="1">
      <c r="A4240" s="243"/>
      <c r="B4240" s="243" t="s">
        <v>840</v>
      </c>
      <c r="C4240" s="207" t="s">
        <v>841</v>
      </c>
      <c r="D4240" s="243" t="s">
        <v>842</v>
      </c>
      <c r="E4240" s="243" t="s">
        <v>843</v>
      </c>
      <c r="F4240" s="600" t="s">
        <v>844</v>
      </c>
      <c r="G4240" s="600"/>
      <c r="H4240" s="208" t="s">
        <v>845</v>
      </c>
      <c r="I4240" s="207" t="s">
        <v>846</v>
      </c>
      <c r="J4240" s="207" t="s">
        <v>847</v>
      </c>
      <c r="K4240" s="207" t="s">
        <v>742</v>
      </c>
    </row>
    <row r="4241" spans="1:11" ht="33" customHeight="1">
      <c r="A4241" s="317" t="s">
        <v>848</v>
      </c>
      <c r="B4241" s="317"/>
      <c r="C4241" s="318" t="s">
        <v>3969</v>
      </c>
      <c r="D4241" s="317" t="s">
        <v>14</v>
      </c>
      <c r="E4241" s="317" t="s">
        <v>3970</v>
      </c>
      <c r="F4241" s="592" t="s">
        <v>1183</v>
      </c>
      <c r="G4241" s="592"/>
      <c r="H4241" s="319" t="s">
        <v>862</v>
      </c>
      <c r="I4241" s="318">
        <v>1</v>
      </c>
      <c r="J4241" s="318" t="s">
        <v>2676</v>
      </c>
      <c r="K4241" s="318" t="s">
        <v>2676</v>
      </c>
    </row>
    <row r="4242" spans="1:11" ht="21.95" customHeight="1">
      <c r="A4242" s="247" t="s">
        <v>869</v>
      </c>
      <c r="B4242" s="247"/>
      <c r="C4242" s="214" t="s">
        <v>3196</v>
      </c>
      <c r="D4242" s="247" t="s">
        <v>14</v>
      </c>
      <c r="E4242" s="247" t="s">
        <v>3197</v>
      </c>
      <c r="F4242" s="598" t="s">
        <v>872</v>
      </c>
      <c r="G4242" s="598"/>
      <c r="H4242" s="215" t="s">
        <v>3198</v>
      </c>
      <c r="I4242" s="214" t="s">
        <v>2546</v>
      </c>
      <c r="J4242" s="214" t="s">
        <v>1244</v>
      </c>
      <c r="K4242" s="216">
        <v>1.45</v>
      </c>
    </row>
    <row r="4243" spans="1:11">
      <c r="A4243" s="245"/>
      <c r="B4243" s="245"/>
      <c r="C4243" s="245"/>
      <c r="D4243" s="245"/>
      <c r="E4243" s="245"/>
      <c r="F4243" s="245" t="s">
        <v>886</v>
      </c>
      <c r="G4243" s="245" t="s">
        <v>889</v>
      </c>
      <c r="H4243" s="245" t="s">
        <v>888</v>
      </c>
      <c r="I4243" s="245" t="s">
        <v>889</v>
      </c>
      <c r="J4243" s="245" t="s">
        <v>890</v>
      </c>
      <c r="K4243" s="245" t="s">
        <v>889</v>
      </c>
    </row>
    <row r="4244" spans="1:11" ht="15" thickBot="1">
      <c r="A4244" s="245"/>
      <c r="B4244" s="245"/>
      <c r="C4244" s="245"/>
      <c r="D4244" s="245"/>
      <c r="E4244" s="245"/>
      <c r="F4244" s="245" t="s">
        <v>891</v>
      </c>
      <c r="G4244" s="245" t="s">
        <v>1484</v>
      </c>
      <c r="H4244" s="599" t="s">
        <v>892</v>
      </c>
      <c r="I4244" s="599"/>
      <c r="J4244" s="599" t="s">
        <v>3297</v>
      </c>
      <c r="K4244" s="599"/>
    </row>
    <row r="4245" spans="1:11" ht="0.95" customHeight="1" thickTop="1">
      <c r="A4245" s="217"/>
      <c r="B4245" s="217"/>
      <c r="C4245" s="217"/>
      <c r="D4245" s="217"/>
      <c r="E4245" s="217"/>
      <c r="F4245" s="217"/>
      <c r="G4245" s="217"/>
      <c r="H4245" s="217"/>
      <c r="I4245" s="217"/>
      <c r="J4245" s="217"/>
      <c r="K4245" s="217"/>
    </row>
    <row r="4246" spans="1:11" ht="18" customHeight="1">
      <c r="A4246" s="243"/>
      <c r="B4246" s="243" t="s">
        <v>840</v>
      </c>
      <c r="C4246" s="207" t="s">
        <v>841</v>
      </c>
      <c r="D4246" s="243" t="s">
        <v>842</v>
      </c>
      <c r="E4246" s="243" t="s">
        <v>843</v>
      </c>
      <c r="F4246" s="600" t="s">
        <v>844</v>
      </c>
      <c r="G4246" s="600"/>
      <c r="H4246" s="208" t="s">
        <v>845</v>
      </c>
      <c r="I4246" s="207" t="s">
        <v>846</v>
      </c>
      <c r="J4246" s="207" t="s">
        <v>847</v>
      </c>
      <c r="K4246" s="207" t="s">
        <v>742</v>
      </c>
    </row>
    <row r="4247" spans="1:11" ht="21.95" customHeight="1">
      <c r="A4247" s="317" t="s">
        <v>848</v>
      </c>
      <c r="B4247" s="317"/>
      <c r="C4247" s="318" t="s">
        <v>2806</v>
      </c>
      <c r="D4247" s="317" t="s">
        <v>14</v>
      </c>
      <c r="E4247" s="317" t="s">
        <v>2807</v>
      </c>
      <c r="F4247" s="592" t="s">
        <v>861</v>
      </c>
      <c r="G4247" s="592"/>
      <c r="H4247" s="319" t="s">
        <v>862</v>
      </c>
      <c r="I4247" s="318">
        <v>1</v>
      </c>
      <c r="J4247" s="318" t="s">
        <v>868</v>
      </c>
      <c r="K4247" s="318" t="s">
        <v>868</v>
      </c>
    </row>
    <row r="4248" spans="1:11" ht="21.95" customHeight="1">
      <c r="A4248" s="244" t="s">
        <v>853</v>
      </c>
      <c r="B4248" s="244"/>
      <c r="C4248" s="211" t="s">
        <v>2910</v>
      </c>
      <c r="D4248" s="244" t="s">
        <v>14</v>
      </c>
      <c r="E4248" s="244" t="s">
        <v>2911</v>
      </c>
      <c r="F4248" s="597" t="s">
        <v>861</v>
      </c>
      <c r="G4248" s="597"/>
      <c r="H4248" s="212" t="s">
        <v>862</v>
      </c>
      <c r="I4248" s="211" t="s">
        <v>867</v>
      </c>
      <c r="J4248" s="211" t="s">
        <v>2182</v>
      </c>
      <c r="K4248" s="213">
        <v>0.38</v>
      </c>
    </row>
    <row r="4249" spans="1:11" ht="21.95" customHeight="1">
      <c r="A4249" s="244" t="s">
        <v>853</v>
      </c>
      <c r="B4249" s="244"/>
      <c r="C4249" s="211" t="s">
        <v>2912</v>
      </c>
      <c r="D4249" s="244" t="s">
        <v>14</v>
      </c>
      <c r="E4249" s="244" t="s">
        <v>2913</v>
      </c>
      <c r="F4249" s="597" t="s">
        <v>861</v>
      </c>
      <c r="G4249" s="597"/>
      <c r="H4249" s="212" t="s">
        <v>862</v>
      </c>
      <c r="I4249" s="211" t="s">
        <v>867</v>
      </c>
      <c r="J4249" s="211" t="s">
        <v>2914</v>
      </c>
      <c r="K4249" s="213">
        <v>0.8</v>
      </c>
    </row>
    <row r="4250" spans="1:11" ht="21.95" customHeight="1">
      <c r="A4250" s="244" t="s">
        <v>853</v>
      </c>
      <c r="B4250" s="244"/>
      <c r="C4250" s="211" t="s">
        <v>3464</v>
      </c>
      <c r="D4250" s="244" t="s">
        <v>14</v>
      </c>
      <c r="E4250" s="244" t="s">
        <v>3465</v>
      </c>
      <c r="F4250" s="597" t="s">
        <v>861</v>
      </c>
      <c r="G4250" s="597"/>
      <c r="H4250" s="212" t="s">
        <v>862</v>
      </c>
      <c r="I4250" s="211" t="s">
        <v>867</v>
      </c>
      <c r="J4250" s="211" t="s">
        <v>1364</v>
      </c>
      <c r="K4250" s="213">
        <v>0.13</v>
      </c>
    </row>
    <row r="4251" spans="1:11" ht="21.95" customHeight="1">
      <c r="A4251" s="247" t="s">
        <v>869</v>
      </c>
      <c r="B4251" s="247"/>
      <c r="C4251" s="214" t="s">
        <v>2922</v>
      </c>
      <c r="D4251" s="247" t="s">
        <v>14</v>
      </c>
      <c r="E4251" s="247" t="s">
        <v>2923</v>
      </c>
      <c r="F4251" s="598" t="s">
        <v>2924</v>
      </c>
      <c r="G4251" s="598"/>
      <c r="H4251" s="215" t="s">
        <v>862</v>
      </c>
      <c r="I4251" s="214" t="s">
        <v>867</v>
      </c>
      <c r="J4251" s="214" t="s">
        <v>2925</v>
      </c>
      <c r="K4251" s="216">
        <v>3.09</v>
      </c>
    </row>
    <row r="4252" spans="1:11" ht="21.95" customHeight="1">
      <c r="A4252" s="247" t="s">
        <v>869</v>
      </c>
      <c r="B4252" s="247"/>
      <c r="C4252" s="214" t="s">
        <v>2926</v>
      </c>
      <c r="D4252" s="247" t="s">
        <v>14</v>
      </c>
      <c r="E4252" s="247" t="s">
        <v>2927</v>
      </c>
      <c r="F4252" s="598" t="s">
        <v>2924</v>
      </c>
      <c r="G4252" s="598"/>
      <c r="H4252" s="215" t="s">
        <v>862</v>
      </c>
      <c r="I4252" s="214" t="s">
        <v>867</v>
      </c>
      <c r="J4252" s="214" t="s">
        <v>1764</v>
      </c>
      <c r="K4252" s="216">
        <v>0.37</v>
      </c>
    </row>
    <row r="4253" spans="1:11" ht="21.95" customHeight="1">
      <c r="A4253" s="247" t="s">
        <v>869</v>
      </c>
      <c r="B4253" s="247"/>
      <c r="C4253" s="214" t="s">
        <v>2928</v>
      </c>
      <c r="D4253" s="247" t="s">
        <v>14</v>
      </c>
      <c r="E4253" s="247" t="s">
        <v>2929</v>
      </c>
      <c r="F4253" s="598" t="s">
        <v>2930</v>
      </c>
      <c r="G4253" s="598"/>
      <c r="H4253" s="215" t="s">
        <v>862</v>
      </c>
      <c r="I4253" s="214" t="s">
        <v>867</v>
      </c>
      <c r="J4253" s="214" t="s">
        <v>1108</v>
      </c>
      <c r="K4253" s="216">
        <v>0.02</v>
      </c>
    </row>
    <row r="4254" spans="1:11" ht="21.95" customHeight="1">
      <c r="A4254" s="247" t="s">
        <v>869</v>
      </c>
      <c r="B4254" s="247"/>
      <c r="C4254" s="214" t="s">
        <v>3466</v>
      </c>
      <c r="D4254" s="247" t="s">
        <v>14</v>
      </c>
      <c r="E4254" s="247" t="s">
        <v>3467</v>
      </c>
      <c r="F4254" s="598" t="s">
        <v>2920</v>
      </c>
      <c r="G4254" s="598"/>
      <c r="H4254" s="215" t="s">
        <v>862</v>
      </c>
      <c r="I4254" s="214" t="s">
        <v>867</v>
      </c>
      <c r="J4254" s="214" t="s">
        <v>2941</v>
      </c>
      <c r="K4254" s="216">
        <v>14.06</v>
      </c>
    </row>
    <row r="4255" spans="1:11" ht="21.95" customHeight="1">
      <c r="A4255" s="247" t="s">
        <v>869</v>
      </c>
      <c r="B4255" s="247"/>
      <c r="C4255" s="214" t="s">
        <v>2931</v>
      </c>
      <c r="D4255" s="247" t="s">
        <v>14</v>
      </c>
      <c r="E4255" s="247" t="s">
        <v>2932</v>
      </c>
      <c r="F4255" s="598" t="s">
        <v>2933</v>
      </c>
      <c r="G4255" s="598"/>
      <c r="H4255" s="215" t="s">
        <v>862</v>
      </c>
      <c r="I4255" s="214" t="s">
        <v>867</v>
      </c>
      <c r="J4255" s="214" t="s">
        <v>2056</v>
      </c>
      <c r="K4255" s="216">
        <v>0.6</v>
      </c>
    </row>
    <row r="4256" spans="1:11">
      <c r="A4256" s="245"/>
      <c r="B4256" s="245"/>
      <c r="C4256" s="245"/>
      <c r="D4256" s="245"/>
      <c r="E4256" s="245"/>
      <c r="F4256" s="245" t="s">
        <v>886</v>
      </c>
      <c r="G4256" s="245" t="s">
        <v>4280</v>
      </c>
      <c r="H4256" s="245" t="s">
        <v>888</v>
      </c>
      <c r="I4256" s="245" t="s">
        <v>1738</v>
      </c>
      <c r="J4256" s="245" t="s">
        <v>890</v>
      </c>
      <c r="K4256" s="245" t="s">
        <v>3127</v>
      </c>
    </row>
    <row r="4257" spans="1:11" ht="15" thickBot="1">
      <c r="A4257" s="245"/>
      <c r="B4257" s="245"/>
      <c r="C4257" s="245"/>
      <c r="D4257" s="245"/>
      <c r="E4257" s="245"/>
      <c r="F4257" s="245" t="s">
        <v>891</v>
      </c>
      <c r="G4257" s="245" t="s">
        <v>2943</v>
      </c>
      <c r="H4257" s="599" t="s">
        <v>892</v>
      </c>
      <c r="I4257" s="599"/>
      <c r="J4257" s="599" t="s">
        <v>3128</v>
      </c>
      <c r="K4257" s="599"/>
    </row>
    <row r="4258" spans="1:11" ht="0.95" customHeight="1" thickTop="1">
      <c r="A4258" s="217"/>
      <c r="B4258" s="217"/>
      <c r="C4258" s="217"/>
      <c r="D4258" s="217"/>
      <c r="E4258" s="217"/>
      <c r="F4258" s="217"/>
      <c r="G4258" s="217"/>
      <c r="H4258" s="217"/>
      <c r="I4258" s="217"/>
      <c r="J4258" s="217"/>
      <c r="K4258" s="217"/>
    </row>
    <row r="4259" spans="1:11" ht="18" customHeight="1">
      <c r="A4259" s="243"/>
      <c r="B4259" s="243" t="s">
        <v>840</v>
      </c>
      <c r="C4259" s="207" t="s">
        <v>841</v>
      </c>
      <c r="D4259" s="243" t="s">
        <v>842</v>
      </c>
      <c r="E4259" s="243" t="s">
        <v>843</v>
      </c>
      <c r="F4259" s="600" t="s">
        <v>844</v>
      </c>
      <c r="G4259" s="600"/>
      <c r="H4259" s="208" t="s">
        <v>845</v>
      </c>
      <c r="I4259" s="207" t="s">
        <v>846</v>
      </c>
      <c r="J4259" s="207" t="s">
        <v>847</v>
      </c>
      <c r="K4259" s="207" t="s">
        <v>742</v>
      </c>
    </row>
    <row r="4260" spans="1:11" ht="21.95" customHeight="1">
      <c r="A4260" s="317" t="s">
        <v>848</v>
      </c>
      <c r="B4260" s="317"/>
      <c r="C4260" s="318" t="s">
        <v>859</v>
      </c>
      <c r="D4260" s="317" t="s">
        <v>14</v>
      </c>
      <c r="E4260" s="317" t="s">
        <v>860</v>
      </c>
      <c r="F4260" s="592" t="s">
        <v>861</v>
      </c>
      <c r="G4260" s="592"/>
      <c r="H4260" s="319" t="s">
        <v>862</v>
      </c>
      <c r="I4260" s="318">
        <v>1</v>
      </c>
      <c r="J4260" s="318" t="s">
        <v>864</v>
      </c>
      <c r="K4260" s="318" t="s">
        <v>864</v>
      </c>
    </row>
    <row r="4261" spans="1:11" ht="21.95" customHeight="1">
      <c r="A4261" s="244" t="s">
        <v>853</v>
      </c>
      <c r="B4261" s="244"/>
      <c r="C4261" s="211" t="s">
        <v>2910</v>
      </c>
      <c r="D4261" s="244" t="s">
        <v>14</v>
      </c>
      <c r="E4261" s="244" t="s">
        <v>2911</v>
      </c>
      <c r="F4261" s="597" t="s">
        <v>861</v>
      </c>
      <c r="G4261" s="597"/>
      <c r="H4261" s="212" t="s">
        <v>862</v>
      </c>
      <c r="I4261" s="211" t="s">
        <v>867</v>
      </c>
      <c r="J4261" s="211" t="s">
        <v>2182</v>
      </c>
      <c r="K4261" s="213">
        <v>0.38</v>
      </c>
    </row>
    <row r="4262" spans="1:11" ht="21.95" customHeight="1">
      <c r="A4262" s="244" t="s">
        <v>853</v>
      </c>
      <c r="B4262" s="244"/>
      <c r="C4262" s="211" t="s">
        <v>2912</v>
      </c>
      <c r="D4262" s="244" t="s">
        <v>14</v>
      </c>
      <c r="E4262" s="244" t="s">
        <v>2913</v>
      </c>
      <c r="F4262" s="597" t="s">
        <v>861</v>
      </c>
      <c r="G4262" s="597"/>
      <c r="H4262" s="212" t="s">
        <v>862</v>
      </c>
      <c r="I4262" s="211" t="s">
        <v>867</v>
      </c>
      <c r="J4262" s="211" t="s">
        <v>2914</v>
      </c>
      <c r="K4262" s="213">
        <v>0.8</v>
      </c>
    </row>
    <row r="4263" spans="1:11" ht="21.95" customHeight="1">
      <c r="A4263" s="244" t="s">
        <v>853</v>
      </c>
      <c r="B4263" s="244"/>
      <c r="C4263" s="211" t="s">
        <v>3468</v>
      </c>
      <c r="D4263" s="244" t="s">
        <v>14</v>
      </c>
      <c r="E4263" s="244" t="s">
        <v>3469</v>
      </c>
      <c r="F4263" s="597" t="s">
        <v>861</v>
      </c>
      <c r="G4263" s="597"/>
      <c r="H4263" s="212" t="s">
        <v>862</v>
      </c>
      <c r="I4263" s="211" t="s">
        <v>867</v>
      </c>
      <c r="J4263" s="211" t="s">
        <v>1268</v>
      </c>
      <c r="K4263" s="213">
        <v>0.14000000000000001</v>
      </c>
    </row>
    <row r="4264" spans="1:11" ht="21.95" customHeight="1">
      <c r="A4264" s="247" t="s">
        <v>869</v>
      </c>
      <c r="B4264" s="247"/>
      <c r="C4264" s="214" t="s">
        <v>2922</v>
      </c>
      <c r="D4264" s="247" t="s">
        <v>14</v>
      </c>
      <c r="E4264" s="247" t="s">
        <v>2923</v>
      </c>
      <c r="F4264" s="598" t="s">
        <v>2924</v>
      </c>
      <c r="G4264" s="598"/>
      <c r="H4264" s="215" t="s">
        <v>862</v>
      </c>
      <c r="I4264" s="214" t="s">
        <v>867</v>
      </c>
      <c r="J4264" s="214" t="s">
        <v>2925</v>
      </c>
      <c r="K4264" s="216">
        <v>3.09</v>
      </c>
    </row>
    <row r="4265" spans="1:11" ht="21.95" customHeight="1">
      <c r="A4265" s="247" t="s">
        <v>869</v>
      </c>
      <c r="B4265" s="247"/>
      <c r="C4265" s="214" t="s">
        <v>2926</v>
      </c>
      <c r="D4265" s="247" t="s">
        <v>14</v>
      </c>
      <c r="E4265" s="247" t="s">
        <v>2927</v>
      </c>
      <c r="F4265" s="598" t="s">
        <v>2924</v>
      </c>
      <c r="G4265" s="598"/>
      <c r="H4265" s="215" t="s">
        <v>862</v>
      </c>
      <c r="I4265" s="214" t="s">
        <v>867</v>
      </c>
      <c r="J4265" s="214" t="s">
        <v>1764</v>
      </c>
      <c r="K4265" s="216">
        <v>0.37</v>
      </c>
    </row>
    <row r="4266" spans="1:11" ht="21.95" customHeight="1">
      <c r="A4266" s="247" t="s">
        <v>869</v>
      </c>
      <c r="B4266" s="247"/>
      <c r="C4266" s="214" t="s">
        <v>2928</v>
      </c>
      <c r="D4266" s="247" t="s">
        <v>14</v>
      </c>
      <c r="E4266" s="247" t="s">
        <v>2929</v>
      </c>
      <c r="F4266" s="598" t="s">
        <v>2930</v>
      </c>
      <c r="G4266" s="598"/>
      <c r="H4266" s="215" t="s">
        <v>862</v>
      </c>
      <c r="I4266" s="214" t="s">
        <v>867</v>
      </c>
      <c r="J4266" s="214" t="s">
        <v>1108</v>
      </c>
      <c r="K4266" s="216">
        <v>0.02</v>
      </c>
    </row>
    <row r="4267" spans="1:11" ht="21.95" customHeight="1">
      <c r="A4267" s="247" t="s">
        <v>869</v>
      </c>
      <c r="B4267" s="247"/>
      <c r="C4267" s="214" t="s">
        <v>3470</v>
      </c>
      <c r="D4267" s="247" t="s">
        <v>14</v>
      </c>
      <c r="E4267" s="247" t="s">
        <v>3471</v>
      </c>
      <c r="F4267" s="598" t="s">
        <v>2920</v>
      </c>
      <c r="G4267" s="598"/>
      <c r="H4267" s="215" t="s">
        <v>862</v>
      </c>
      <c r="I4267" s="214" t="s">
        <v>867</v>
      </c>
      <c r="J4267" s="214" t="s">
        <v>2444</v>
      </c>
      <c r="K4267" s="216">
        <v>8.3000000000000007</v>
      </c>
    </row>
    <row r="4268" spans="1:11" ht="21.95" customHeight="1">
      <c r="A4268" s="247" t="s">
        <v>869</v>
      </c>
      <c r="B4268" s="247"/>
      <c r="C4268" s="214" t="s">
        <v>2931</v>
      </c>
      <c r="D4268" s="247" t="s">
        <v>14</v>
      </c>
      <c r="E4268" s="247" t="s">
        <v>2932</v>
      </c>
      <c r="F4268" s="598" t="s">
        <v>2933</v>
      </c>
      <c r="G4268" s="598"/>
      <c r="H4268" s="215" t="s">
        <v>862</v>
      </c>
      <c r="I4268" s="214" t="s">
        <v>867</v>
      </c>
      <c r="J4268" s="214" t="s">
        <v>2056</v>
      </c>
      <c r="K4268" s="216">
        <v>0.6</v>
      </c>
    </row>
    <row r="4269" spans="1:11">
      <c r="A4269" s="245"/>
      <c r="B4269" s="245"/>
      <c r="C4269" s="245"/>
      <c r="D4269" s="245"/>
      <c r="E4269" s="245"/>
      <c r="F4269" s="245" t="s">
        <v>886</v>
      </c>
      <c r="G4269" s="245" t="s">
        <v>1859</v>
      </c>
      <c r="H4269" s="245" t="s">
        <v>888</v>
      </c>
      <c r="I4269" s="245" t="s">
        <v>3736</v>
      </c>
      <c r="J4269" s="245" t="s">
        <v>890</v>
      </c>
      <c r="K4269" s="245" t="s">
        <v>3934</v>
      </c>
    </row>
    <row r="4270" spans="1:11" ht="15" thickBot="1">
      <c r="A4270" s="245"/>
      <c r="B4270" s="245"/>
      <c r="C4270" s="245"/>
      <c r="D4270" s="245"/>
      <c r="E4270" s="245"/>
      <c r="F4270" s="245" t="s">
        <v>891</v>
      </c>
      <c r="G4270" s="245" t="s">
        <v>3978</v>
      </c>
      <c r="H4270" s="599" t="s">
        <v>892</v>
      </c>
      <c r="I4270" s="599"/>
      <c r="J4270" s="599" t="s">
        <v>3979</v>
      </c>
      <c r="K4270" s="599"/>
    </row>
    <row r="4271" spans="1:11" ht="0.95" customHeight="1" thickTop="1">
      <c r="A4271" s="217"/>
      <c r="B4271" s="217"/>
      <c r="C4271" s="217"/>
      <c r="D4271" s="217"/>
      <c r="E4271" s="217"/>
      <c r="F4271" s="217"/>
      <c r="G4271" s="217"/>
      <c r="H4271" s="217"/>
      <c r="I4271" s="217"/>
      <c r="J4271" s="217"/>
      <c r="K4271" s="217"/>
    </row>
    <row r="4272" spans="1:11" ht="18" customHeight="1">
      <c r="A4272" s="243"/>
      <c r="B4272" s="243" t="s">
        <v>840</v>
      </c>
      <c r="C4272" s="207" t="s">
        <v>841</v>
      </c>
      <c r="D4272" s="243" t="s">
        <v>842</v>
      </c>
      <c r="E4272" s="243" t="s">
        <v>843</v>
      </c>
      <c r="F4272" s="600" t="s">
        <v>844</v>
      </c>
      <c r="G4272" s="600"/>
      <c r="H4272" s="208" t="s">
        <v>845</v>
      </c>
      <c r="I4272" s="207" t="s">
        <v>846</v>
      </c>
      <c r="J4272" s="207" t="s">
        <v>847</v>
      </c>
      <c r="K4272" s="207" t="s">
        <v>742</v>
      </c>
    </row>
    <row r="4273" spans="1:11" ht="21.95" customHeight="1">
      <c r="A4273" s="317" t="s">
        <v>848</v>
      </c>
      <c r="B4273" s="317"/>
      <c r="C4273" s="318" t="s">
        <v>2370</v>
      </c>
      <c r="D4273" s="317" t="s">
        <v>14</v>
      </c>
      <c r="E4273" s="317" t="s">
        <v>2371</v>
      </c>
      <c r="F4273" s="592" t="s">
        <v>917</v>
      </c>
      <c r="G4273" s="592"/>
      <c r="H4273" s="319" t="s">
        <v>914</v>
      </c>
      <c r="I4273" s="318">
        <v>1</v>
      </c>
      <c r="J4273" s="318" t="s">
        <v>2372</v>
      </c>
      <c r="K4273" s="318" t="s">
        <v>2372</v>
      </c>
    </row>
    <row r="4274" spans="1:11" ht="21.95" customHeight="1">
      <c r="A4274" s="244" t="s">
        <v>853</v>
      </c>
      <c r="B4274" s="244"/>
      <c r="C4274" s="211" t="s">
        <v>859</v>
      </c>
      <c r="D4274" s="244" t="s">
        <v>14</v>
      </c>
      <c r="E4274" s="244" t="s">
        <v>860</v>
      </c>
      <c r="F4274" s="597" t="s">
        <v>861</v>
      </c>
      <c r="G4274" s="597"/>
      <c r="H4274" s="212" t="s">
        <v>862</v>
      </c>
      <c r="I4274" s="211" t="s">
        <v>1267</v>
      </c>
      <c r="J4274" s="211" t="s">
        <v>864</v>
      </c>
      <c r="K4274" s="213">
        <v>0.41</v>
      </c>
    </row>
    <row r="4275" spans="1:11" ht="21.95" customHeight="1">
      <c r="A4275" s="244" t="s">
        <v>853</v>
      </c>
      <c r="B4275" s="244"/>
      <c r="C4275" s="211" t="s">
        <v>1229</v>
      </c>
      <c r="D4275" s="244" t="s">
        <v>14</v>
      </c>
      <c r="E4275" s="244" t="s">
        <v>1230</v>
      </c>
      <c r="F4275" s="597" t="s">
        <v>861</v>
      </c>
      <c r="G4275" s="597"/>
      <c r="H4275" s="212" t="s">
        <v>862</v>
      </c>
      <c r="I4275" s="211" t="s">
        <v>2294</v>
      </c>
      <c r="J4275" s="211" t="s">
        <v>1231</v>
      </c>
      <c r="K4275" s="213">
        <v>1.56</v>
      </c>
    </row>
    <row r="4276" spans="1:11" ht="21.95" customHeight="1">
      <c r="A4276" s="247" t="s">
        <v>869</v>
      </c>
      <c r="B4276" s="247"/>
      <c r="C4276" s="214" t="s">
        <v>2307</v>
      </c>
      <c r="D4276" s="247" t="s">
        <v>14</v>
      </c>
      <c r="E4276" s="247" t="s">
        <v>2308</v>
      </c>
      <c r="F4276" s="598" t="s">
        <v>872</v>
      </c>
      <c r="G4276" s="598"/>
      <c r="H4276" s="215" t="s">
        <v>914</v>
      </c>
      <c r="I4276" s="214" t="s">
        <v>1236</v>
      </c>
      <c r="J4276" s="214" t="s">
        <v>2310</v>
      </c>
      <c r="K4276" s="216">
        <v>0.14000000000000001</v>
      </c>
    </row>
    <row r="4277" spans="1:11" ht="21.95" customHeight="1">
      <c r="A4277" s="247" t="s">
        <v>869</v>
      </c>
      <c r="B4277" s="247"/>
      <c r="C4277" s="214" t="s">
        <v>3980</v>
      </c>
      <c r="D4277" s="247" t="s">
        <v>14</v>
      </c>
      <c r="E4277" s="247" t="s">
        <v>3981</v>
      </c>
      <c r="F4277" s="598" t="s">
        <v>872</v>
      </c>
      <c r="G4277" s="598"/>
      <c r="H4277" s="215" t="s">
        <v>914</v>
      </c>
      <c r="I4277" s="214" t="s">
        <v>867</v>
      </c>
      <c r="J4277" s="214" t="s">
        <v>3982</v>
      </c>
      <c r="K4277" s="216">
        <v>5.9</v>
      </c>
    </row>
    <row r="4278" spans="1:11">
      <c r="A4278" s="245"/>
      <c r="B4278" s="245"/>
      <c r="C4278" s="245"/>
      <c r="D4278" s="245"/>
      <c r="E4278" s="245"/>
      <c r="F4278" s="245" t="s">
        <v>886</v>
      </c>
      <c r="G4278" s="245" t="s">
        <v>2170</v>
      </c>
      <c r="H4278" s="245" t="s">
        <v>888</v>
      </c>
      <c r="I4278" s="245" t="s">
        <v>1295</v>
      </c>
      <c r="J4278" s="245" t="s">
        <v>890</v>
      </c>
      <c r="K4278" s="245" t="s">
        <v>3983</v>
      </c>
    </row>
    <row r="4279" spans="1:11" ht="15" thickBot="1">
      <c r="A4279" s="245"/>
      <c r="B4279" s="245"/>
      <c r="C4279" s="245"/>
      <c r="D4279" s="245"/>
      <c r="E4279" s="245"/>
      <c r="F4279" s="245" t="s">
        <v>891</v>
      </c>
      <c r="G4279" s="245" t="s">
        <v>3984</v>
      </c>
      <c r="H4279" s="599" t="s">
        <v>892</v>
      </c>
      <c r="I4279" s="599"/>
      <c r="J4279" s="599" t="s">
        <v>1346</v>
      </c>
      <c r="K4279" s="599"/>
    </row>
    <row r="4280" spans="1:11" ht="0.95" customHeight="1" thickTop="1">
      <c r="A4280" s="217"/>
      <c r="B4280" s="217"/>
      <c r="C4280" s="217"/>
      <c r="D4280" s="217"/>
      <c r="E4280" s="217"/>
      <c r="F4280" s="217"/>
      <c r="G4280" s="217"/>
      <c r="H4280" s="217"/>
      <c r="I4280" s="217"/>
      <c r="J4280" s="217"/>
      <c r="K4280" s="217"/>
    </row>
    <row r="4281" spans="1:11" ht="18" customHeight="1">
      <c r="A4281" s="243"/>
      <c r="B4281" s="243" t="s">
        <v>840</v>
      </c>
      <c r="C4281" s="207" t="s">
        <v>841</v>
      </c>
      <c r="D4281" s="243" t="s">
        <v>842</v>
      </c>
      <c r="E4281" s="243" t="s">
        <v>843</v>
      </c>
      <c r="F4281" s="600" t="s">
        <v>844</v>
      </c>
      <c r="G4281" s="600"/>
      <c r="H4281" s="208" t="s">
        <v>845</v>
      </c>
      <c r="I4281" s="207" t="s">
        <v>846</v>
      </c>
      <c r="J4281" s="207" t="s">
        <v>847</v>
      </c>
      <c r="K4281" s="207" t="s">
        <v>742</v>
      </c>
    </row>
    <row r="4282" spans="1:11" ht="21.95" customHeight="1">
      <c r="A4282" s="317" t="s">
        <v>848</v>
      </c>
      <c r="B4282" s="317"/>
      <c r="C4282" s="318" t="s">
        <v>2394</v>
      </c>
      <c r="D4282" s="317" t="s">
        <v>14</v>
      </c>
      <c r="E4282" s="317" t="s">
        <v>2395</v>
      </c>
      <c r="F4282" s="592" t="s">
        <v>917</v>
      </c>
      <c r="G4282" s="592"/>
      <c r="H4282" s="319" t="s">
        <v>914</v>
      </c>
      <c r="I4282" s="318">
        <v>1</v>
      </c>
      <c r="J4282" s="318" t="s">
        <v>2396</v>
      </c>
      <c r="K4282" s="318" t="s">
        <v>2396</v>
      </c>
    </row>
    <row r="4283" spans="1:11" ht="21.95" customHeight="1">
      <c r="A4283" s="244" t="s">
        <v>853</v>
      </c>
      <c r="B4283" s="244"/>
      <c r="C4283" s="211" t="s">
        <v>859</v>
      </c>
      <c r="D4283" s="244" t="s">
        <v>14</v>
      </c>
      <c r="E4283" s="244" t="s">
        <v>860</v>
      </c>
      <c r="F4283" s="597" t="s">
        <v>861</v>
      </c>
      <c r="G4283" s="597"/>
      <c r="H4283" s="212" t="s">
        <v>862</v>
      </c>
      <c r="I4283" s="211" t="s">
        <v>2917</v>
      </c>
      <c r="J4283" s="211" t="s">
        <v>864</v>
      </c>
      <c r="K4283" s="213">
        <v>1.23</v>
      </c>
    </row>
    <row r="4284" spans="1:11" ht="21.95" customHeight="1">
      <c r="A4284" s="244" t="s">
        <v>853</v>
      </c>
      <c r="B4284" s="244"/>
      <c r="C4284" s="211" t="s">
        <v>1229</v>
      </c>
      <c r="D4284" s="244" t="s">
        <v>14</v>
      </c>
      <c r="E4284" s="244" t="s">
        <v>1230</v>
      </c>
      <c r="F4284" s="597" t="s">
        <v>861</v>
      </c>
      <c r="G4284" s="597"/>
      <c r="H4284" s="212" t="s">
        <v>862</v>
      </c>
      <c r="I4284" s="211" t="s">
        <v>2331</v>
      </c>
      <c r="J4284" s="211" t="s">
        <v>1231</v>
      </c>
      <c r="K4284" s="213">
        <v>5.27</v>
      </c>
    </row>
    <row r="4285" spans="1:11" ht="21.95" customHeight="1">
      <c r="A4285" s="247" t="s">
        <v>869</v>
      </c>
      <c r="B4285" s="247"/>
      <c r="C4285" s="214" t="s">
        <v>2307</v>
      </c>
      <c r="D4285" s="247" t="s">
        <v>14</v>
      </c>
      <c r="E4285" s="247" t="s">
        <v>2308</v>
      </c>
      <c r="F4285" s="598" t="s">
        <v>872</v>
      </c>
      <c r="G4285" s="598"/>
      <c r="H4285" s="215" t="s">
        <v>914</v>
      </c>
      <c r="I4285" s="214" t="s">
        <v>1236</v>
      </c>
      <c r="J4285" s="214" t="s">
        <v>2310</v>
      </c>
      <c r="K4285" s="216">
        <v>0.14000000000000001</v>
      </c>
    </row>
    <row r="4286" spans="1:11" ht="21.95" customHeight="1">
      <c r="A4286" s="247" t="s">
        <v>869</v>
      </c>
      <c r="B4286" s="247"/>
      <c r="C4286" s="214" t="s">
        <v>3985</v>
      </c>
      <c r="D4286" s="247" t="s">
        <v>14</v>
      </c>
      <c r="E4286" s="247" t="s">
        <v>3986</v>
      </c>
      <c r="F4286" s="598" t="s">
        <v>872</v>
      </c>
      <c r="G4286" s="598"/>
      <c r="H4286" s="215" t="s">
        <v>914</v>
      </c>
      <c r="I4286" s="214" t="s">
        <v>867</v>
      </c>
      <c r="J4286" s="214" t="s">
        <v>3987</v>
      </c>
      <c r="K4286" s="216">
        <v>94.29</v>
      </c>
    </row>
    <row r="4287" spans="1:11">
      <c r="A4287" s="245"/>
      <c r="B4287" s="245"/>
      <c r="C4287" s="245"/>
      <c r="D4287" s="245"/>
      <c r="E4287" s="245"/>
      <c r="F4287" s="245" t="s">
        <v>886</v>
      </c>
      <c r="G4287" s="245" t="s">
        <v>4330</v>
      </c>
      <c r="H4287" s="245" t="s">
        <v>888</v>
      </c>
      <c r="I4287" s="245" t="s">
        <v>2096</v>
      </c>
      <c r="J4287" s="245" t="s">
        <v>890</v>
      </c>
      <c r="K4287" s="245" t="s">
        <v>3988</v>
      </c>
    </row>
    <row r="4288" spans="1:11" ht="15" thickBot="1">
      <c r="A4288" s="245"/>
      <c r="B4288" s="245"/>
      <c r="C4288" s="245"/>
      <c r="D4288" s="245"/>
      <c r="E4288" s="245"/>
      <c r="F4288" s="245" t="s">
        <v>891</v>
      </c>
      <c r="G4288" s="245" t="s">
        <v>3989</v>
      </c>
      <c r="H4288" s="599" t="s">
        <v>892</v>
      </c>
      <c r="I4288" s="599"/>
      <c r="J4288" s="599" t="s">
        <v>3990</v>
      </c>
      <c r="K4288" s="599"/>
    </row>
    <row r="4289" spans="1:11" ht="0.95" customHeight="1" thickTop="1">
      <c r="A4289" s="217"/>
      <c r="B4289" s="217"/>
      <c r="C4289" s="217"/>
      <c r="D4289" s="217"/>
      <c r="E4289" s="217"/>
      <c r="F4289" s="217"/>
      <c r="G4289" s="217"/>
      <c r="H4289" s="217"/>
      <c r="I4289" s="217"/>
      <c r="J4289" s="217"/>
      <c r="K4289" s="217"/>
    </row>
    <row r="4290" spans="1:11" ht="18" customHeight="1">
      <c r="A4290" s="243"/>
      <c r="B4290" s="243" t="s">
        <v>840</v>
      </c>
      <c r="C4290" s="207" t="s">
        <v>841</v>
      </c>
      <c r="D4290" s="243" t="s">
        <v>842</v>
      </c>
      <c r="E4290" s="243" t="s">
        <v>843</v>
      </c>
      <c r="F4290" s="600" t="s">
        <v>844</v>
      </c>
      <c r="G4290" s="600"/>
      <c r="H4290" s="208" t="s">
        <v>845</v>
      </c>
      <c r="I4290" s="207" t="s">
        <v>846</v>
      </c>
      <c r="J4290" s="207" t="s">
        <v>847</v>
      </c>
      <c r="K4290" s="207" t="s">
        <v>742</v>
      </c>
    </row>
    <row r="4291" spans="1:11" ht="21.95" customHeight="1">
      <c r="A4291" s="317" t="s">
        <v>848</v>
      </c>
      <c r="B4291" s="317"/>
      <c r="C4291" s="318" t="s">
        <v>2796</v>
      </c>
      <c r="D4291" s="317" t="s">
        <v>14</v>
      </c>
      <c r="E4291" s="317" t="s">
        <v>2797</v>
      </c>
      <c r="F4291" s="592" t="s">
        <v>861</v>
      </c>
      <c r="G4291" s="592"/>
      <c r="H4291" s="319" t="s">
        <v>862</v>
      </c>
      <c r="I4291" s="318">
        <v>1</v>
      </c>
      <c r="J4291" s="318" t="s">
        <v>2798</v>
      </c>
      <c r="K4291" s="318" t="s">
        <v>2798</v>
      </c>
    </row>
    <row r="4292" spans="1:11" ht="21.95" customHeight="1">
      <c r="A4292" s="244" t="s">
        <v>853</v>
      </c>
      <c r="B4292" s="244"/>
      <c r="C4292" s="211" t="s">
        <v>2910</v>
      </c>
      <c r="D4292" s="244" t="s">
        <v>14</v>
      </c>
      <c r="E4292" s="244" t="s">
        <v>2911</v>
      </c>
      <c r="F4292" s="597" t="s">
        <v>861</v>
      </c>
      <c r="G4292" s="597"/>
      <c r="H4292" s="212" t="s">
        <v>862</v>
      </c>
      <c r="I4292" s="211" t="s">
        <v>867</v>
      </c>
      <c r="J4292" s="211" t="s">
        <v>2182</v>
      </c>
      <c r="K4292" s="213">
        <v>0.38</v>
      </c>
    </row>
    <row r="4293" spans="1:11" ht="21.95" customHeight="1">
      <c r="A4293" s="244" t="s">
        <v>853</v>
      </c>
      <c r="B4293" s="244"/>
      <c r="C4293" s="211" t="s">
        <v>2912</v>
      </c>
      <c r="D4293" s="244" t="s">
        <v>14</v>
      </c>
      <c r="E4293" s="244" t="s">
        <v>2913</v>
      </c>
      <c r="F4293" s="597" t="s">
        <v>861</v>
      </c>
      <c r="G4293" s="597"/>
      <c r="H4293" s="212" t="s">
        <v>862</v>
      </c>
      <c r="I4293" s="211" t="s">
        <v>867</v>
      </c>
      <c r="J4293" s="211" t="s">
        <v>2914</v>
      </c>
      <c r="K4293" s="213">
        <v>0.8</v>
      </c>
    </row>
    <row r="4294" spans="1:11" ht="21.95" customHeight="1">
      <c r="A4294" s="244" t="s">
        <v>853</v>
      </c>
      <c r="B4294" s="244"/>
      <c r="C4294" s="211" t="s">
        <v>3472</v>
      </c>
      <c r="D4294" s="244" t="s">
        <v>14</v>
      </c>
      <c r="E4294" s="244" t="s">
        <v>3473</v>
      </c>
      <c r="F4294" s="597" t="s">
        <v>861</v>
      </c>
      <c r="G4294" s="597"/>
      <c r="H4294" s="212" t="s">
        <v>862</v>
      </c>
      <c r="I4294" s="211" t="s">
        <v>867</v>
      </c>
      <c r="J4294" s="211" t="s">
        <v>3211</v>
      </c>
      <c r="K4294" s="213">
        <v>0.21</v>
      </c>
    </row>
    <row r="4295" spans="1:11" ht="21.95" customHeight="1">
      <c r="A4295" s="247" t="s">
        <v>869</v>
      </c>
      <c r="B4295" s="247"/>
      <c r="C4295" s="214" t="s">
        <v>2922</v>
      </c>
      <c r="D4295" s="247" t="s">
        <v>14</v>
      </c>
      <c r="E4295" s="247" t="s">
        <v>2923</v>
      </c>
      <c r="F4295" s="598" t="s">
        <v>2924</v>
      </c>
      <c r="G4295" s="598"/>
      <c r="H4295" s="215" t="s">
        <v>862</v>
      </c>
      <c r="I4295" s="214" t="s">
        <v>867</v>
      </c>
      <c r="J4295" s="214" t="s">
        <v>2925</v>
      </c>
      <c r="K4295" s="216">
        <v>3.09</v>
      </c>
    </row>
    <row r="4296" spans="1:11" ht="21.95" customHeight="1">
      <c r="A4296" s="247" t="s">
        <v>869</v>
      </c>
      <c r="B4296" s="247"/>
      <c r="C4296" s="214" t="s">
        <v>2926</v>
      </c>
      <c r="D4296" s="247" t="s">
        <v>14</v>
      </c>
      <c r="E4296" s="247" t="s">
        <v>2927</v>
      </c>
      <c r="F4296" s="598" t="s">
        <v>2924</v>
      </c>
      <c r="G4296" s="598"/>
      <c r="H4296" s="215" t="s">
        <v>862</v>
      </c>
      <c r="I4296" s="214" t="s">
        <v>867</v>
      </c>
      <c r="J4296" s="214" t="s">
        <v>1764</v>
      </c>
      <c r="K4296" s="216">
        <v>0.37</v>
      </c>
    </row>
    <row r="4297" spans="1:11" ht="21.95" customHeight="1">
      <c r="A4297" s="247" t="s">
        <v>869</v>
      </c>
      <c r="B4297" s="247"/>
      <c r="C4297" s="214" t="s">
        <v>2928</v>
      </c>
      <c r="D4297" s="247" t="s">
        <v>14</v>
      </c>
      <c r="E4297" s="247" t="s">
        <v>2929</v>
      </c>
      <c r="F4297" s="598" t="s">
        <v>2930</v>
      </c>
      <c r="G4297" s="598"/>
      <c r="H4297" s="215" t="s">
        <v>862</v>
      </c>
      <c r="I4297" s="214" t="s">
        <v>867</v>
      </c>
      <c r="J4297" s="214" t="s">
        <v>1108</v>
      </c>
      <c r="K4297" s="216">
        <v>0.02</v>
      </c>
    </row>
    <row r="4298" spans="1:11" ht="21.95" customHeight="1">
      <c r="A4298" s="247" t="s">
        <v>869</v>
      </c>
      <c r="B4298" s="247"/>
      <c r="C4298" s="214" t="s">
        <v>3474</v>
      </c>
      <c r="D4298" s="247" t="s">
        <v>14</v>
      </c>
      <c r="E4298" s="247" t="s">
        <v>3475</v>
      </c>
      <c r="F4298" s="598" t="s">
        <v>2920</v>
      </c>
      <c r="G4298" s="598"/>
      <c r="H4298" s="215" t="s">
        <v>862</v>
      </c>
      <c r="I4298" s="214" t="s">
        <v>867</v>
      </c>
      <c r="J4298" s="214" t="s">
        <v>3476</v>
      </c>
      <c r="K4298" s="216">
        <v>23.38</v>
      </c>
    </row>
    <row r="4299" spans="1:11" ht="21.95" customHeight="1">
      <c r="A4299" s="247" t="s">
        <v>869</v>
      </c>
      <c r="B4299" s="247"/>
      <c r="C4299" s="214" t="s">
        <v>2931</v>
      </c>
      <c r="D4299" s="247" t="s">
        <v>14</v>
      </c>
      <c r="E4299" s="247" t="s">
        <v>2932</v>
      </c>
      <c r="F4299" s="598" t="s">
        <v>2933</v>
      </c>
      <c r="G4299" s="598"/>
      <c r="H4299" s="215" t="s">
        <v>862</v>
      </c>
      <c r="I4299" s="214" t="s">
        <v>867</v>
      </c>
      <c r="J4299" s="214" t="s">
        <v>2056</v>
      </c>
      <c r="K4299" s="216">
        <v>0.6</v>
      </c>
    </row>
    <row r="4300" spans="1:11">
      <c r="A4300" s="245"/>
      <c r="B4300" s="245"/>
      <c r="C4300" s="245"/>
      <c r="D4300" s="245"/>
      <c r="E4300" s="245"/>
      <c r="F4300" s="245" t="s">
        <v>886</v>
      </c>
      <c r="G4300" s="245" t="s">
        <v>1216</v>
      </c>
      <c r="H4300" s="245" t="s">
        <v>888</v>
      </c>
      <c r="I4300" s="245" t="s">
        <v>4300</v>
      </c>
      <c r="J4300" s="245" t="s">
        <v>890</v>
      </c>
      <c r="K4300" s="245" t="s">
        <v>3632</v>
      </c>
    </row>
    <row r="4301" spans="1:11" ht="15" thickBot="1">
      <c r="A4301" s="245"/>
      <c r="B4301" s="245"/>
      <c r="C4301" s="245"/>
      <c r="D4301" s="245"/>
      <c r="E4301" s="245"/>
      <c r="F4301" s="245" t="s">
        <v>891</v>
      </c>
      <c r="G4301" s="245" t="s">
        <v>3982</v>
      </c>
      <c r="H4301" s="599" t="s">
        <v>892</v>
      </c>
      <c r="I4301" s="599"/>
      <c r="J4301" s="599" t="s">
        <v>3991</v>
      </c>
      <c r="K4301" s="599"/>
    </row>
    <row r="4302" spans="1:11" ht="0.95" customHeight="1" thickTop="1">
      <c r="A4302" s="217"/>
      <c r="B4302" s="217"/>
      <c r="C4302" s="217"/>
      <c r="D4302" s="217"/>
      <c r="E4302" s="217"/>
      <c r="F4302" s="217"/>
      <c r="G4302" s="217"/>
      <c r="H4302" s="217"/>
      <c r="I4302" s="217"/>
      <c r="J4302" s="217"/>
      <c r="K4302" s="217"/>
    </row>
    <row r="4303" spans="1:11" ht="18" customHeight="1">
      <c r="A4303" s="243"/>
      <c r="B4303" s="243" t="s">
        <v>840</v>
      </c>
      <c r="C4303" s="207" t="s">
        <v>841</v>
      </c>
      <c r="D4303" s="243" t="s">
        <v>842</v>
      </c>
      <c r="E4303" s="243" t="s">
        <v>843</v>
      </c>
      <c r="F4303" s="600" t="s">
        <v>844</v>
      </c>
      <c r="G4303" s="600"/>
      <c r="H4303" s="208" t="s">
        <v>845</v>
      </c>
      <c r="I4303" s="207" t="s">
        <v>846</v>
      </c>
      <c r="J4303" s="207" t="s">
        <v>847</v>
      </c>
      <c r="K4303" s="207" t="s">
        <v>742</v>
      </c>
    </row>
    <row r="4304" spans="1:11" ht="33" customHeight="1">
      <c r="A4304" s="317" t="s">
        <v>848</v>
      </c>
      <c r="B4304" s="317"/>
      <c r="C4304" s="318" t="s">
        <v>1021</v>
      </c>
      <c r="D4304" s="317" t="s">
        <v>14</v>
      </c>
      <c r="E4304" s="317" t="s">
        <v>1022</v>
      </c>
      <c r="F4304" s="592" t="s">
        <v>902</v>
      </c>
      <c r="G4304" s="592"/>
      <c r="H4304" s="319" t="s">
        <v>914</v>
      </c>
      <c r="I4304" s="318">
        <v>1</v>
      </c>
      <c r="J4304" s="318" t="s">
        <v>1023</v>
      </c>
      <c r="K4304" s="318" t="s">
        <v>1023</v>
      </c>
    </row>
    <row r="4305" spans="1:11" ht="21.95" customHeight="1">
      <c r="A4305" s="244" t="s">
        <v>853</v>
      </c>
      <c r="B4305" s="244"/>
      <c r="C4305" s="211" t="s">
        <v>1123</v>
      </c>
      <c r="D4305" s="244" t="s">
        <v>14</v>
      </c>
      <c r="E4305" s="244" t="s">
        <v>1124</v>
      </c>
      <c r="F4305" s="597" t="s">
        <v>861</v>
      </c>
      <c r="G4305" s="597"/>
      <c r="H4305" s="212" t="s">
        <v>862</v>
      </c>
      <c r="I4305" s="211" t="s">
        <v>3992</v>
      </c>
      <c r="J4305" s="211" t="s">
        <v>1125</v>
      </c>
      <c r="K4305" s="213">
        <v>3.59</v>
      </c>
    </row>
    <row r="4306" spans="1:11" ht="21.95" customHeight="1">
      <c r="A4306" s="247" t="s">
        <v>869</v>
      </c>
      <c r="B4306" s="247"/>
      <c r="C4306" s="214" t="s">
        <v>3993</v>
      </c>
      <c r="D4306" s="247" t="s">
        <v>14</v>
      </c>
      <c r="E4306" s="247" t="s">
        <v>3994</v>
      </c>
      <c r="F4306" s="598" t="s">
        <v>872</v>
      </c>
      <c r="G4306" s="598"/>
      <c r="H4306" s="215" t="s">
        <v>914</v>
      </c>
      <c r="I4306" s="214" t="s">
        <v>867</v>
      </c>
      <c r="J4306" s="214" t="s">
        <v>1161</v>
      </c>
      <c r="K4306" s="216">
        <v>2.35</v>
      </c>
    </row>
    <row r="4307" spans="1:11" ht="33" customHeight="1">
      <c r="A4307" s="247" t="s">
        <v>869</v>
      </c>
      <c r="B4307" s="247"/>
      <c r="C4307" s="214" t="s">
        <v>3995</v>
      </c>
      <c r="D4307" s="247" t="s">
        <v>14</v>
      </c>
      <c r="E4307" s="247" t="s">
        <v>3996</v>
      </c>
      <c r="F4307" s="598" t="s">
        <v>872</v>
      </c>
      <c r="G4307" s="598"/>
      <c r="H4307" s="215" t="s">
        <v>914</v>
      </c>
      <c r="I4307" s="214" t="s">
        <v>867</v>
      </c>
      <c r="J4307" s="214" t="s">
        <v>3997</v>
      </c>
      <c r="K4307" s="216">
        <v>1.22</v>
      </c>
    </row>
    <row r="4308" spans="1:11">
      <c r="A4308" s="245"/>
      <c r="B4308" s="245"/>
      <c r="C4308" s="245"/>
      <c r="D4308" s="245"/>
      <c r="E4308" s="245"/>
      <c r="F4308" s="245" t="s">
        <v>886</v>
      </c>
      <c r="G4308" s="245" t="s">
        <v>2009</v>
      </c>
      <c r="H4308" s="245" t="s">
        <v>888</v>
      </c>
      <c r="I4308" s="245" t="s">
        <v>3118</v>
      </c>
      <c r="J4308" s="245" t="s">
        <v>890</v>
      </c>
      <c r="K4308" s="245" t="s">
        <v>3998</v>
      </c>
    </row>
    <row r="4309" spans="1:11" ht="15" thickBot="1">
      <c r="A4309" s="245"/>
      <c r="B4309" s="245"/>
      <c r="C4309" s="245"/>
      <c r="D4309" s="245"/>
      <c r="E4309" s="245"/>
      <c r="F4309" s="245" t="s">
        <v>891</v>
      </c>
      <c r="G4309" s="245" t="s">
        <v>3999</v>
      </c>
      <c r="H4309" s="599" t="s">
        <v>892</v>
      </c>
      <c r="I4309" s="599"/>
      <c r="J4309" s="599" t="s">
        <v>4000</v>
      </c>
      <c r="K4309" s="599"/>
    </row>
    <row r="4310" spans="1:11" ht="0.95" customHeight="1" thickTop="1">
      <c r="A4310" s="217"/>
      <c r="B4310" s="217"/>
      <c r="C4310" s="217"/>
      <c r="D4310" s="217"/>
      <c r="E4310" s="217"/>
      <c r="F4310" s="217"/>
      <c r="G4310" s="217"/>
      <c r="H4310" s="217"/>
      <c r="I4310" s="217"/>
      <c r="J4310" s="217"/>
      <c r="K4310" s="217"/>
    </row>
    <row r="4311" spans="1:11" ht="18" customHeight="1">
      <c r="A4311" s="243"/>
      <c r="B4311" s="243" t="s">
        <v>840</v>
      </c>
      <c r="C4311" s="207" t="s">
        <v>841</v>
      </c>
      <c r="D4311" s="243" t="s">
        <v>842</v>
      </c>
      <c r="E4311" s="243" t="s">
        <v>843</v>
      </c>
      <c r="F4311" s="600" t="s">
        <v>844</v>
      </c>
      <c r="G4311" s="600"/>
      <c r="H4311" s="208" t="s">
        <v>845</v>
      </c>
      <c r="I4311" s="207" t="s">
        <v>846</v>
      </c>
      <c r="J4311" s="207" t="s">
        <v>847</v>
      </c>
      <c r="K4311" s="207" t="s">
        <v>742</v>
      </c>
    </row>
    <row r="4312" spans="1:11" ht="33" customHeight="1">
      <c r="A4312" s="248" t="s">
        <v>848</v>
      </c>
      <c r="B4312" s="248"/>
      <c r="C4312" s="209" t="s">
        <v>2678</v>
      </c>
      <c r="D4312" s="248" t="s">
        <v>14</v>
      </c>
      <c r="E4312" s="248" t="s">
        <v>2679</v>
      </c>
      <c r="F4312" s="604" t="s">
        <v>902</v>
      </c>
      <c r="G4312" s="604"/>
      <c r="H4312" s="210" t="s">
        <v>914</v>
      </c>
      <c r="I4312" s="209">
        <v>1</v>
      </c>
      <c r="J4312" s="209" t="s">
        <v>2680</v>
      </c>
      <c r="K4312" s="209" t="s">
        <v>2680</v>
      </c>
    </row>
    <row r="4313" spans="1:11" ht="21.95" customHeight="1">
      <c r="A4313" s="244" t="s">
        <v>853</v>
      </c>
      <c r="B4313" s="244"/>
      <c r="C4313" s="211" t="s">
        <v>1123</v>
      </c>
      <c r="D4313" s="244" t="s">
        <v>14</v>
      </c>
      <c r="E4313" s="244" t="s">
        <v>1124</v>
      </c>
      <c r="F4313" s="597" t="s">
        <v>861</v>
      </c>
      <c r="G4313" s="597"/>
      <c r="H4313" s="212" t="s">
        <v>862</v>
      </c>
      <c r="I4313" s="211" t="s">
        <v>4001</v>
      </c>
      <c r="J4313" s="211" t="s">
        <v>1125</v>
      </c>
      <c r="K4313" s="213">
        <v>2.44</v>
      </c>
    </row>
    <row r="4314" spans="1:11" ht="21.95" customHeight="1">
      <c r="A4314" s="247" t="s">
        <v>869</v>
      </c>
      <c r="B4314" s="247"/>
      <c r="C4314" s="214" t="s">
        <v>3993</v>
      </c>
      <c r="D4314" s="247" t="s">
        <v>14</v>
      </c>
      <c r="E4314" s="247" t="s">
        <v>3994</v>
      </c>
      <c r="F4314" s="598" t="s">
        <v>872</v>
      </c>
      <c r="G4314" s="598"/>
      <c r="H4314" s="215" t="s">
        <v>914</v>
      </c>
      <c r="I4314" s="214" t="s">
        <v>867</v>
      </c>
      <c r="J4314" s="214" t="s">
        <v>1161</v>
      </c>
      <c r="K4314" s="216">
        <v>2.35</v>
      </c>
    </row>
    <row r="4315" spans="1:11" ht="33" customHeight="1">
      <c r="A4315" s="247" t="s">
        <v>869</v>
      </c>
      <c r="B4315" s="247"/>
      <c r="C4315" s="214" t="s">
        <v>3995</v>
      </c>
      <c r="D4315" s="247" t="s">
        <v>14</v>
      </c>
      <c r="E4315" s="247" t="s">
        <v>3996</v>
      </c>
      <c r="F4315" s="598" t="s">
        <v>872</v>
      </c>
      <c r="G4315" s="598"/>
      <c r="H4315" s="215" t="s">
        <v>914</v>
      </c>
      <c r="I4315" s="214" t="s">
        <v>867</v>
      </c>
      <c r="J4315" s="214" t="s">
        <v>3997</v>
      </c>
      <c r="K4315" s="216">
        <v>1.22</v>
      </c>
    </row>
    <row r="4316" spans="1:11">
      <c r="A4316" s="245"/>
      <c r="B4316" s="245"/>
      <c r="C4316" s="245"/>
      <c r="D4316" s="245"/>
      <c r="E4316" s="245"/>
      <c r="F4316" s="245" t="s">
        <v>886</v>
      </c>
      <c r="G4316" s="245" t="s">
        <v>3321</v>
      </c>
      <c r="H4316" s="245" t="s">
        <v>888</v>
      </c>
      <c r="I4316" s="245" t="s">
        <v>3261</v>
      </c>
      <c r="J4316" s="245" t="s">
        <v>890</v>
      </c>
      <c r="K4316" s="245" t="s">
        <v>3646</v>
      </c>
    </row>
    <row r="4317" spans="1:11" ht="15" thickBot="1">
      <c r="A4317" s="245"/>
      <c r="B4317" s="245"/>
      <c r="C4317" s="245"/>
      <c r="D4317" s="245"/>
      <c r="E4317" s="245"/>
      <c r="F4317" s="245" t="s">
        <v>891</v>
      </c>
      <c r="G4317" s="245" t="s">
        <v>3118</v>
      </c>
      <c r="H4317" s="599" t="s">
        <v>892</v>
      </c>
      <c r="I4317" s="599"/>
      <c r="J4317" s="599" t="s">
        <v>4002</v>
      </c>
      <c r="K4317" s="599"/>
    </row>
    <row r="4318" spans="1:11" ht="0.95" customHeight="1" thickTop="1">
      <c r="A4318" s="217"/>
      <c r="B4318" s="217"/>
      <c r="C4318" s="217"/>
      <c r="D4318" s="217"/>
      <c r="E4318" s="217"/>
      <c r="F4318" s="217"/>
      <c r="G4318" s="217"/>
      <c r="H4318" s="217"/>
      <c r="I4318" s="217"/>
      <c r="J4318" s="217"/>
      <c r="K4318" s="217"/>
    </row>
    <row r="4319" spans="1:11" ht="18" customHeight="1">
      <c r="A4319" s="243"/>
      <c r="B4319" s="243" t="s">
        <v>840</v>
      </c>
      <c r="C4319" s="207" t="s">
        <v>841</v>
      </c>
      <c r="D4319" s="243" t="s">
        <v>842</v>
      </c>
      <c r="E4319" s="243" t="s">
        <v>843</v>
      </c>
      <c r="F4319" s="600" t="s">
        <v>844</v>
      </c>
      <c r="G4319" s="600"/>
      <c r="H4319" s="208" t="s">
        <v>845</v>
      </c>
      <c r="I4319" s="207" t="s">
        <v>846</v>
      </c>
      <c r="J4319" s="207" t="s">
        <v>847</v>
      </c>
      <c r="K4319" s="207" t="s">
        <v>742</v>
      </c>
    </row>
    <row r="4320" spans="1:11" ht="21.95" customHeight="1">
      <c r="A4320" s="248" t="s">
        <v>848</v>
      </c>
      <c r="B4320" s="248"/>
      <c r="C4320" s="209" t="s">
        <v>2373</v>
      </c>
      <c r="D4320" s="248" t="s">
        <v>14</v>
      </c>
      <c r="E4320" s="248" t="s">
        <v>2374</v>
      </c>
      <c r="F4320" s="604" t="s">
        <v>917</v>
      </c>
      <c r="G4320" s="604"/>
      <c r="H4320" s="210" t="s">
        <v>914</v>
      </c>
      <c r="I4320" s="209">
        <v>1</v>
      </c>
      <c r="J4320" s="209" t="s">
        <v>2375</v>
      </c>
      <c r="K4320" s="209" t="s">
        <v>2375</v>
      </c>
    </row>
    <row r="4321" spans="1:11" ht="21.95" customHeight="1">
      <c r="A4321" s="244" t="s">
        <v>853</v>
      </c>
      <c r="B4321" s="244"/>
      <c r="C4321" s="211" t="s">
        <v>859</v>
      </c>
      <c r="D4321" s="244" t="s">
        <v>14</v>
      </c>
      <c r="E4321" s="244" t="s">
        <v>860</v>
      </c>
      <c r="F4321" s="597" t="s">
        <v>861</v>
      </c>
      <c r="G4321" s="597"/>
      <c r="H4321" s="212" t="s">
        <v>862</v>
      </c>
      <c r="I4321" s="211" t="s">
        <v>1842</v>
      </c>
      <c r="J4321" s="211" t="s">
        <v>864</v>
      </c>
      <c r="K4321" s="213">
        <v>9.7200000000000006</v>
      </c>
    </row>
    <row r="4322" spans="1:11" ht="21.95" customHeight="1">
      <c r="A4322" s="244" t="s">
        <v>853</v>
      </c>
      <c r="B4322" s="244"/>
      <c r="C4322" s="211" t="s">
        <v>1229</v>
      </c>
      <c r="D4322" s="244" t="s">
        <v>14</v>
      </c>
      <c r="E4322" s="244" t="s">
        <v>1230</v>
      </c>
      <c r="F4322" s="597" t="s">
        <v>861</v>
      </c>
      <c r="G4322" s="597"/>
      <c r="H4322" s="212" t="s">
        <v>862</v>
      </c>
      <c r="I4322" s="211" t="s">
        <v>4003</v>
      </c>
      <c r="J4322" s="211" t="s">
        <v>1231</v>
      </c>
      <c r="K4322" s="213">
        <v>34.549999999999997</v>
      </c>
    </row>
    <row r="4323" spans="1:11" ht="33" customHeight="1">
      <c r="A4323" s="247" t="s">
        <v>869</v>
      </c>
      <c r="B4323" s="247"/>
      <c r="C4323" s="214" t="s">
        <v>2313</v>
      </c>
      <c r="D4323" s="247" t="s">
        <v>14</v>
      </c>
      <c r="E4323" s="247" t="s">
        <v>2314</v>
      </c>
      <c r="F4323" s="598" t="s">
        <v>872</v>
      </c>
      <c r="G4323" s="598"/>
      <c r="H4323" s="215" t="s">
        <v>914</v>
      </c>
      <c r="I4323" s="214" t="s">
        <v>1534</v>
      </c>
      <c r="J4323" s="214" t="s">
        <v>1509</v>
      </c>
      <c r="K4323" s="216">
        <v>44.82</v>
      </c>
    </row>
    <row r="4324" spans="1:11" ht="21.95" customHeight="1">
      <c r="A4324" s="247" t="s">
        <v>869</v>
      </c>
      <c r="B4324" s="247"/>
      <c r="C4324" s="214" t="s">
        <v>2272</v>
      </c>
      <c r="D4324" s="247" t="s">
        <v>14</v>
      </c>
      <c r="E4324" s="247" t="s">
        <v>2273</v>
      </c>
      <c r="F4324" s="598" t="s">
        <v>872</v>
      </c>
      <c r="G4324" s="598"/>
      <c r="H4324" s="215" t="s">
        <v>880</v>
      </c>
      <c r="I4324" s="214" t="s">
        <v>4004</v>
      </c>
      <c r="J4324" s="214" t="s">
        <v>2275</v>
      </c>
      <c r="K4324" s="216">
        <v>6.01</v>
      </c>
    </row>
    <row r="4325" spans="1:11" ht="21.95" customHeight="1">
      <c r="A4325" s="247" t="s">
        <v>869</v>
      </c>
      <c r="B4325" s="247"/>
      <c r="C4325" s="214" t="s">
        <v>4005</v>
      </c>
      <c r="D4325" s="247" t="s">
        <v>14</v>
      </c>
      <c r="E4325" s="247" t="s">
        <v>4006</v>
      </c>
      <c r="F4325" s="598" t="s">
        <v>872</v>
      </c>
      <c r="G4325" s="598"/>
      <c r="H4325" s="215" t="s">
        <v>914</v>
      </c>
      <c r="I4325" s="214" t="s">
        <v>867</v>
      </c>
      <c r="J4325" s="214" t="s">
        <v>4007</v>
      </c>
      <c r="K4325" s="216">
        <v>518.48</v>
      </c>
    </row>
    <row r="4326" spans="1:11">
      <c r="A4326" s="245"/>
      <c r="B4326" s="245"/>
      <c r="C4326" s="245"/>
      <c r="D4326" s="245"/>
      <c r="E4326" s="245"/>
      <c r="F4326" s="245" t="s">
        <v>886</v>
      </c>
      <c r="G4326" s="245" t="s">
        <v>4236</v>
      </c>
      <c r="H4326" s="245" t="s">
        <v>888</v>
      </c>
      <c r="I4326" s="245" t="s">
        <v>4237</v>
      </c>
      <c r="J4326" s="245" t="s">
        <v>890</v>
      </c>
      <c r="K4326" s="245" t="s">
        <v>2846</v>
      </c>
    </row>
    <row r="4327" spans="1:11" ht="15" thickBot="1">
      <c r="A4327" s="245"/>
      <c r="B4327" s="245"/>
      <c r="C4327" s="245"/>
      <c r="D4327" s="245"/>
      <c r="E4327" s="245"/>
      <c r="F4327" s="245" t="s">
        <v>891</v>
      </c>
      <c r="G4327" s="245" t="s">
        <v>4008</v>
      </c>
      <c r="H4327" s="599" t="s">
        <v>892</v>
      </c>
      <c r="I4327" s="599"/>
      <c r="J4327" s="599" t="s">
        <v>4009</v>
      </c>
      <c r="K4327" s="599"/>
    </row>
    <row r="4328" spans="1:11" ht="0.95" customHeight="1" thickTop="1">
      <c r="A4328" s="217"/>
      <c r="B4328" s="217"/>
      <c r="C4328" s="217"/>
      <c r="D4328" s="217"/>
      <c r="E4328" s="217"/>
      <c r="F4328" s="217"/>
      <c r="G4328" s="217"/>
      <c r="H4328" s="217"/>
      <c r="I4328" s="217"/>
      <c r="J4328" s="217"/>
      <c r="K4328" s="217"/>
    </row>
    <row r="4329" spans="1:11" ht="18" customHeight="1">
      <c r="A4329" s="243"/>
      <c r="B4329" s="243" t="s">
        <v>840</v>
      </c>
      <c r="C4329" s="207" t="s">
        <v>841</v>
      </c>
      <c r="D4329" s="243" t="s">
        <v>842</v>
      </c>
      <c r="E4329" s="243" t="s">
        <v>843</v>
      </c>
      <c r="F4329" s="600" t="s">
        <v>844</v>
      </c>
      <c r="G4329" s="600"/>
      <c r="H4329" s="208" t="s">
        <v>845</v>
      </c>
      <c r="I4329" s="207" t="s">
        <v>846</v>
      </c>
      <c r="J4329" s="207" t="s">
        <v>847</v>
      </c>
      <c r="K4329" s="207" t="s">
        <v>742</v>
      </c>
    </row>
    <row r="4330" spans="1:11" ht="21.95" customHeight="1">
      <c r="A4330" s="248" t="s">
        <v>848</v>
      </c>
      <c r="B4330" s="248"/>
      <c r="C4330" s="209" t="s">
        <v>896</v>
      </c>
      <c r="D4330" s="248" t="s">
        <v>14</v>
      </c>
      <c r="E4330" s="248" t="s">
        <v>897</v>
      </c>
      <c r="F4330" s="604" t="s">
        <v>898</v>
      </c>
      <c r="G4330" s="604"/>
      <c r="H4330" s="210" t="s">
        <v>16</v>
      </c>
      <c r="I4330" s="209">
        <v>1</v>
      </c>
      <c r="J4330" s="209" t="s">
        <v>899</v>
      </c>
      <c r="K4330" s="209" t="s">
        <v>899</v>
      </c>
    </row>
    <row r="4331" spans="1:11" ht="21.95" customHeight="1">
      <c r="A4331" s="244" t="s">
        <v>853</v>
      </c>
      <c r="B4331" s="244"/>
      <c r="C4331" s="211" t="s">
        <v>859</v>
      </c>
      <c r="D4331" s="244" t="s">
        <v>14</v>
      </c>
      <c r="E4331" s="244" t="s">
        <v>860</v>
      </c>
      <c r="F4331" s="597" t="s">
        <v>861</v>
      </c>
      <c r="G4331" s="597"/>
      <c r="H4331" s="212" t="s">
        <v>862</v>
      </c>
      <c r="I4331" s="211" t="s">
        <v>3321</v>
      </c>
      <c r="J4331" s="211" t="s">
        <v>864</v>
      </c>
      <c r="K4331" s="213">
        <v>13.01</v>
      </c>
    </row>
    <row r="4332" spans="1:11" ht="21.95" customHeight="1">
      <c r="A4332" s="244" t="s">
        <v>853</v>
      </c>
      <c r="B4332" s="244"/>
      <c r="C4332" s="211" t="s">
        <v>1889</v>
      </c>
      <c r="D4332" s="244" t="s">
        <v>14</v>
      </c>
      <c r="E4332" s="244" t="s">
        <v>1890</v>
      </c>
      <c r="F4332" s="597" t="s">
        <v>861</v>
      </c>
      <c r="G4332" s="597"/>
      <c r="H4332" s="212" t="s">
        <v>862</v>
      </c>
      <c r="I4332" s="211" t="s">
        <v>1254</v>
      </c>
      <c r="J4332" s="211" t="s">
        <v>1173</v>
      </c>
      <c r="K4332" s="213">
        <v>5.84</v>
      </c>
    </row>
    <row r="4333" spans="1:11" ht="21.95" customHeight="1">
      <c r="A4333" s="244" t="s">
        <v>853</v>
      </c>
      <c r="B4333" s="244"/>
      <c r="C4333" s="211" t="s">
        <v>865</v>
      </c>
      <c r="D4333" s="244" t="s">
        <v>14</v>
      </c>
      <c r="E4333" s="244" t="s">
        <v>866</v>
      </c>
      <c r="F4333" s="597" t="s">
        <v>861</v>
      </c>
      <c r="G4333" s="597"/>
      <c r="H4333" s="212" t="s">
        <v>862</v>
      </c>
      <c r="I4333" s="211" t="s">
        <v>3334</v>
      </c>
      <c r="J4333" s="211" t="s">
        <v>868</v>
      </c>
      <c r="K4333" s="213">
        <v>15.56</v>
      </c>
    </row>
    <row r="4334" spans="1:11" ht="21.95" customHeight="1">
      <c r="A4334" s="247" t="s">
        <v>869</v>
      </c>
      <c r="B4334" s="247"/>
      <c r="C4334" s="214" t="s">
        <v>2252</v>
      </c>
      <c r="D4334" s="247" t="s">
        <v>14</v>
      </c>
      <c r="E4334" s="247" t="s">
        <v>2253</v>
      </c>
      <c r="F4334" s="598" t="s">
        <v>872</v>
      </c>
      <c r="G4334" s="598"/>
      <c r="H4334" s="215" t="s">
        <v>880</v>
      </c>
      <c r="I4334" s="214" t="s">
        <v>1938</v>
      </c>
      <c r="J4334" s="214" t="s">
        <v>1839</v>
      </c>
      <c r="K4334" s="216">
        <v>0.6</v>
      </c>
    </row>
    <row r="4335" spans="1:11" ht="21.95" customHeight="1">
      <c r="A4335" s="247" t="s">
        <v>869</v>
      </c>
      <c r="B4335" s="247"/>
      <c r="C4335" s="214" t="s">
        <v>4010</v>
      </c>
      <c r="D4335" s="247" t="s">
        <v>14</v>
      </c>
      <c r="E4335" s="247" t="s">
        <v>4011</v>
      </c>
      <c r="F4335" s="598" t="s">
        <v>872</v>
      </c>
      <c r="G4335" s="598"/>
      <c r="H4335" s="215" t="s">
        <v>914</v>
      </c>
      <c r="I4335" s="214" t="s">
        <v>4012</v>
      </c>
      <c r="J4335" s="214" t="s">
        <v>4013</v>
      </c>
      <c r="K4335" s="216">
        <v>4.74</v>
      </c>
    </row>
    <row r="4336" spans="1:11" ht="21.95" customHeight="1">
      <c r="A4336" s="247" t="s">
        <v>869</v>
      </c>
      <c r="B4336" s="247"/>
      <c r="C4336" s="214" t="s">
        <v>4014</v>
      </c>
      <c r="D4336" s="247" t="s">
        <v>14</v>
      </c>
      <c r="E4336" s="247" t="s">
        <v>4015</v>
      </c>
      <c r="F4336" s="598" t="s">
        <v>872</v>
      </c>
      <c r="G4336" s="598"/>
      <c r="H4336" s="215" t="s">
        <v>794</v>
      </c>
      <c r="I4336" s="214" t="s">
        <v>4016</v>
      </c>
      <c r="J4336" s="214" t="s">
        <v>4017</v>
      </c>
      <c r="K4336" s="216">
        <v>0.31</v>
      </c>
    </row>
    <row r="4337" spans="1:11" ht="21.95" customHeight="1">
      <c r="A4337" s="247" t="s">
        <v>869</v>
      </c>
      <c r="B4337" s="247"/>
      <c r="C4337" s="214" t="s">
        <v>870</v>
      </c>
      <c r="D4337" s="247" t="s">
        <v>14</v>
      </c>
      <c r="E4337" s="247" t="s">
        <v>871</v>
      </c>
      <c r="F4337" s="598" t="s">
        <v>872</v>
      </c>
      <c r="G4337" s="598"/>
      <c r="H4337" s="215" t="s">
        <v>873</v>
      </c>
      <c r="I4337" s="214" t="s">
        <v>2278</v>
      </c>
      <c r="J4337" s="214" t="s">
        <v>875</v>
      </c>
      <c r="K4337" s="216">
        <v>10.17</v>
      </c>
    </row>
    <row r="4338" spans="1:11" ht="21.95" customHeight="1">
      <c r="A4338" s="247" t="s">
        <v>869</v>
      </c>
      <c r="B4338" s="247"/>
      <c r="C4338" s="214" t="s">
        <v>1111</v>
      </c>
      <c r="D4338" s="247" t="s">
        <v>14</v>
      </c>
      <c r="E4338" s="247" t="s">
        <v>1112</v>
      </c>
      <c r="F4338" s="598" t="s">
        <v>872</v>
      </c>
      <c r="G4338" s="598"/>
      <c r="H4338" s="215" t="s">
        <v>880</v>
      </c>
      <c r="I4338" s="214" t="s">
        <v>1771</v>
      </c>
      <c r="J4338" s="214" t="s">
        <v>1113</v>
      </c>
      <c r="K4338" s="216">
        <v>1.39</v>
      </c>
    </row>
    <row r="4339" spans="1:11">
      <c r="A4339" s="245"/>
      <c r="B4339" s="245"/>
      <c r="C4339" s="245"/>
      <c r="D4339" s="245"/>
      <c r="E4339" s="245"/>
      <c r="F4339" s="245" t="s">
        <v>886</v>
      </c>
      <c r="G4339" s="245" t="s">
        <v>1117</v>
      </c>
      <c r="H4339" s="245" t="s">
        <v>888</v>
      </c>
      <c r="I4339" s="245" t="s">
        <v>3060</v>
      </c>
      <c r="J4339" s="245" t="s">
        <v>890</v>
      </c>
      <c r="K4339" s="245" t="s">
        <v>1294</v>
      </c>
    </row>
    <row r="4340" spans="1:11" ht="15" thickBot="1">
      <c r="A4340" s="245"/>
      <c r="B4340" s="245"/>
      <c r="C4340" s="245"/>
      <c r="D4340" s="245"/>
      <c r="E4340" s="245"/>
      <c r="F4340" s="245" t="s">
        <v>891</v>
      </c>
      <c r="G4340" s="245" t="s">
        <v>4018</v>
      </c>
      <c r="H4340" s="599" t="s">
        <v>892</v>
      </c>
      <c r="I4340" s="599"/>
      <c r="J4340" s="599" t="s">
        <v>4019</v>
      </c>
      <c r="K4340" s="599"/>
    </row>
    <row r="4341" spans="1:11" ht="0.95" customHeight="1" thickTop="1">
      <c r="A4341" s="217"/>
      <c r="B4341" s="217"/>
      <c r="C4341" s="217"/>
      <c r="D4341" s="217"/>
      <c r="E4341" s="217"/>
      <c r="F4341" s="217"/>
      <c r="G4341" s="217"/>
      <c r="H4341" s="217"/>
      <c r="I4341" s="217"/>
      <c r="J4341" s="217"/>
      <c r="K4341" s="217"/>
    </row>
    <row r="4342" spans="1:11" ht="18" customHeight="1">
      <c r="A4342" s="243"/>
      <c r="B4342" s="243" t="s">
        <v>840</v>
      </c>
      <c r="C4342" s="207" t="s">
        <v>841</v>
      </c>
      <c r="D4342" s="243" t="s">
        <v>842</v>
      </c>
      <c r="E4342" s="243" t="s">
        <v>843</v>
      </c>
      <c r="F4342" s="600" t="s">
        <v>844</v>
      </c>
      <c r="G4342" s="600"/>
      <c r="H4342" s="208" t="s">
        <v>845</v>
      </c>
      <c r="I4342" s="207" t="s">
        <v>846</v>
      </c>
      <c r="J4342" s="207" t="s">
        <v>847</v>
      </c>
      <c r="K4342" s="207" t="s">
        <v>742</v>
      </c>
    </row>
    <row r="4343" spans="1:11" ht="44.1" customHeight="1">
      <c r="A4343" s="248" t="s">
        <v>848</v>
      </c>
      <c r="B4343" s="248"/>
      <c r="C4343" s="209" t="s">
        <v>988</v>
      </c>
      <c r="D4343" s="248" t="s">
        <v>14</v>
      </c>
      <c r="E4343" s="248" t="s">
        <v>989</v>
      </c>
      <c r="F4343" s="604" t="s">
        <v>917</v>
      </c>
      <c r="G4343" s="604"/>
      <c r="H4343" s="210" t="s">
        <v>914</v>
      </c>
      <c r="I4343" s="209">
        <v>1</v>
      </c>
      <c r="J4343" s="209" t="s">
        <v>990</v>
      </c>
      <c r="K4343" s="209" t="s">
        <v>990</v>
      </c>
    </row>
    <row r="4344" spans="1:11" ht="21.95" customHeight="1">
      <c r="A4344" s="244" t="s">
        <v>853</v>
      </c>
      <c r="B4344" s="244"/>
      <c r="C4344" s="211" t="s">
        <v>1947</v>
      </c>
      <c r="D4344" s="244" t="s">
        <v>14</v>
      </c>
      <c r="E4344" s="244" t="s">
        <v>1948</v>
      </c>
      <c r="F4344" s="597" t="s">
        <v>861</v>
      </c>
      <c r="G4344" s="597"/>
      <c r="H4344" s="212" t="s">
        <v>862</v>
      </c>
      <c r="I4344" s="211" t="s">
        <v>1790</v>
      </c>
      <c r="J4344" s="211" t="s">
        <v>1950</v>
      </c>
      <c r="K4344" s="213">
        <v>5.0599999999999996</v>
      </c>
    </row>
    <row r="4345" spans="1:11" ht="21.95" customHeight="1">
      <c r="A4345" s="244" t="s">
        <v>853</v>
      </c>
      <c r="B4345" s="244"/>
      <c r="C4345" s="211" t="s">
        <v>1229</v>
      </c>
      <c r="D4345" s="244" t="s">
        <v>14</v>
      </c>
      <c r="E4345" s="244" t="s">
        <v>1230</v>
      </c>
      <c r="F4345" s="597" t="s">
        <v>861</v>
      </c>
      <c r="G4345" s="597"/>
      <c r="H4345" s="212" t="s">
        <v>862</v>
      </c>
      <c r="I4345" s="211" t="s">
        <v>1790</v>
      </c>
      <c r="J4345" s="211" t="s">
        <v>1231</v>
      </c>
      <c r="K4345" s="213">
        <v>6.44</v>
      </c>
    </row>
    <row r="4346" spans="1:11" ht="21.95" customHeight="1">
      <c r="A4346" s="247" t="s">
        <v>869</v>
      </c>
      <c r="B4346" s="247"/>
      <c r="C4346" s="214" t="s">
        <v>2215</v>
      </c>
      <c r="D4346" s="247" t="s">
        <v>14</v>
      </c>
      <c r="E4346" s="247" t="s">
        <v>2216</v>
      </c>
      <c r="F4346" s="598" t="s">
        <v>872</v>
      </c>
      <c r="G4346" s="598"/>
      <c r="H4346" s="215" t="s">
        <v>914</v>
      </c>
      <c r="I4346" s="214" t="s">
        <v>863</v>
      </c>
      <c r="J4346" s="214" t="s">
        <v>2217</v>
      </c>
      <c r="K4346" s="216">
        <v>3.24</v>
      </c>
    </row>
    <row r="4347" spans="1:11" ht="33" customHeight="1">
      <c r="A4347" s="247" t="s">
        <v>869</v>
      </c>
      <c r="B4347" s="247"/>
      <c r="C4347" s="214" t="s">
        <v>2156</v>
      </c>
      <c r="D4347" s="247" t="s">
        <v>14</v>
      </c>
      <c r="E4347" s="247" t="s">
        <v>2157</v>
      </c>
      <c r="F4347" s="598" t="s">
        <v>872</v>
      </c>
      <c r="G4347" s="598"/>
      <c r="H4347" s="215" t="s">
        <v>914</v>
      </c>
      <c r="I4347" s="214" t="s">
        <v>2221</v>
      </c>
      <c r="J4347" s="214" t="s">
        <v>2158</v>
      </c>
      <c r="K4347" s="216">
        <v>1.79</v>
      </c>
    </row>
    <row r="4348" spans="1:11" ht="21.95" customHeight="1">
      <c r="A4348" s="247" t="s">
        <v>869</v>
      </c>
      <c r="B4348" s="247"/>
      <c r="C4348" s="214" t="s">
        <v>4020</v>
      </c>
      <c r="D4348" s="247" t="s">
        <v>14</v>
      </c>
      <c r="E4348" s="247" t="s">
        <v>4021</v>
      </c>
      <c r="F4348" s="598" t="s">
        <v>872</v>
      </c>
      <c r="G4348" s="598"/>
      <c r="H4348" s="215" t="s">
        <v>914</v>
      </c>
      <c r="I4348" s="214" t="s">
        <v>867</v>
      </c>
      <c r="J4348" s="214" t="s">
        <v>4022</v>
      </c>
      <c r="K4348" s="216">
        <v>11.7</v>
      </c>
    </row>
    <row r="4349" spans="1:11">
      <c r="A4349" s="245"/>
      <c r="B4349" s="245"/>
      <c r="C4349" s="245"/>
      <c r="D4349" s="245"/>
      <c r="E4349" s="245"/>
      <c r="F4349" s="245" t="s">
        <v>886</v>
      </c>
      <c r="G4349" s="245" t="s">
        <v>3324</v>
      </c>
      <c r="H4349" s="245" t="s">
        <v>888</v>
      </c>
      <c r="I4349" s="245" t="s">
        <v>4210</v>
      </c>
      <c r="J4349" s="245" t="s">
        <v>890</v>
      </c>
      <c r="K4349" s="245" t="s">
        <v>2222</v>
      </c>
    </row>
    <row r="4350" spans="1:11" ht="15" thickBot="1">
      <c r="A4350" s="245"/>
      <c r="B4350" s="245"/>
      <c r="C4350" s="245"/>
      <c r="D4350" s="245"/>
      <c r="E4350" s="245"/>
      <c r="F4350" s="245" t="s">
        <v>891</v>
      </c>
      <c r="G4350" s="245" t="s">
        <v>2595</v>
      </c>
      <c r="H4350" s="599" t="s">
        <v>892</v>
      </c>
      <c r="I4350" s="599"/>
      <c r="J4350" s="599" t="s">
        <v>4023</v>
      </c>
      <c r="K4350" s="599"/>
    </row>
    <row r="4351" spans="1:11" ht="0.95" customHeight="1" thickTop="1">
      <c r="A4351" s="217"/>
      <c r="B4351" s="217"/>
      <c r="C4351" s="217"/>
      <c r="D4351" s="217"/>
      <c r="E4351" s="217"/>
      <c r="F4351" s="217"/>
      <c r="G4351" s="217"/>
      <c r="H4351" s="217"/>
      <c r="I4351" s="217"/>
      <c r="J4351" s="217"/>
      <c r="K4351" s="217"/>
    </row>
    <row r="4352" spans="1:11" ht="18" customHeight="1">
      <c r="A4352" s="243"/>
      <c r="B4352" s="243" t="s">
        <v>840</v>
      </c>
      <c r="C4352" s="207" t="s">
        <v>841</v>
      </c>
      <c r="D4352" s="243" t="s">
        <v>842</v>
      </c>
      <c r="E4352" s="243" t="s">
        <v>843</v>
      </c>
      <c r="F4352" s="600" t="s">
        <v>844</v>
      </c>
      <c r="G4352" s="600"/>
      <c r="H4352" s="208" t="s">
        <v>845</v>
      </c>
      <c r="I4352" s="207" t="s">
        <v>846</v>
      </c>
      <c r="J4352" s="207" t="s">
        <v>847</v>
      </c>
      <c r="K4352" s="207" t="s">
        <v>742</v>
      </c>
    </row>
    <row r="4353" spans="1:11" ht="44.1" customHeight="1">
      <c r="A4353" s="248" t="s">
        <v>848</v>
      </c>
      <c r="B4353" s="248"/>
      <c r="C4353" s="209" t="s">
        <v>985</v>
      </c>
      <c r="D4353" s="248" t="s">
        <v>14</v>
      </c>
      <c r="E4353" s="248" t="s">
        <v>986</v>
      </c>
      <c r="F4353" s="604" t="s">
        <v>917</v>
      </c>
      <c r="G4353" s="604"/>
      <c r="H4353" s="210" t="s">
        <v>914</v>
      </c>
      <c r="I4353" s="209">
        <v>1</v>
      </c>
      <c r="J4353" s="209" t="s">
        <v>987</v>
      </c>
      <c r="K4353" s="209" t="s">
        <v>987</v>
      </c>
    </row>
    <row r="4354" spans="1:11" ht="21.95" customHeight="1">
      <c r="A4354" s="244" t="s">
        <v>853</v>
      </c>
      <c r="B4354" s="244"/>
      <c r="C4354" s="211" t="s">
        <v>1947</v>
      </c>
      <c r="D4354" s="244" t="s">
        <v>14</v>
      </c>
      <c r="E4354" s="244" t="s">
        <v>1948</v>
      </c>
      <c r="F4354" s="597" t="s">
        <v>861</v>
      </c>
      <c r="G4354" s="597"/>
      <c r="H4354" s="212" t="s">
        <v>862</v>
      </c>
      <c r="I4354" s="211" t="s">
        <v>1485</v>
      </c>
      <c r="J4354" s="211" t="s">
        <v>1950</v>
      </c>
      <c r="K4354" s="213">
        <v>2.61</v>
      </c>
    </row>
    <row r="4355" spans="1:11" ht="21.95" customHeight="1">
      <c r="A4355" s="244" t="s">
        <v>853</v>
      </c>
      <c r="B4355" s="244"/>
      <c r="C4355" s="211" t="s">
        <v>1229</v>
      </c>
      <c r="D4355" s="244" t="s">
        <v>14</v>
      </c>
      <c r="E4355" s="244" t="s">
        <v>1230</v>
      </c>
      <c r="F4355" s="597" t="s">
        <v>861</v>
      </c>
      <c r="G4355" s="597"/>
      <c r="H4355" s="212" t="s">
        <v>862</v>
      </c>
      <c r="I4355" s="211" t="s">
        <v>1485</v>
      </c>
      <c r="J4355" s="211" t="s">
        <v>1231</v>
      </c>
      <c r="K4355" s="213">
        <v>3.31</v>
      </c>
    </row>
    <row r="4356" spans="1:11" ht="21.95" customHeight="1">
      <c r="A4356" s="247" t="s">
        <v>869</v>
      </c>
      <c r="B4356" s="247"/>
      <c r="C4356" s="214" t="s">
        <v>2151</v>
      </c>
      <c r="D4356" s="247" t="s">
        <v>14</v>
      </c>
      <c r="E4356" s="247" t="s">
        <v>2152</v>
      </c>
      <c r="F4356" s="598" t="s">
        <v>872</v>
      </c>
      <c r="G4356" s="598"/>
      <c r="H4356" s="215" t="s">
        <v>914</v>
      </c>
      <c r="I4356" s="214" t="s">
        <v>863</v>
      </c>
      <c r="J4356" s="214" t="s">
        <v>2153</v>
      </c>
      <c r="K4356" s="216">
        <v>1.82</v>
      </c>
    </row>
    <row r="4357" spans="1:11" ht="33" customHeight="1">
      <c r="A4357" s="247" t="s">
        <v>869</v>
      </c>
      <c r="B4357" s="247"/>
      <c r="C4357" s="214" t="s">
        <v>2156</v>
      </c>
      <c r="D4357" s="247" t="s">
        <v>14</v>
      </c>
      <c r="E4357" s="247" t="s">
        <v>2157</v>
      </c>
      <c r="F4357" s="598" t="s">
        <v>872</v>
      </c>
      <c r="G4357" s="598"/>
      <c r="H4357" s="215" t="s">
        <v>914</v>
      </c>
      <c r="I4357" s="214" t="s">
        <v>1928</v>
      </c>
      <c r="J4357" s="214" t="s">
        <v>2158</v>
      </c>
      <c r="K4357" s="216">
        <v>0.78</v>
      </c>
    </row>
    <row r="4358" spans="1:11" ht="21.95" customHeight="1">
      <c r="A4358" s="247" t="s">
        <v>869</v>
      </c>
      <c r="B4358" s="247"/>
      <c r="C4358" s="214" t="s">
        <v>4024</v>
      </c>
      <c r="D4358" s="247" t="s">
        <v>14</v>
      </c>
      <c r="E4358" s="247" t="s">
        <v>4025</v>
      </c>
      <c r="F4358" s="598" t="s">
        <v>872</v>
      </c>
      <c r="G4358" s="598"/>
      <c r="H4358" s="215" t="s">
        <v>914</v>
      </c>
      <c r="I4358" s="214" t="s">
        <v>867</v>
      </c>
      <c r="J4358" s="214" t="s">
        <v>4026</v>
      </c>
      <c r="K4358" s="216">
        <v>5.2</v>
      </c>
    </row>
    <row r="4359" spans="1:11">
      <c r="A4359" s="245"/>
      <c r="B4359" s="245"/>
      <c r="C4359" s="245"/>
      <c r="D4359" s="245"/>
      <c r="E4359" s="245"/>
      <c r="F4359" s="245" t="s">
        <v>886</v>
      </c>
      <c r="G4359" s="245" t="s">
        <v>4205</v>
      </c>
      <c r="H4359" s="245" t="s">
        <v>888</v>
      </c>
      <c r="I4359" s="245" t="s">
        <v>4206</v>
      </c>
      <c r="J4359" s="245" t="s">
        <v>890</v>
      </c>
      <c r="K4359" s="245" t="s">
        <v>2136</v>
      </c>
    </row>
    <row r="4360" spans="1:11" ht="15" thickBot="1">
      <c r="A4360" s="245"/>
      <c r="B4360" s="245"/>
      <c r="C4360" s="245"/>
      <c r="D4360" s="245"/>
      <c r="E4360" s="245"/>
      <c r="F4360" s="245" t="s">
        <v>891</v>
      </c>
      <c r="G4360" s="245" t="s">
        <v>3978</v>
      </c>
      <c r="H4360" s="599" t="s">
        <v>892</v>
      </c>
      <c r="I4360" s="599"/>
      <c r="J4360" s="599" t="s">
        <v>4027</v>
      </c>
      <c r="K4360" s="599"/>
    </row>
    <row r="4361" spans="1:11" ht="0.95" customHeight="1" thickTop="1">
      <c r="A4361" s="217"/>
      <c r="B4361" s="217"/>
      <c r="C4361" s="217"/>
      <c r="D4361" s="217"/>
      <c r="E4361" s="217"/>
      <c r="F4361" s="217"/>
      <c r="G4361" s="217"/>
      <c r="H4361" s="217"/>
      <c r="I4361" s="217"/>
      <c r="J4361" s="217"/>
      <c r="K4361" s="217"/>
    </row>
    <row r="4362" spans="1:11" ht="18" customHeight="1">
      <c r="A4362" s="243"/>
      <c r="B4362" s="243" t="s">
        <v>840</v>
      </c>
      <c r="C4362" s="207" t="s">
        <v>841</v>
      </c>
      <c r="D4362" s="243" t="s">
        <v>842</v>
      </c>
      <c r="E4362" s="243" t="s">
        <v>843</v>
      </c>
      <c r="F4362" s="600" t="s">
        <v>844</v>
      </c>
      <c r="G4362" s="600"/>
      <c r="H4362" s="208" t="s">
        <v>845</v>
      </c>
      <c r="I4362" s="207" t="s">
        <v>846</v>
      </c>
      <c r="J4362" s="207" t="s">
        <v>847</v>
      </c>
      <c r="K4362" s="207" t="s">
        <v>742</v>
      </c>
    </row>
    <row r="4363" spans="1:11" ht="21.95" customHeight="1">
      <c r="A4363" s="317" t="s">
        <v>848</v>
      </c>
      <c r="B4363" s="317"/>
      <c r="C4363" s="318" t="s">
        <v>1681</v>
      </c>
      <c r="D4363" s="317" t="s">
        <v>14</v>
      </c>
      <c r="E4363" s="317" t="s">
        <v>1682</v>
      </c>
      <c r="F4363" s="592" t="s">
        <v>861</v>
      </c>
      <c r="G4363" s="592"/>
      <c r="H4363" s="319" t="s">
        <v>862</v>
      </c>
      <c r="I4363" s="318">
        <v>1</v>
      </c>
      <c r="J4363" s="318" t="s">
        <v>1683</v>
      </c>
      <c r="K4363" s="318" t="s">
        <v>1683</v>
      </c>
    </row>
    <row r="4364" spans="1:11" ht="21.95" customHeight="1">
      <c r="A4364" s="244" t="s">
        <v>853</v>
      </c>
      <c r="B4364" s="244"/>
      <c r="C4364" s="211" t="s">
        <v>2910</v>
      </c>
      <c r="D4364" s="244" t="s">
        <v>14</v>
      </c>
      <c r="E4364" s="244" t="s">
        <v>2911</v>
      </c>
      <c r="F4364" s="597" t="s">
        <v>861</v>
      </c>
      <c r="G4364" s="597"/>
      <c r="H4364" s="212" t="s">
        <v>862</v>
      </c>
      <c r="I4364" s="211" t="s">
        <v>867</v>
      </c>
      <c r="J4364" s="211" t="s">
        <v>2182</v>
      </c>
      <c r="K4364" s="213">
        <v>0.38</v>
      </c>
    </row>
    <row r="4365" spans="1:11" ht="21.95" customHeight="1">
      <c r="A4365" s="244" t="s">
        <v>853</v>
      </c>
      <c r="B4365" s="244"/>
      <c r="C4365" s="211" t="s">
        <v>2912</v>
      </c>
      <c r="D4365" s="244" t="s">
        <v>14</v>
      </c>
      <c r="E4365" s="244" t="s">
        <v>2913</v>
      </c>
      <c r="F4365" s="597" t="s">
        <v>861</v>
      </c>
      <c r="G4365" s="597"/>
      <c r="H4365" s="212" t="s">
        <v>862</v>
      </c>
      <c r="I4365" s="211" t="s">
        <v>867</v>
      </c>
      <c r="J4365" s="211" t="s">
        <v>2914</v>
      </c>
      <c r="K4365" s="213">
        <v>0.8</v>
      </c>
    </row>
    <row r="4366" spans="1:11" ht="21.95" customHeight="1">
      <c r="A4366" s="244" t="s">
        <v>853</v>
      </c>
      <c r="B4366" s="244"/>
      <c r="C4366" s="211" t="s">
        <v>3477</v>
      </c>
      <c r="D4366" s="244" t="s">
        <v>14</v>
      </c>
      <c r="E4366" s="244" t="s">
        <v>3478</v>
      </c>
      <c r="F4366" s="597" t="s">
        <v>861</v>
      </c>
      <c r="G4366" s="597"/>
      <c r="H4366" s="212" t="s">
        <v>862</v>
      </c>
      <c r="I4366" s="211" t="s">
        <v>867</v>
      </c>
      <c r="J4366" s="211" t="s">
        <v>1268</v>
      </c>
      <c r="K4366" s="213">
        <v>0.14000000000000001</v>
      </c>
    </row>
    <row r="4367" spans="1:11" ht="21.95" customHeight="1">
      <c r="A4367" s="247" t="s">
        <v>869</v>
      </c>
      <c r="B4367" s="247"/>
      <c r="C4367" s="214" t="s">
        <v>2922</v>
      </c>
      <c r="D4367" s="247" t="s">
        <v>14</v>
      </c>
      <c r="E4367" s="247" t="s">
        <v>2923</v>
      </c>
      <c r="F4367" s="598" t="s">
        <v>2924</v>
      </c>
      <c r="G4367" s="598"/>
      <c r="H4367" s="215" t="s">
        <v>862</v>
      </c>
      <c r="I4367" s="214" t="s">
        <v>867</v>
      </c>
      <c r="J4367" s="214" t="s">
        <v>2925</v>
      </c>
      <c r="K4367" s="216">
        <v>3.09</v>
      </c>
    </row>
    <row r="4368" spans="1:11" ht="21.95" customHeight="1">
      <c r="A4368" s="247" t="s">
        <v>869</v>
      </c>
      <c r="B4368" s="247"/>
      <c r="C4368" s="214" t="s">
        <v>2926</v>
      </c>
      <c r="D4368" s="247" t="s">
        <v>14</v>
      </c>
      <c r="E4368" s="247" t="s">
        <v>2927</v>
      </c>
      <c r="F4368" s="598" t="s">
        <v>2924</v>
      </c>
      <c r="G4368" s="598"/>
      <c r="H4368" s="215" t="s">
        <v>862</v>
      </c>
      <c r="I4368" s="214" t="s">
        <v>867</v>
      </c>
      <c r="J4368" s="214" t="s">
        <v>1764</v>
      </c>
      <c r="K4368" s="216">
        <v>0.37</v>
      </c>
    </row>
    <row r="4369" spans="1:11" ht="21.95" customHeight="1">
      <c r="A4369" s="247" t="s">
        <v>869</v>
      </c>
      <c r="B4369" s="247"/>
      <c r="C4369" s="214" t="s">
        <v>2928</v>
      </c>
      <c r="D4369" s="247" t="s">
        <v>14</v>
      </c>
      <c r="E4369" s="247" t="s">
        <v>2929</v>
      </c>
      <c r="F4369" s="598" t="s">
        <v>2930</v>
      </c>
      <c r="G4369" s="598"/>
      <c r="H4369" s="215" t="s">
        <v>862</v>
      </c>
      <c r="I4369" s="214" t="s">
        <v>867</v>
      </c>
      <c r="J4369" s="214" t="s">
        <v>1108</v>
      </c>
      <c r="K4369" s="216">
        <v>0.02</v>
      </c>
    </row>
    <row r="4370" spans="1:11" ht="21.95" customHeight="1">
      <c r="A4370" s="247" t="s">
        <v>869</v>
      </c>
      <c r="B4370" s="247"/>
      <c r="C4370" s="214" t="s">
        <v>3479</v>
      </c>
      <c r="D4370" s="247" t="s">
        <v>14</v>
      </c>
      <c r="E4370" s="247" t="s">
        <v>3480</v>
      </c>
      <c r="F4370" s="598" t="s">
        <v>2920</v>
      </c>
      <c r="G4370" s="598"/>
      <c r="H4370" s="215" t="s">
        <v>862</v>
      </c>
      <c r="I4370" s="214" t="s">
        <v>867</v>
      </c>
      <c r="J4370" s="214" t="s">
        <v>3148</v>
      </c>
      <c r="K4370" s="216">
        <v>15.11</v>
      </c>
    </row>
    <row r="4371" spans="1:11" ht="21.95" customHeight="1">
      <c r="A4371" s="247" t="s">
        <v>869</v>
      </c>
      <c r="B4371" s="247"/>
      <c r="C4371" s="214" t="s">
        <v>2931</v>
      </c>
      <c r="D4371" s="247" t="s">
        <v>14</v>
      </c>
      <c r="E4371" s="247" t="s">
        <v>2932</v>
      </c>
      <c r="F4371" s="598" t="s">
        <v>2933</v>
      </c>
      <c r="G4371" s="598"/>
      <c r="H4371" s="215" t="s">
        <v>862</v>
      </c>
      <c r="I4371" s="214" t="s">
        <v>867</v>
      </c>
      <c r="J4371" s="214" t="s">
        <v>2056</v>
      </c>
      <c r="K4371" s="216">
        <v>0.6</v>
      </c>
    </row>
    <row r="4372" spans="1:11">
      <c r="A4372" s="245"/>
      <c r="B4372" s="245"/>
      <c r="C4372" s="245"/>
      <c r="D4372" s="245"/>
      <c r="E4372" s="245"/>
      <c r="F4372" s="245" t="s">
        <v>886</v>
      </c>
      <c r="G4372" s="245" t="s">
        <v>4331</v>
      </c>
      <c r="H4372" s="245" t="s">
        <v>888</v>
      </c>
      <c r="I4372" s="245" t="s">
        <v>4332</v>
      </c>
      <c r="J4372" s="245" t="s">
        <v>890</v>
      </c>
      <c r="K4372" s="245" t="s">
        <v>4028</v>
      </c>
    </row>
    <row r="4373" spans="1:11" ht="15" thickBot="1">
      <c r="A4373" s="245"/>
      <c r="B4373" s="245"/>
      <c r="C4373" s="245"/>
      <c r="D4373" s="245"/>
      <c r="E4373" s="245"/>
      <c r="F4373" s="245" t="s">
        <v>891</v>
      </c>
      <c r="G4373" s="245" t="s">
        <v>3150</v>
      </c>
      <c r="H4373" s="599" t="s">
        <v>892</v>
      </c>
      <c r="I4373" s="599"/>
      <c r="J4373" s="599" t="s">
        <v>4029</v>
      </c>
      <c r="K4373" s="599"/>
    </row>
    <row r="4374" spans="1:11" ht="0.95" customHeight="1" thickTop="1">
      <c r="A4374" s="217"/>
      <c r="B4374" s="217"/>
      <c r="C4374" s="217"/>
      <c r="D4374" s="217"/>
      <c r="E4374" s="217"/>
      <c r="F4374" s="217"/>
      <c r="G4374" s="217"/>
      <c r="H4374" s="217"/>
      <c r="I4374" s="217"/>
      <c r="J4374" s="217"/>
      <c r="K4374" s="217"/>
    </row>
    <row r="4375" spans="1:11" ht="18" customHeight="1">
      <c r="A4375" s="243"/>
      <c r="B4375" s="243" t="s">
        <v>840</v>
      </c>
      <c r="C4375" s="207" t="s">
        <v>841</v>
      </c>
      <c r="D4375" s="243" t="s">
        <v>842</v>
      </c>
      <c r="E4375" s="243" t="s">
        <v>843</v>
      </c>
      <c r="F4375" s="600" t="s">
        <v>844</v>
      </c>
      <c r="G4375" s="600"/>
      <c r="H4375" s="208" t="s">
        <v>845</v>
      </c>
      <c r="I4375" s="207" t="s">
        <v>846</v>
      </c>
      <c r="J4375" s="207" t="s">
        <v>847</v>
      </c>
      <c r="K4375" s="207" t="s">
        <v>742</v>
      </c>
    </row>
    <row r="4376" spans="1:11" ht="44.1" customHeight="1">
      <c r="A4376" s="317" t="s">
        <v>848</v>
      </c>
      <c r="B4376" s="317"/>
      <c r="C4376" s="318" t="s">
        <v>1045</v>
      </c>
      <c r="D4376" s="317" t="s">
        <v>14</v>
      </c>
      <c r="E4376" s="317" t="s">
        <v>1046</v>
      </c>
      <c r="F4376" s="592" t="s">
        <v>1034</v>
      </c>
      <c r="G4376" s="592"/>
      <c r="H4376" s="319" t="s">
        <v>16</v>
      </c>
      <c r="I4376" s="318">
        <v>1</v>
      </c>
      <c r="J4376" s="318" t="s">
        <v>1047</v>
      </c>
      <c r="K4376" s="318" t="s">
        <v>1047</v>
      </c>
    </row>
    <row r="4377" spans="1:11" ht="21.95" customHeight="1">
      <c r="A4377" s="244" t="s">
        <v>853</v>
      </c>
      <c r="B4377" s="244"/>
      <c r="C4377" s="211" t="s">
        <v>859</v>
      </c>
      <c r="D4377" s="244" t="s">
        <v>14</v>
      </c>
      <c r="E4377" s="244" t="s">
        <v>860</v>
      </c>
      <c r="F4377" s="597" t="s">
        <v>861</v>
      </c>
      <c r="G4377" s="597"/>
      <c r="H4377" s="212" t="s">
        <v>862</v>
      </c>
      <c r="I4377" s="211" t="s">
        <v>4030</v>
      </c>
      <c r="J4377" s="211" t="s">
        <v>864</v>
      </c>
      <c r="K4377" s="213">
        <v>1.93</v>
      </c>
    </row>
    <row r="4378" spans="1:11" ht="21.95" customHeight="1">
      <c r="A4378" s="244" t="s">
        <v>853</v>
      </c>
      <c r="B4378" s="244"/>
      <c r="C4378" s="211" t="s">
        <v>1681</v>
      </c>
      <c r="D4378" s="244" t="s">
        <v>14</v>
      </c>
      <c r="E4378" s="244" t="s">
        <v>1682</v>
      </c>
      <c r="F4378" s="597" t="s">
        <v>861</v>
      </c>
      <c r="G4378" s="597"/>
      <c r="H4378" s="212" t="s">
        <v>862</v>
      </c>
      <c r="I4378" s="211" t="s">
        <v>2082</v>
      </c>
      <c r="J4378" s="211" t="s">
        <v>1683</v>
      </c>
      <c r="K4378" s="213">
        <v>2.62</v>
      </c>
    </row>
    <row r="4379" spans="1:11" ht="33" customHeight="1">
      <c r="A4379" s="244" t="s">
        <v>853</v>
      </c>
      <c r="B4379" s="244"/>
      <c r="C4379" s="211" t="s">
        <v>3687</v>
      </c>
      <c r="D4379" s="244" t="s">
        <v>14</v>
      </c>
      <c r="E4379" s="244" t="s">
        <v>3688</v>
      </c>
      <c r="F4379" s="597" t="s">
        <v>1183</v>
      </c>
      <c r="G4379" s="597"/>
      <c r="H4379" s="212" t="s">
        <v>1184</v>
      </c>
      <c r="I4379" s="211" t="s">
        <v>3358</v>
      </c>
      <c r="J4379" s="211" t="s">
        <v>3689</v>
      </c>
      <c r="K4379" s="213">
        <v>0.45</v>
      </c>
    </row>
    <row r="4380" spans="1:11" ht="33" customHeight="1">
      <c r="A4380" s="244" t="s">
        <v>853</v>
      </c>
      <c r="B4380" s="244"/>
      <c r="C4380" s="211" t="s">
        <v>3672</v>
      </c>
      <c r="D4380" s="244" t="s">
        <v>14</v>
      </c>
      <c r="E4380" s="244" t="s">
        <v>3673</v>
      </c>
      <c r="F4380" s="597" t="s">
        <v>1183</v>
      </c>
      <c r="G4380" s="597"/>
      <c r="H4380" s="212" t="s">
        <v>1189</v>
      </c>
      <c r="I4380" s="211" t="s">
        <v>4031</v>
      </c>
      <c r="J4380" s="211" t="s">
        <v>3674</v>
      </c>
      <c r="K4380" s="213">
        <v>0.21</v>
      </c>
    </row>
    <row r="4381" spans="1:11" ht="33" customHeight="1">
      <c r="A4381" s="247" t="s">
        <v>869</v>
      </c>
      <c r="B4381" s="247"/>
      <c r="C4381" s="214" t="s">
        <v>4032</v>
      </c>
      <c r="D4381" s="247" t="s">
        <v>14</v>
      </c>
      <c r="E4381" s="247" t="s">
        <v>4033</v>
      </c>
      <c r="F4381" s="598" t="s">
        <v>872</v>
      </c>
      <c r="G4381" s="598"/>
      <c r="H4381" s="215" t="s">
        <v>1093</v>
      </c>
      <c r="I4381" s="214" t="s">
        <v>4034</v>
      </c>
      <c r="J4381" s="214" t="s">
        <v>1485</v>
      </c>
      <c r="K4381" s="216">
        <v>0.21</v>
      </c>
    </row>
    <row r="4382" spans="1:11" ht="21.95" customHeight="1">
      <c r="A4382" s="247" t="s">
        <v>869</v>
      </c>
      <c r="B4382" s="247"/>
      <c r="C4382" s="214" t="s">
        <v>4035</v>
      </c>
      <c r="D4382" s="247" t="s">
        <v>14</v>
      </c>
      <c r="E4382" s="247" t="s">
        <v>4036</v>
      </c>
      <c r="F4382" s="598" t="s">
        <v>872</v>
      </c>
      <c r="G4382" s="598"/>
      <c r="H4382" s="215" t="s">
        <v>914</v>
      </c>
      <c r="I4382" s="214" t="s">
        <v>4034</v>
      </c>
      <c r="J4382" s="214" t="s">
        <v>4037</v>
      </c>
      <c r="K4382" s="216">
        <v>3.3</v>
      </c>
    </row>
    <row r="4383" spans="1:11" ht="21.95" customHeight="1">
      <c r="A4383" s="247" t="s">
        <v>869</v>
      </c>
      <c r="B4383" s="247"/>
      <c r="C4383" s="214" t="s">
        <v>4038</v>
      </c>
      <c r="D4383" s="247" t="s">
        <v>14</v>
      </c>
      <c r="E4383" s="247" t="s">
        <v>4039</v>
      </c>
      <c r="F4383" s="598" t="s">
        <v>872</v>
      </c>
      <c r="G4383" s="598"/>
      <c r="H4383" s="215" t="s">
        <v>16</v>
      </c>
      <c r="I4383" s="214" t="s">
        <v>4040</v>
      </c>
      <c r="J4383" s="214" t="s">
        <v>4041</v>
      </c>
      <c r="K4383" s="216">
        <v>28.83</v>
      </c>
    </row>
    <row r="4384" spans="1:11">
      <c r="A4384" s="245"/>
      <c r="B4384" s="245"/>
      <c r="C4384" s="245"/>
      <c r="D4384" s="245"/>
      <c r="E4384" s="245"/>
      <c r="F4384" s="245" t="s">
        <v>886</v>
      </c>
      <c r="G4384" s="245" t="s">
        <v>1917</v>
      </c>
      <c r="H4384" s="245" t="s">
        <v>888</v>
      </c>
      <c r="I4384" s="245" t="s">
        <v>2621</v>
      </c>
      <c r="J4384" s="245" t="s">
        <v>890</v>
      </c>
      <c r="K4384" s="245" t="s">
        <v>4042</v>
      </c>
    </row>
    <row r="4385" spans="1:11" ht="15" thickBot="1">
      <c r="A4385" s="245"/>
      <c r="B4385" s="245"/>
      <c r="C4385" s="245"/>
      <c r="D4385" s="245"/>
      <c r="E4385" s="245"/>
      <c r="F4385" s="245" t="s">
        <v>891</v>
      </c>
      <c r="G4385" s="245" t="s">
        <v>4043</v>
      </c>
      <c r="H4385" s="599" t="s">
        <v>892</v>
      </c>
      <c r="I4385" s="599"/>
      <c r="J4385" s="599" t="s">
        <v>4044</v>
      </c>
      <c r="K4385" s="599"/>
    </row>
    <row r="4386" spans="1:11" ht="0.95" customHeight="1" thickTop="1">
      <c r="A4386" s="217"/>
      <c r="B4386" s="217"/>
      <c r="C4386" s="217"/>
      <c r="D4386" s="217"/>
      <c r="E4386" s="217"/>
      <c r="F4386" s="217"/>
      <c r="G4386" s="217"/>
      <c r="H4386" s="217"/>
      <c r="I4386" s="217"/>
      <c r="J4386" s="217"/>
      <c r="K4386" s="217"/>
    </row>
    <row r="4387" spans="1:11" ht="18" customHeight="1">
      <c r="A4387" s="243"/>
      <c r="B4387" s="243" t="s">
        <v>840</v>
      </c>
      <c r="C4387" s="207" t="s">
        <v>841</v>
      </c>
      <c r="D4387" s="243" t="s">
        <v>842</v>
      </c>
      <c r="E4387" s="243" t="s">
        <v>843</v>
      </c>
      <c r="F4387" s="600" t="s">
        <v>844</v>
      </c>
      <c r="G4387" s="600"/>
      <c r="H4387" s="208" t="s">
        <v>845</v>
      </c>
      <c r="I4387" s="207" t="s">
        <v>846</v>
      </c>
      <c r="J4387" s="207" t="s">
        <v>847</v>
      </c>
      <c r="K4387" s="207" t="s">
        <v>742</v>
      </c>
    </row>
    <row r="4388" spans="1:11" ht="33" customHeight="1">
      <c r="A4388" s="317" t="s">
        <v>848</v>
      </c>
      <c r="B4388" s="317"/>
      <c r="C4388" s="318" t="s">
        <v>2681</v>
      </c>
      <c r="D4388" s="317" t="s">
        <v>14</v>
      </c>
      <c r="E4388" s="317" t="s">
        <v>2682</v>
      </c>
      <c r="F4388" s="592" t="s">
        <v>902</v>
      </c>
      <c r="G4388" s="592"/>
      <c r="H4388" s="319" t="s">
        <v>914</v>
      </c>
      <c r="I4388" s="318">
        <v>1</v>
      </c>
      <c r="J4388" s="318" t="s">
        <v>2683</v>
      </c>
      <c r="K4388" s="318" t="s">
        <v>2683</v>
      </c>
    </row>
    <row r="4389" spans="1:11" ht="21.95" customHeight="1">
      <c r="A4389" s="244" t="s">
        <v>853</v>
      </c>
      <c r="B4389" s="244"/>
      <c r="C4389" s="211" t="s">
        <v>2491</v>
      </c>
      <c r="D4389" s="244" t="s">
        <v>14</v>
      </c>
      <c r="E4389" s="244" t="s">
        <v>2492</v>
      </c>
      <c r="F4389" s="597" t="s">
        <v>861</v>
      </c>
      <c r="G4389" s="597"/>
      <c r="H4389" s="212" t="s">
        <v>862</v>
      </c>
      <c r="I4389" s="211" t="s">
        <v>4045</v>
      </c>
      <c r="J4389" s="211" t="s">
        <v>2494</v>
      </c>
      <c r="K4389" s="213">
        <v>3.62</v>
      </c>
    </row>
    <row r="4390" spans="1:11" ht="21.95" customHeight="1">
      <c r="A4390" s="244" t="s">
        <v>853</v>
      </c>
      <c r="B4390" s="244"/>
      <c r="C4390" s="211" t="s">
        <v>1123</v>
      </c>
      <c r="D4390" s="244" t="s">
        <v>14</v>
      </c>
      <c r="E4390" s="244" t="s">
        <v>1124</v>
      </c>
      <c r="F4390" s="597" t="s">
        <v>861</v>
      </c>
      <c r="G4390" s="597"/>
      <c r="H4390" s="212" t="s">
        <v>862</v>
      </c>
      <c r="I4390" s="211" t="s">
        <v>4045</v>
      </c>
      <c r="J4390" s="211" t="s">
        <v>1125</v>
      </c>
      <c r="K4390" s="213">
        <v>4.63</v>
      </c>
    </row>
    <row r="4391" spans="1:11" ht="21.95" customHeight="1">
      <c r="A4391" s="247" t="s">
        <v>869</v>
      </c>
      <c r="B4391" s="247"/>
      <c r="C4391" s="214" t="s">
        <v>3751</v>
      </c>
      <c r="D4391" s="247" t="s">
        <v>14</v>
      </c>
      <c r="E4391" s="247" t="s">
        <v>3752</v>
      </c>
      <c r="F4391" s="598" t="s">
        <v>872</v>
      </c>
      <c r="G4391" s="598"/>
      <c r="H4391" s="215" t="s">
        <v>914</v>
      </c>
      <c r="I4391" s="214" t="s">
        <v>867</v>
      </c>
      <c r="J4391" s="214" t="s">
        <v>2137</v>
      </c>
      <c r="K4391" s="216">
        <v>6.3</v>
      </c>
    </row>
    <row r="4392" spans="1:11">
      <c r="A4392" s="245"/>
      <c r="B4392" s="245"/>
      <c r="C4392" s="245"/>
      <c r="D4392" s="245"/>
      <c r="E4392" s="245"/>
      <c r="F4392" s="245" t="s">
        <v>886</v>
      </c>
      <c r="G4392" s="245" t="s">
        <v>4150</v>
      </c>
      <c r="H4392" s="245" t="s">
        <v>888</v>
      </c>
      <c r="I4392" s="245" t="s">
        <v>4203</v>
      </c>
      <c r="J4392" s="245" t="s">
        <v>890</v>
      </c>
      <c r="K4392" s="245" t="s">
        <v>2595</v>
      </c>
    </row>
    <row r="4393" spans="1:11" ht="15" thickBot="1">
      <c r="A4393" s="245"/>
      <c r="B4393" s="245"/>
      <c r="C4393" s="245"/>
      <c r="D4393" s="245"/>
      <c r="E4393" s="245"/>
      <c r="F4393" s="245" t="s">
        <v>891</v>
      </c>
      <c r="G4393" s="245" t="s">
        <v>4046</v>
      </c>
      <c r="H4393" s="599" t="s">
        <v>892</v>
      </c>
      <c r="I4393" s="599"/>
      <c r="J4393" s="599" t="s">
        <v>4047</v>
      </c>
      <c r="K4393" s="599"/>
    </row>
    <row r="4394" spans="1:11" ht="0.95" customHeight="1" thickTop="1">
      <c r="A4394" s="217"/>
      <c r="B4394" s="217"/>
      <c r="C4394" s="217"/>
      <c r="D4394" s="217"/>
      <c r="E4394" s="217"/>
      <c r="F4394" s="217"/>
      <c r="G4394" s="217"/>
      <c r="H4394" s="217"/>
      <c r="I4394" s="217"/>
      <c r="J4394" s="217"/>
      <c r="K4394" s="217"/>
    </row>
    <row r="4395" spans="1:11" ht="18" customHeight="1">
      <c r="A4395" s="243"/>
      <c r="B4395" s="243" t="s">
        <v>840</v>
      </c>
      <c r="C4395" s="207" t="s">
        <v>841</v>
      </c>
      <c r="D4395" s="243" t="s">
        <v>842</v>
      </c>
      <c r="E4395" s="243" t="s">
        <v>843</v>
      </c>
      <c r="F4395" s="600" t="s">
        <v>844</v>
      </c>
      <c r="G4395" s="600"/>
      <c r="H4395" s="208" t="s">
        <v>845</v>
      </c>
      <c r="I4395" s="207" t="s">
        <v>846</v>
      </c>
      <c r="J4395" s="207" t="s">
        <v>847</v>
      </c>
      <c r="K4395" s="207" t="s">
        <v>742</v>
      </c>
    </row>
    <row r="4396" spans="1:11" ht="33" customHeight="1">
      <c r="A4396" s="317" t="s">
        <v>848</v>
      </c>
      <c r="B4396" s="317"/>
      <c r="C4396" s="318" t="s">
        <v>2688</v>
      </c>
      <c r="D4396" s="317" t="s">
        <v>14</v>
      </c>
      <c r="E4396" s="317" t="s">
        <v>2689</v>
      </c>
      <c r="F4396" s="592" t="s">
        <v>902</v>
      </c>
      <c r="G4396" s="592"/>
      <c r="H4396" s="319" t="s">
        <v>914</v>
      </c>
      <c r="I4396" s="318">
        <v>1</v>
      </c>
      <c r="J4396" s="318" t="s">
        <v>2690</v>
      </c>
      <c r="K4396" s="318" t="s">
        <v>2690</v>
      </c>
    </row>
    <row r="4397" spans="1:11" ht="21.95" customHeight="1">
      <c r="A4397" s="244" t="s">
        <v>853</v>
      </c>
      <c r="B4397" s="244"/>
      <c r="C4397" s="211" t="s">
        <v>2491</v>
      </c>
      <c r="D4397" s="244" t="s">
        <v>14</v>
      </c>
      <c r="E4397" s="244" t="s">
        <v>2492</v>
      </c>
      <c r="F4397" s="597" t="s">
        <v>861</v>
      </c>
      <c r="G4397" s="597"/>
      <c r="H4397" s="212" t="s">
        <v>862</v>
      </c>
      <c r="I4397" s="211" t="s">
        <v>4045</v>
      </c>
      <c r="J4397" s="211" t="s">
        <v>2494</v>
      </c>
      <c r="K4397" s="213">
        <v>3.62</v>
      </c>
    </row>
    <row r="4398" spans="1:11" ht="21.95" customHeight="1">
      <c r="A4398" s="244" t="s">
        <v>853</v>
      </c>
      <c r="B4398" s="244"/>
      <c r="C4398" s="211" t="s">
        <v>1123</v>
      </c>
      <c r="D4398" s="244" t="s">
        <v>14</v>
      </c>
      <c r="E4398" s="244" t="s">
        <v>1124</v>
      </c>
      <c r="F4398" s="597" t="s">
        <v>861</v>
      </c>
      <c r="G4398" s="597"/>
      <c r="H4398" s="212" t="s">
        <v>862</v>
      </c>
      <c r="I4398" s="211" t="s">
        <v>4045</v>
      </c>
      <c r="J4398" s="211" t="s">
        <v>1125</v>
      </c>
      <c r="K4398" s="213">
        <v>4.63</v>
      </c>
    </row>
    <row r="4399" spans="1:11" ht="21.95" customHeight="1">
      <c r="A4399" s="247" t="s">
        <v>869</v>
      </c>
      <c r="B4399" s="247"/>
      <c r="C4399" s="214" t="s">
        <v>4048</v>
      </c>
      <c r="D4399" s="247" t="s">
        <v>14</v>
      </c>
      <c r="E4399" s="247" t="s">
        <v>4049</v>
      </c>
      <c r="F4399" s="598" t="s">
        <v>872</v>
      </c>
      <c r="G4399" s="598"/>
      <c r="H4399" s="215" t="s">
        <v>914</v>
      </c>
      <c r="I4399" s="214" t="s">
        <v>867</v>
      </c>
      <c r="J4399" s="214" t="s">
        <v>1760</v>
      </c>
      <c r="K4399" s="216">
        <v>8.06</v>
      </c>
    </row>
    <row r="4400" spans="1:11">
      <c r="A4400" s="245"/>
      <c r="B4400" s="245"/>
      <c r="C4400" s="245"/>
      <c r="D4400" s="245"/>
      <c r="E4400" s="245"/>
      <c r="F4400" s="245" t="s">
        <v>886</v>
      </c>
      <c r="G4400" s="245" t="s">
        <v>4150</v>
      </c>
      <c r="H4400" s="245" t="s">
        <v>888</v>
      </c>
      <c r="I4400" s="245" t="s">
        <v>4203</v>
      </c>
      <c r="J4400" s="245" t="s">
        <v>890</v>
      </c>
      <c r="K4400" s="245" t="s">
        <v>2595</v>
      </c>
    </row>
    <row r="4401" spans="1:11" ht="15" thickBot="1">
      <c r="A4401" s="245"/>
      <c r="B4401" s="245"/>
      <c r="C4401" s="245"/>
      <c r="D4401" s="245"/>
      <c r="E4401" s="245"/>
      <c r="F4401" s="245" t="s">
        <v>891</v>
      </c>
      <c r="G4401" s="245" t="s">
        <v>2755</v>
      </c>
      <c r="H4401" s="599" t="s">
        <v>892</v>
      </c>
      <c r="I4401" s="599"/>
      <c r="J4401" s="599" t="s">
        <v>4050</v>
      </c>
      <c r="K4401" s="599"/>
    </row>
    <row r="4402" spans="1:11" ht="0.95" customHeight="1" thickTop="1">
      <c r="A4402" s="217"/>
      <c r="B4402" s="217"/>
      <c r="C4402" s="217"/>
      <c r="D4402" s="217"/>
      <c r="E4402" s="217"/>
      <c r="F4402" s="217"/>
      <c r="G4402" s="217"/>
      <c r="H4402" s="217"/>
      <c r="I4402" s="217"/>
      <c r="J4402" s="217"/>
      <c r="K4402" s="217"/>
    </row>
    <row r="4403" spans="1:11" ht="18" customHeight="1">
      <c r="A4403" s="243"/>
      <c r="B4403" s="243" t="s">
        <v>840</v>
      </c>
      <c r="C4403" s="207" t="s">
        <v>841</v>
      </c>
      <c r="D4403" s="243" t="s">
        <v>842</v>
      </c>
      <c r="E4403" s="243" t="s">
        <v>843</v>
      </c>
      <c r="F4403" s="600" t="s">
        <v>844</v>
      </c>
      <c r="G4403" s="600"/>
      <c r="H4403" s="208" t="s">
        <v>845</v>
      </c>
      <c r="I4403" s="207" t="s">
        <v>846</v>
      </c>
      <c r="J4403" s="207" t="s">
        <v>847</v>
      </c>
      <c r="K4403" s="207" t="s">
        <v>742</v>
      </c>
    </row>
    <row r="4404" spans="1:11" ht="33" customHeight="1">
      <c r="A4404" s="317" t="s">
        <v>848</v>
      </c>
      <c r="B4404" s="317"/>
      <c r="C4404" s="318" t="s">
        <v>1026</v>
      </c>
      <c r="D4404" s="317" t="s">
        <v>14</v>
      </c>
      <c r="E4404" s="317" t="s">
        <v>1027</v>
      </c>
      <c r="F4404" s="592" t="s">
        <v>902</v>
      </c>
      <c r="G4404" s="592"/>
      <c r="H4404" s="319" t="s">
        <v>914</v>
      </c>
      <c r="I4404" s="318">
        <v>1</v>
      </c>
      <c r="J4404" s="318" t="s">
        <v>1028</v>
      </c>
      <c r="K4404" s="318" t="s">
        <v>1028</v>
      </c>
    </row>
    <row r="4405" spans="1:11" ht="33" customHeight="1">
      <c r="A4405" s="244" t="s">
        <v>853</v>
      </c>
      <c r="B4405" s="244"/>
      <c r="C4405" s="211" t="s">
        <v>2678</v>
      </c>
      <c r="D4405" s="244" t="s">
        <v>14</v>
      </c>
      <c r="E4405" s="244" t="s">
        <v>2679</v>
      </c>
      <c r="F4405" s="597" t="s">
        <v>902</v>
      </c>
      <c r="G4405" s="597"/>
      <c r="H4405" s="212" t="s">
        <v>914</v>
      </c>
      <c r="I4405" s="211" t="s">
        <v>867</v>
      </c>
      <c r="J4405" s="211" t="s">
        <v>2680</v>
      </c>
      <c r="K4405" s="213">
        <v>6.01</v>
      </c>
    </row>
    <row r="4406" spans="1:11" ht="33" customHeight="1">
      <c r="A4406" s="244" t="s">
        <v>853</v>
      </c>
      <c r="B4406" s="244"/>
      <c r="C4406" s="211" t="s">
        <v>4051</v>
      </c>
      <c r="D4406" s="244" t="s">
        <v>14</v>
      </c>
      <c r="E4406" s="244" t="s">
        <v>4052</v>
      </c>
      <c r="F4406" s="597" t="s">
        <v>902</v>
      </c>
      <c r="G4406" s="597"/>
      <c r="H4406" s="212" t="s">
        <v>914</v>
      </c>
      <c r="I4406" s="211" t="s">
        <v>867</v>
      </c>
      <c r="J4406" s="211" t="s">
        <v>4053</v>
      </c>
      <c r="K4406" s="213">
        <v>26.98</v>
      </c>
    </row>
    <row r="4407" spans="1:11">
      <c r="A4407" s="245"/>
      <c r="B4407" s="245"/>
      <c r="C4407" s="245"/>
      <c r="D4407" s="245"/>
      <c r="E4407" s="245"/>
      <c r="F4407" s="245" t="s">
        <v>886</v>
      </c>
      <c r="G4407" s="245" t="s">
        <v>2137</v>
      </c>
      <c r="H4407" s="245" t="s">
        <v>888</v>
      </c>
      <c r="I4407" s="245" t="s">
        <v>4333</v>
      </c>
      <c r="J4407" s="245" t="s">
        <v>890</v>
      </c>
      <c r="K4407" s="245" t="s">
        <v>4054</v>
      </c>
    </row>
    <row r="4408" spans="1:11" ht="15" thickBot="1">
      <c r="A4408" s="245"/>
      <c r="B4408" s="245"/>
      <c r="C4408" s="245"/>
      <c r="D4408" s="245"/>
      <c r="E4408" s="245"/>
      <c r="F4408" s="245" t="s">
        <v>891</v>
      </c>
      <c r="G4408" s="245" t="s">
        <v>4055</v>
      </c>
      <c r="H4408" s="599" t="s">
        <v>892</v>
      </c>
      <c r="I4408" s="599"/>
      <c r="J4408" s="599" t="s">
        <v>4056</v>
      </c>
      <c r="K4408" s="599"/>
    </row>
    <row r="4409" spans="1:11" ht="0.95" customHeight="1" thickTop="1">
      <c r="A4409" s="217"/>
      <c r="B4409" s="217"/>
      <c r="C4409" s="217"/>
      <c r="D4409" s="217"/>
      <c r="E4409" s="217"/>
      <c r="F4409" s="217"/>
      <c r="G4409" s="217"/>
      <c r="H4409" s="217"/>
      <c r="I4409" s="217"/>
      <c r="J4409" s="217"/>
      <c r="K4409" s="217"/>
    </row>
    <row r="4410" spans="1:11" ht="18" customHeight="1">
      <c r="A4410" s="243"/>
      <c r="B4410" s="243" t="s">
        <v>840</v>
      </c>
      <c r="C4410" s="207" t="s">
        <v>841</v>
      </c>
      <c r="D4410" s="243" t="s">
        <v>842</v>
      </c>
      <c r="E4410" s="243" t="s">
        <v>843</v>
      </c>
      <c r="F4410" s="600" t="s">
        <v>844</v>
      </c>
      <c r="G4410" s="600"/>
      <c r="H4410" s="208" t="s">
        <v>845</v>
      </c>
      <c r="I4410" s="207" t="s">
        <v>846</v>
      </c>
      <c r="J4410" s="207" t="s">
        <v>847</v>
      </c>
      <c r="K4410" s="207" t="s">
        <v>742</v>
      </c>
    </row>
    <row r="4411" spans="1:11" ht="33" customHeight="1">
      <c r="A4411" s="317" t="s">
        <v>848</v>
      </c>
      <c r="B4411" s="317"/>
      <c r="C4411" s="318" t="s">
        <v>4051</v>
      </c>
      <c r="D4411" s="317" t="s">
        <v>14</v>
      </c>
      <c r="E4411" s="317" t="s">
        <v>4052</v>
      </c>
      <c r="F4411" s="592" t="s">
        <v>902</v>
      </c>
      <c r="G4411" s="592"/>
      <c r="H4411" s="319" t="s">
        <v>914</v>
      </c>
      <c r="I4411" s="318">
        <v>1</v>
      </c>
      <c r="J4411" s="318" t="s">
        <v>4053</v>
      </c>
      <c r="K4411" s="318" t="s">
        <v>4053</v>
      </c>
    </row>
    <row r="4412" spans="1:11" ht="21.95" customHeight="1">
      <c r="A4412" s="244" t="s">
        <v>853</v>
      </c>
      <c r="B4412" s="244"/>
      <c r="C4412" s="211" t="s">
        <v>2491</v>
      </c>
      <c r="D4412" s="244" t="s">
        <v>14</v>
      </c>
      <c r="E4412" s="244" t="s">
        <v>2492</v>
      </c>
      <c r="F4412" s="597" t="s">
        <v>861</v>
      </c>
      <c r="G4412" s="597"/>
      <c r="H4412" s="212" t="s">
        <v>862</v>
      </c>
      <c r="I4412" s="211" t="s">
        <v>4057</v>
      </c>
      <c r="J4412" s="211" t="s">
        <v>2494</v>
      </c>
      <c r="K4412" s="213">
        <v>6.31</v>
      </c>
    </row>
    <row r="4413" spans="1:11" ht="21.95" customHeight="1">
      <c r="A4413" s="244" t="s">
        <v>853</v>
      </c>
      <c r="B4413" s="244"/>
      <c r="C4413" s="211" t="s">
        <v>1123</v>
      </c>
      <c r="D4413" s="244" t="s">
        <v>14</v>
      </c>
      <c r="E4413" s="244" t="s">
        <v>1124</v>
      </c>
      <c r="F4413" s="597" t="s">
        <v>861</v>
      </c>
      <c r="G4413" s="597"/>
      <c r="H4413" s="212" t="s">
        <v>862</v>
      </c>
      <c r="I4413" s="211" t="s">
        <v>4057</v>
      </c>
      <c r="J4413" s="211" t="s">
        <v>1125</v>
      </c>
      <c r="K4413" s="213">
        <v>8.07</v>
      </c>
    </row>
    <row r="4414" spans="1:11" ht="21.95" customHeight="1">
      <c r="A4414" s="247" t="s">
        <v>869</v>
      </c>
      <c r="B4414" s="247"/>
      <c r="C4414" s="214" t="s">
        <v>3751</v>
      </c>
      <c r="D4414" s="247" t="s">
        <v>14</v>
      </c>
      <c r="E4414" s="247" t="s">
        <v>3752</v>
      </c>
      <c r="F4414" s="598" t="s">
        <v>872</v>
      </c>
      <c r="G4414" s="598"/>
      <c r="H4414" s="215" t="s">
        <v>914</v>
      </c>
      <c r="I4414" s="214" t="s">
        <v>863</v>
      </c>
      <c r="J4414" s="214" t="s">
        <v>2137</v>
      </c>
      <c r="K4414" s="216">
        <v>12.6</v>
      </c>
    </row>
    <row r="4415" spans="1:11">
      <c r="A4415" s="245"/>
      <c r="B4415" s="245"/>
      <c r="C4415" s="245"/>
      <c r="D4415" s="245"/>
      <c r="E4415" s="245"/>
      <c r="F4415" s="245" t="s">
        <v>886</v>
      </c>
      <c r="G4415" s="245" t="s">
        <v>4334</v>
      </c>
      <c r="H4415" s="245" t="s">
        <v>888</v>
      </c>
      <c r="I4415" s="245" t="s">
        <v>4335</v>
      </c>
      <c r="J4415" s="245" t="s">
        <v>890</v>
      </c>
      <c r="K4415" s="245" t="s">
        <v>1109</v>
      </c>
    </row>
    <row r="4416" spans="1:11" ht="15" thickBot="1">
      <c r="A4416" s="245"/>
      <c r="B4416" s="245"/>
      <c r="C4416" s="245"/>
      <c r="D4416" s="245"/>
      <c r="E4416" s="245"/>
      <c r="F4416" s="245" t="s">
        <v>891</v>
      </c>
      <c r="G4416" s="245" t="s">
        <v>4058</v>
      </c>
      <c r="H4416" s="599" t="s">
        <v>892</v>
      </c>
      <c r="I4416" s="599"/>
      <c r="J4416" s="599" t="s">
        <v>2359</v>
      </c>
      <c r="K4416" s="599"/>
    </row>
    <row r="4417" spans="1:11" ht="0.95" customHeight="1" thickTop="1">
      <c r="A4417" s="217"/>
      <c r="B4417" s="217"/>
      <c r="C4417" s="217"/>
      <c r="D4417" s="217"/>
      <c r="E4417" s="217"/>
      <c r="F4417" s="217"/>
      <c r="G4417" s="217"/>
      <c r="H4417" s="217"/>
      <c r="I4417" s="217"/>
      <c r="J4417" s="217"/>
      <c r="K4417" s="217"/>
    </row>
    <row r="4418" spans="1:11" ht="18" customHeight="1">
      <c r="A4418" s="243"/>
      <c r="B4418" s="243" t="s">
        <v>840</v>
      </c>
      <c r="C4418" s="207" t="s">
        <v>841</v>
      </c>
      <c r="D4418" s="243" t="s">
        <v>842</v>
      </c>
      <c r="E4418" s="243" t="s">
        <v>843</v>
      </c>
      <c r="F4418" s="600" t="s">
        <v>844</v>
      </c>
      <c r="G4418" s="600"/>
      <c r="H4418" s="208" t="s">
        <v>845</v>
      </c>
      <c r="I4418" s="207" t="s">
        <v>846</v>
      </c>
      <c r="J4418" s="207" t="s">
        <v>847</v>
      </c>
      <c r="K4418" s="207" t="s">
        <v>742</v>
      </c>
    </row>
    <row r="4419" spans="1:11" ht="21.95" customHeight="1">
      <c r="A4419" s="317" t="s">
        <v>848</v>
      </c>
      <c r="B4419" s="317"/>
      <c r="C4419" s="318" t="s">
        <v>2379</v>
      </c>
      <c r="D4419" s="317" t="s">
        <v>14</v>
      </c>
      <c r="E4419" s="317" t="s">
        <v>2380</v>
      </c>
      <c r="F4419" s="592" t="s">
        <v>917</v>
      </c>
      <c r="G4419" s="592"/>
      <c r="H4419" s="319" t="s">
        <v>914</v>
      </c>
      <c r="I4419" s="318">
        <v>1</v>
      </c>
      <c r="J4419" s="318" t="s">
        <v>2381</v>
      </c>
      <c r="K4419" s="318" t="s">
        <v>2381</v>
      </c>
    </row>
    <row r="4420" spans="1:11" ht="21.95" customHeight="1">
      <c r="A4420" s="244" t="s">
        <v>853</v>
      </c>
      <c r="B4420" s="244"/>
      <c r="C4420" s="211" t="s">
        <v>859</v>
      </c>
      <c r="D4420" s="244" t="s">
        <v>14</v>
      </c>
      <c r="E4420" s="244" t="s">
        <v>860</v>
      </c>
      <c r="F4420" s="597" t="s">
        <v>861</v>
      </c>
      <c r="G4420" s="597"/>
      <c r="H4420" s="212" t="s">
        <v>862</v>
      </c>
      <c r="I4420" s="211" t="s">
        <v>1236</v>
      </c>
      <c r="J4420" s="211" t="s">
        <v>864</v>
      </c>
      <c r="K4420" s="213">
        <v>0.68</v>
      </c>
    </row>
    <row r="4421" spans="1:11" ht="21.95" customHeight="1">
      <c r="A4421" s="244" t="s">
        <v>853</v>
      </c>
      <c r="B4421" s="244"/>
      <c r="C4421" s="211" t="s">
        <v>1229</v>
      </c>
      <c r="D4421" s="244" t="s">
        <v>14</v>
      </c>
      <c r="E4421" s="244" t="s">
        <v>1230</v>
      </c>
      <c r="F4421" s="597" t="s">
        <v>861</v>
      </c>
      <c r="G4421" s="597"/>
      <c r="H4421" s="212" t="s">
        <v>862</v>
      </c>
      <c r="I4421" s="211" t="s">
        <v>1771</v>
      </c>
      <c r="J4421" s="211" t="s">
        <v>1231</v>
      </c>
      <c r="K4421" s="213">
        <v>2.92</v>
      </c>
    </row>
    <row r="4422" spans="1:11" ht="21.95" customHeight="1">
      <c r="A4422" s="247" t="s">
        <v>869</v>
      </c>
      <c r="B4422" s="247"/>
      <c r="C4422" s="214" t="s">
        <v>2307</v>
      </c>
      <c r="D4422" s="247" t="s">
        <v>14</v>
      </c>
      <c r="E4422" s="247" t="s">
        <v>2308</v>
      </c>
      <c r="F4422" s="598" t="s">
        <v>872</v>
      </c>
      <c r="G4422" s="598"/>
      <c r="H4422" s="215" t="s">
        <v>914</v>
      </c>
      <c r="I4422" s="214" t="s">
        <v>2404</v>
      </c>
      <c r="J4422" s="214" t="s">
        <v>2310</v>
      </c>
      <c r="K4422" s="216">
        <v>0.08</v>
      </c>
    </row>
    <row r="4423" spans="1:11" ht="21.95" customHeight="1">
      <c r="A4423" s="247" t="s">
        <v>869</v>
      </c>
      <c r="B4423" s="247"/>
      <c r="C4423" s="214" t="s">
        <v>4059</v>
      </c>
      <c r="D4423" s="247" t="s">
        <v>14</v>
      </c>
      <c r="E4423" s="247" t="s">
        <v>4060</v>
      </c>
      <c r="F4423" s="598" t="s">
        <v>872</v>
      </c>
      <c r="G4423" s="598"/>
      <c r="H4423" s="215" t="s">
        <v>914</v>
      </c>
      <c r="I4423" s="214" t="s">
        <v>867</v>
      </c>
      <c r="J4423" s="214" t="s">
        <v>4061</v>
      </c>
      <c r="K4423" s="216">
        <v>28.37</v>
      </c>
    </row>
    <row r="4424" spans="1:11">
      <c r="A4424" s="245"/>
      <c r="B4424" s="245"/>
      <c r="C4424" s="245"/>
      <c r="D4424" s="245"/>
      <c r="E4424" s="245"/>
      <c r="F4424" s="245" t="s">
        <v>886</v>
      </c>
      <c r="G4424" s="245" t="s">
        <v>2058</v>
      </c>
      <c r="H4424" s="245" t="s">
        <v>888</v>
      </c>
      <c r="I4424" s="245" t="s">
        <v>3191</v>
      </c>
      <c r="J4424" s="245" t="s">
        <v>890</v>
      </c>
      <c r="K4424" s="245" t="s">
        <v>2427</v>
      </c>
    </row>
    <row r="4425" spans="1:11" ht="15" thickBot="1">
      <c r="A4425" s="245"/>
      <c r="B4425" s="245"/>
      <c r="C4425" s="245"/>
      <c r="D4425" s="245"/>
      <c r="E4425" s="245"/>
      <c r="F4425" s="245" t="s">
        <v>891</v>
      </c>
      <c r="G4425" s="245" t="s">
        <v>1073</v>
      </c>
      <c r="H4425" s="599" t="s">
        <v>892</v>
      </c>
      <c r="I4425" s="599"/>
      <c r="J4425" s="599" t="s">
        <v>4062</v>
      </c>
      <c r="K4425" s="599"/>
    </row>
    <row r="4426" spans="1:11" ht="0.95" customHeight="1" thickTop="1">
      <c r="A4426" s="217"/>
      <c r="B4426" s="217"/>
      <c r="C4426" s="217"/>
      <c r="D4426" s="217"/>
      <c r="E4426" s="217"/>
      <c r="F4426" s="217"/>
      <c r="G4426" s="217"/>
      <c r="H4426" s="217"/>
      <c r="I4426" s="217"/>
      <c r="J4426" s="217"/>
      <c r="K4426" s="217"/>
    </row>
    <row r="4427" spans="1:11" ht="18" customHeight="1">
      <c r="A4427" s="243"/>
      <c r="B4427" s="243" t="s">
        <v>840</v>
      </c>
      <c r="C4427" s="207" t="s">
        <v>841</v>
      </c>
      <c r="D4427" s="243" t="s">
        <v>842</v>
      </c>
      <c r="E4427" s="243" t="s">
        <v>843</v>
      </c>
      <c r="F4427" s="600" t="s">
        <v>844</v>
      </c>
      <c r="G4427" s="600"/>
      <c r="H4427" s="208" t="s">
        <v>845</v>
      </c>
      <c r="I4427" s="207" t="s">
        <v>846</v>
      </c>
      <c r="J4427" s="207" t="s">
        <v>847</v>
      </c>
      <c r="K4427" s="207" t="s">
        <v>742</v>
      </c>
    </row>
    <row r="4428" spans="1:11" ht="33" customHeight="1">
      <c r="A4428" s="317" t="s">
        <v>848</v>
      </c>
      <c r="B4428" s="317"/>
      <c r="C4428" s="318" t="s">
        <v>3814</v>
      </c>
      <c r="D4428" s="317" t="s">
        <v>14</v>
      </c>
      <c r="E4428" s="317" t="s">
        <v>3815</v>
      </c>
      <c r="F4428" s="592" t="s">
        <v>917</v>
      </c>
      <c r="G4428" s="592"/>
      <c r="H4428" s="319" t="s">
        <v>914</v>
      </c>
      <c r="I4428" s="318">
        <v>1</v>
      </c>
      <c r="J4428" s="318" t="s">
        <v>3816</v>
      </c>
      <c r="K4428" s="318" t="s">
        <v>3816</v>
      </c>
    </row>
    <row r="4429" spans="1:11" ht="21.95" customHeight="1">
      <c r="A4429" s="244" t="s">
        <v>853</v>
      </c>
      <c r="B4429" s="244"/>
      <c r="C4429" s="211" t="s">
        <v>859</v>
      </c>
      <c r="D4429" s="244" t="s">
        <v>14</v>
      </c>
      <c r="E4429" s="244" t="s">
        <v>860</v>
      </c>
      <c r="F4429" s="597" t="s">
        <v>861</v>
      </c>
      <c r="G4429" s="597"/>
      <c r="H4429" s="212" t="s">
        <v>862</v>
      </c>
      <c r="I4429" s="211" t="s">
        <v>1267</v>
      </c>
      <c r="J4429" s="211" t="s">
        <v>864</v>
      </c>
      <c r="K4429" s="213">
        <v>0.41</v>
      </c>
    </row>
    <row r="4430" spans="1:11" ht="21.95" customHeight="1">
      <c r="A4430" s="244" t="s">
        <v>853</v>
      </c>
      <c r="B4430" s="244"/>
      <c r="C4430" s="211" t="s">
        <v>1229</v>
      </c>
      <c r="D4430" s="244" t="s">
        <v>14</v>
      </c>
      <c r="E4430" s="244" t="s">
        <v>1230</v>
      </c>
      <c r="F4430" s="597" t="s">
        <v>861</v>
      </c>
      <c r="G4430" s="597"/>
      <c r="H4430" s="212" t="s">
        <v>862</v>
      </c>
      <c r="I4430" s="211" t="s">
        <v>1239</v>
      </c>
      <c r="J4430" s="211" t="s">
        <v>1231</v>
      </c>
      <c r="K4430" s="213">
        <v>1.95</v>
      </c>
    </row>
    <row r="4431" spans="1:11" ht="21.95" customHeight="1">
      <c r="A4431" s="247" t="s">
        <v>869</v>
      </c>
      <c r="B4431" s="247"/>
      <c r="C4431" s="214" t="s">
        <v>2307</v>
      </c>
      <c r="D4431" s="247" t="s">
        <v>14</v>
      </c>
      <c r="E4431" s="247" t="s">
        <v>2308</v>
      </c>
      <c r="F4431" s="598" t="s">
        <v>872</v>
      </c>
      <c r="G4431" s="598"/>
      <c r="H4431" s="215" t="s">
        <v>914</v>
      </c>
      <c r="I4431" s="214" t="s">
        <v>2404</v>
      </c>
      <c r="J4431" s="214" t="s">
        <v>2310</v>
      </c>
      <c r="K4431" s="216">
        <v>0.08</v>
      </c>
    </row>
    <row r="4432" spans="1:11" ht="21.95" customHeight="1">
      <c r="A4432" s="247" t="s">
        <v>869</v>
      </c>
      <c r="B4432" s="247"/>
      <c r="C4432" s="214" t="s">
        <v>4063</v>
      </c>
      <c r="D4432" s="247" t="s">
        <v>14</v>
      </c>
      <c r="E4432" s="247" t="s">
        <v>4064</v>
      </c>
      <c r="F4432" s="598" t="s">
        <v>872</v>
      </c>
      <c r="G4432" s="598"/>
      <c r="H4432" s="215" t="s">
        <v>914</v>
      </c>
      <c r="I4432" s="214" t="s">
        <v>867</v>
      </c>
      <c r="J4432" s="214" t="s">
        <v>4065</v>
      </c>
      <c r="K4432" s="216">
        <v>38.840000000000003</v>
      </c>
    </row>
    <row r="4433" spans="1:11">
      <c r="A4433" s="245"/>
      <c r="B4433" s="245"/>
      <c r="C4433" s="245"/>
      <c r="D4433" s="245"/>
      <c r="E4433" s="245"/>
      <c r="F4433" s="245" t="s">
        <v>886</v>
      </c>
      <c r="G4433" s="245" t="s">
        <v>3889</v>
      </c>
      <c r="H4433" s="245" t="s">
        <v>888</v>
      </c>
      <c r="I4433" s="245" t="s">
        <v>1733</v>
      </c>
      <c r="J4433" s="245" t="s">
        <v>890</v>
      </c>
      <c r="K4433" s="245" t="s">
        <v>2068</v>
      </c>
    </row>
    <row r="4434" spans="1:11" ht="15" thickBot="1">
      <c r="A4434" s="245"/>
      <c r="B4434" s="245"/>
      <c r="C4434" s="245"/>
      <c r="D4434" s="245"/>
      <c r="E4434" s="245"/>
      <c r="F4434" s="245" t="s">
        <v>891</v>
      </c>
      <c r="G4434" s="245" t="s">
        <v>4066</v>
      </c>
      <c r="H4434" s="599" t="s">
        <v>892</v>
      </c>
      <c r="I4434" s="599"/>
      <c r="J4434" s="599" t="s">
        <v>4067</v>
      </c>
      <c r="K4434" s="599"/>
    </row>
    <row r="4435" spans="1:11" ht="0.95" customHeight="1" thickTop="1">
      <c r="A4435" s="217"/>
      <c r="B4435" s="217"/>
      <c r="C4435" s="217"/>
      <c r="D4435" s="217"/>
      <c r="E4435" s="217"/>
      <c r="F4435" s="217"/>
      <c r="G4435" s="217"/>
      <c r="H4435" s="217"/>
      <c r="I4435" s="217"/>
      <c r="J4435" s="217"/>
      <c r="K4435" s="217"/>
    </row>
    <row r="4436" spans="1:11" ht="18" customHeight="1">
      <c r="A4436" s="243"/>
      <c r="B4436" s="243" t="s">
        <v>840</v>
      </c>
      <c r="C4436" s="207" t="s">
        <v>841</v>
      </c>
      <c r="D4436" s="243" t="s">
        <v>842</v>
      </c>
      <c r="E4436" s="243" t="s">
        <v>843</v>
      </c>
      <c r="F4436" s="600" t="s">
        <v>844</v>
      </c>
      <c r="G4436" s="600"/>
      <c r="H4436" s="208" t="s">
        <v>845</v>
      </c>
      <c r="I4436" s="207" t="s">
        <v>846</v>
      </c>
      <c r="J4436" s="207" t="s">
        <v>847</v>
      </c>
      <c r="K4436" s="207" t="s">
        <v>742</v>
      </c>
    </row>
    <row r="4437" spans="1:11" ht="33" customHeight="1">
      <c r="A4437" s="317" t="s">
        <v>848</v>
      </c>
      <c r="B4437" s="317"/>
      <c r="C4437" s="318" t="s">
        <v>3171</v>
      </c>
      <c r="D4437" s="317" t="s">
        <v>14</v>
      </c>
      <c r="E4437" s="317" t="s">
        <v>3172</v>
      </c>
      <c r="F4437" s="592" t="s">
        <v>917</v>
      </c>
      <c r="G4437" s="592"/>
      <c r="H4437" s="319" t="s">
        <v>914</v>
      </c>
      <c r="I4437" s="318">
        <v>1</v>
      </c>
      <c r="J4437" s="318" t="s">
        <v>3173</v>
      </c>
      <c r="K4437" s="318" t="s">
        <v>3173</v>
      </c>
    </row>
    <row r="4438" spans="1:11" ht="21.95" customHeight="1">
      <c r="A4438" s="244" t="s">
        <v>853</v>
      </c>
      <c r="B4438" s="244"/>
      <c r="C4438" s="211" t="s">
        <v>859</v>
      </c>
      <c r="D4438" s="244" t="s">
        <v>14</v>
      </c>
      <c r="E4438" s="244" t="s">
        <v>860</v>
      </c>
      <c r="F4438" s="597" t="s">
        <v>861</v>
      </c>
      <c r="G4438" s="597"/>
      <c r="H4438" s="212" t="s">
        <v>862</v>
      </c>
      <c r="I4438" s="211" t="s">
        <v>1928</v>
      </c>
      <c r="J4438" s="211" t="s">
        <v>864</v>
      </c>
      <c r="K4438" s="213">
        <v>0.54</v>
      </c>
    </row>
    <row r="4439" spans="1:11" ht="21.95" customHeight="1">
      <c r="A4439" s="244" t="s">
        <v>853</v>
      </c>
      <c r="B4439" s="244"/>
      <c r="C4439" s="211" t="s">
        <v>1229</v>
      </c>
      <c r="D4439" s="244" t="s">
        <v>14</v>
      </c>
      <c r="E4439" s="244" t="s">
        <v>1230</v>
      </c>
      <c r="F4439" s="597" t="s">
        <v>861</v>
      </c>
      <c r="G4439" s="597"/>
      <c r="H4439" s="212" t="s">
        <v>862</v>
      </c>
      <c r="I4439" s="211" t="s">
        <v>1110</v>
      </c>
      <c r="J4439" s="211" t="s">
        <v>1231</v>
      </c>
      <c r="K4439" s="213">
        <v>2.34</v>
      </c>
    </row>
    <row r="4440" spans="1:11" ht="21.95" customHeight="1">
      <c r="A4440" s="247" t="s">
        <v>869</v>
      </c>
      <c r="B4440" s="247"/>
      <c r="C4440" s="214" t="s">
        <v>2307</v>
      </c>
      <c r="D4440" s="247" t="s">
        <v>14</v>
      </c>
      <c r="E4440" s="247" t="s">
        <v>2308</v>
      </c>
      <c r="F4440" s="598" t="s">
        <v>872</v>
      </c>
      <c r="G4440" s="598"/>
      <c r="H4440" s="215" t="s">
        <v>914</v>
      </c>
      <c r="I4440" s="214" t="s">
        <v>2404</v>
      </c>
      <c r="J4440" s="214" t="s">
        <v>2310</v>
      </c>
      <c r="K4440" s="216">
        <v>0.08</v>
      </c>
    </row>
    <row r="4441" spans="1:11" ht="21.95" customHeight="1">
      <c r="A4441" s="247" t="s">
        <v>869</v>
      </c>
      <c r="B4441" s="247"/>
      <c r="C4441" s="214" t="s">
        <v>4068</v>
      </c>
      <c r="D4441" s="247" t="s">
        <v>14</v>
      </c>
      <c r="E4441" s="247" t="s">
        <v>4069</v>
      </c>
      <c r="F4441" s="598" t="s">
        <v>872</v>
      </c>
      <c r="G4441" s="598"/>
      <c r="H4441" s="215" t="s">
        <v>914</v>
      </c>
      <c r="I4441" s="214" t="s">
        <v>867</v>
      </c>
      <c r="J4441" s="214" t="s">
        <v>4070</v>
      </c>
      <c r="K4441" s="216">
        <v>32.159999999999997</v>
      </c>
    </row>
    <row r="4442" spans="1:11">
      <c r="A4442" s="245"/>
      <c r="B4442" s="245"/>
      <c r="C4442" s="245"/>
      <c r="D4442" s="245"/>
      <c r="E4442" s="245"/>
      <c r="F4442" s="245" t="s">
        <v>886</v>
      </c>
      <c r="G4442" s="245" t="s">
        <v>1070</v>
      </c>
      <c r="H4442" s="245" t="s">
        <v>888</v>
      </c>
      <c r="I4442" s="245" t="s">
        <v>3552</v>
      </c>
      <c r="J4442" s="245" t="s">
        <v>890</v>
      </c>
      <c r="K4442" s="245" t="s">
        <v>4071</v>
      </c>
    </row>
    <row r="4443" spans="1:11" ht="15" thickBot="1">
      <c r="A4443" s="245"/>
      <c r="B4443" s="245"/>
      <c r="C4443" s="245"/>
      <c r="D4443" s="245"/>
      <c r="E4443" s="245"/>
      <c r="F4443" s="245" t="s">
        <v>891</v>
      </c>
      <c r="G4443" s="245" t="s">
        <v>4072</v>
      </c>
      <c r="H4443" s="599" t="s">
        <v>892</v>
      </c>
      <c r="I4443" s="599"/>
      <c r="J4443" s="599" t="s">
        <v>4073</v>
      </c>
      <c r="K4443" s="599"/>
    </row>
    <row r="4444" spans="1:11" ht="0.95" customHeight="1" thickTop="1">
      <c r="A4444" s="217"/>
      <c r="B4444" s="217"/>
      <c r="C4444" s="217"/>
      <c r="D4444" s="217"/>
      <c r="E4444" s="217"/>
      <c r="F4444" s="217"/>
      <c r="G4444" s="217"/>
      <c r="H4444" s="217"/>
      <c r="I4444" s="217"/>
      <c r="J4444" s="217"/>
      <c r="K4444" s="217"/>
    </row>
    <row r="4445" spans="1:11" ht="18" customHeight="1">
      <c r="A4445" s="243"/>
      <c r="B4445" s="243" t="s">
        <v>840</v>
      </c>
      <c r="C4445" s="207" t="s">
        <v>841</v>
      </c>
      <c r="D4445" s="243" t="s">
        <v>842</v>
      </c>
      <c r="E4445" s="243" t="s">
        <v>843</v>
      </c>
      <c r="F4445" s="600" t="s">
        <v>844</v>
      </c>
      <c r="G4445" s="600"/>
      <c r="H4445" s="208" t="s">
        <v>845</v>
      </c>
      <c r="I4445" s="207" t="s">
        <v>846</v>
      </c>
      <c r="J4445" s="207" t="s">
        <v>847</v>
      </c>
      <c r="K4445" s="207" t="s">
        <v>742</v>
      </c>
    </row>
    <row r="4446" spans="1:11" ht="21.95" customHeight="1">
      <c r="A4446" s="317" t="s">
        <v>848</v>
      </c>
      <c r="B4446" s="317"/>
      <c r="C4446" s="318" t="s">
        <v>1201</v>
      </c>
      <c r="D4446" s="317" t="s">
        <v>14</v>
      </c>
      <c r="E4446" s="317" t="s">
        <v>1202</v>
      </c>
      <c r="F4446" s="592" t="s">
        <v>917</v>
      </c>
      <c r="G4446" s="592"/>
      <c r="H4446" s="319" t="s">
        <v>914</v>
      </c>
      <c r="I4446" s="318">
        <v>1</v>
      </c>
      <c r="J4446" s="318" t="s">
        <v>1203</v>
      </c>
      <c r="K4446" s="318" t="s">
        <v>1203</v>
      </c>
    </row>
    <row r="4447" spans="1:11" ht="21.95" customHeight="1">
      <c r="A4447" s="244" t="s">
        <v>853</v>
      </c>
      <c r="B4447" s="244"/>
      <c r="C4447" s="211" t="s">
        <v>1947</v>
      </c>
      <c r="D4447" s="244" t="s">
        <v>14</v>
      </c>
      <c r="E4447" s="244" t="s">
        <v>1948</v>
      </c>
      <c r="F4447" s="597" t="s">
        <v>861</v>
      </c>
      <c r="G4447" s="597"/>
      <c r="H4447" s="212" t="s">
        <v>862</v>
      </c>
      <c r="I4447" s="211" t="s">
        <v>4074</v>
      </c>
      <c r="J4447" s="211" t="s">
        <v>1950</v>
      </c>
      <c r="K4447" s="213">
        <v>3.1</v>
      </c>
    </row>
    <row r="4448" spans="1:11" ht="21.95" customHeight="1">
      <c r="A4448" s="244" t="s">
        <v>853</v>
      </c>
      <c r="B4448" s="244"/>
      <c r="C4448" s="211" t="s">
        <v>1229</v>
      </c>
      <c r="D4448" s="244" t="s">
        <v>14</v>
      </c>
      <c r="E4448" s="244" t="s">
        <v>1230</v>
      </c>
      <c r="F4448" s="597" t="s">
        <v>861</v>
      </c>
      <c r="G4448" s="597"/>
      <c r="H4448" s="212" t="s">
        <v>862</v>
      </c>
      <c r="I4448" s="211" t="s">
        <v>4074</v>
      </c>
      <c r="J4448" s="211" t="s">
        <v>1231</v>
      </c>
      <c r="K4448" s="213">
        <v>3.94</v>
      </c>
    </row>
    <row r="4449" spans="1:11" ht="21.95" customHeight="1">
      <c r="A4449" s="247" t="s">
        <v>869</v>
      </c>
      <c r="B4449" s="247"/>
      <c r="C4449" s="214" t="s">
        <v>1951</v>
      </c>
      <c r="D4449" s="247" t="s">
        <v>14</v>
      </c>
      <c r="E4449" s="247" t="s">
        <v>1952</v>
      </c>
      <c r="F4449" s="598" t="s">
        <v>872</v>
      </c>
      <c r="G4449" s="598"/>
      <c r="H4449" s="215" t="s">
        <v>914</v>
      </c>
      <c r="I4449" s="214" t="s">
        <v>1533</v>
      </c>
      <c r="J4449" s="214" t="s">
        <v>1954</v>
      </c>
      <c r="K4449" s="216">
        <v>7.0000000000000007E-2</v>
      </c>
    </row>
    <row r="4450" spans="1:11" ht="21.95" customHeight="1">
      <c r="A4450" s="247" t="s">
        <v>869</v>
      </c>
      <c r="B4450" s="247"/>
      <c r="C4450" s="214" t="s">
        <v>4075</v>
      </c>
      <c r="D4450" s="247" t="s">
        <v>14</v>
      </c>
      <c r="E4450" s="247" t="s">
        <v>4076</v>
      </c>
      <c r="F4450" s="598" t="s">
        <v>872</v>
      </c>
      <c r="G4450" s="598"/>
      <c r="H4450" s="215" t="s">
        <v>914</v>
      </c>
      <c r="I4450" s="214" t="s">
        <v>867</v>
      </c>
      <c r="J4450" s="214" t="s">
        <v>4077</v>
      </c>
      <c r="K4450" s="216">
        <v>21.87</v>
      </c>
    </row>
    <row r="4451" spans="1:11">
      <c r="A4451" s="245"/>
      <c r="B4451" s="245"/>
      <c r="C4451" s="245"/>
      <c r="D4451" s="245"/>
      <c r="E4451" s="245"/>
      <c r="F4451" s="245" t="s">
        <v>886</v>
      </c>
      <c r="G4451" s="245" t="s">
        <v>4328</v>
      </c>
      <c r="H4451" s="245" t="s">
        <v>888</v>
      </c>
      <c r="I4451" s="245" t="s">
        <v>4179</v>
      </c>
      <c r="J4451" s="245" t="s">
        <v>890</v>
      </c>
      <c r="K4451" s="245" t="s">
        <v>3955</v>
      </c>
    </row>
    <row r="4452" spans="1:11" ht="15" thickBot="1">
      <c r="A4452" s="245"/>
      <c r="B4452" s="245"/>
      <c r="C4452" s="245"/>
      <c r="D4452" s="245"/>
      <c r="E4452" s="245"/>
      <c r="F4452" s="245" t="s">
        <v>891</v>
      </c>
      <c r="G4452" s="245" t="s">
        <v>3497</v>
      </c>
      <c r="H4452" s="599" t="s">
        <v>892</v>
      </c>
      <c r="I4452" s="599"/>
      <c r="J4452" s="599" t="s">
        <v>4078</v>
      </c>
      <c r="K4452" s="599"/>
    </row>
    <row r="4453" spans="1:11" ht="0.95" customHeight="1" thickTop="1">
      <c r="A4453" s="217"/>
      <c r="B4453" s="217"/>
      <c r="C4453" s="217"/>
      <c r="D4453" s="217"/>
      <c r="E4453" s="217"/>
      <c r="F4453" s="217"/>
      <c r="G4453" s="217"/>
      <c r="H4453" s="217"/>
      <c r="I4453" s="217"/>
      <c r="J4453" s="217"/>
      <c r="K4453" s="217"/>
    </row>
    <row r="4454" spans="1:11" ht="18" customHeight="1">
      <c r="A4454" s="243"/>
      <c r="B4454" s="243" t="s">
        <v>840</v>
      </c>
      <c r="C4454" s="207" t="s">
        <v>841</v>
      </c>
      <c r="D4454" s="243" t="s">
        <v>842</v>
      </c>
      <c r="E4454" s="243" t="s">
        <v>843</v>
      </c>
      <c r="F4454" s="600" t="s">
        <v>844</v>
      </c>
      <c r="G4454" s="600"/>
      <c r="H4454" s="208" t="s">
        <v>845</v>
      </c>
      <c r="I4454" s="207" t="s">
        <v>846</v>
      </c>
      <c r="J4454" s="207" t="s">
        <v>847</v>
      </c>
      <c r="K4454" s="207" t="s">
        <v>742</v>
      </c>
    </row>
    <row r="4455" spans="1:11" ht="44.1" customHeight="1">
      <c r="A4455" s="317" t="s">
        <v>848</v>
      </c>
      <c r="B4455" s="317"/>
      <c r="C4455" s="318" t="s">
        <v>1032</v>
      </c>
      <c r="D4455" s="317" t="s">
        <v>14</v>
      </c>
      <c r="E4455" s="317" t="s">
        <v>1033</v>
      </c>
      <c r="F4455" s="592" t="s">
        <v>1034</v>
      </c>
      <c r="G4455" s="592"/>
      <c r="H4455" s="319" t="s">
        <v>16</v>
      </c>
      <c r="I4455" s="318">
        <v>1</v>
      </c>
      <c r="J4455" s="318" t="s">
        <v>1035</v>
      </c>
      <c r="K4455" s="318" t="s">
        <v>1035</v>
      </c>
    </row>
    <row r="4456" spans="1:11" ht="21.95" customHeight="1">
      <c r="A4456" s="244" t="s">
        <v>853</v>
      </c>
      <c r="B4456" s="244"/>
      <c r="C4456" s="211" t="s">
        <v>1171</v>
      </c>
      <c r="D4456" s="244" t="s">
        <v>14</v>
      </c>
      <c r="E4456" s="244" t="s">
        <v>1172</v>
      </c>
      <c r="F4456" s="597" t="s">
        <v>861</v>
      </c>
      <c r="G4456" s="597"/>
      <c r="H4456" s="212" t="s">
        <v>862</v>
      </c>
      <c r="I4456" s="211" t="s">
        <v>2116</v>
      </c>
      <c r="J4456" s="211" t="s">
        <v>1173</v>
      </c>
      <c r="K4456" s="213">
        <v>1.26</v>
      </c>
    </row>
    <row r="4457" spans="1:11" ht="21.95" customHeight="1">
      <c r="A4457" s="244" t="s">
        <v>853</v>
      </c>
      <c r="B4457" s="244"/>
      <c r="C4457" s="211" t="s">
        <v>865</v>
      </c>
      <c r="D4457" s="244" t="s">
        <v>14</v>
      </c>
      <c r="E4457" s="244" t="s">
        <v>866</v>
      </c>
      <c r="F4457" s="597" t="s">
        <v>861</v>
      </c>
      <c r="G4457" s="597"/>
      <c r="H4457" s="212" t="s">
        <v>862</v>
      </c>
      <c r="I4457" s="211" t="s">
        <v>4079</v>
      </c>
      <c r="J4457" s="211" t="s">
        <v>868</v>
      </c>
      <c r="K4457" s="213">
        <v>2.29</v>
      </c>
    </row>
    <row r="4458" spans="1:11" ht="33" customHeight="1">
      <c r="A4458" s="244" t="s">
        <v>853</v>
      </c>
      <c r="B4458" s="244"/>
      <c r="C4458" s="211" t="s">
        <v>1674</v>
      </c>
      <c r="D4458" s="244" t="s">
        <v>14</v>
      </c>
      <c r="E4458" s="244" t="s">
        <v>1675</v>
      </c>
      <c r="F4458" s="597" t="s">
        <v>1183</v>
      </c>
      <c r="G4458" s="597"/>
      <c r="H4458" s="212" t="s">
        <v>1184</v>
      </c>
      <c r="I4458" s="211" t="s">
        <v>4080</v>
      </c>
      <c r="J4458" s="211" t="s">
        <v>1676</v>
      </c>
      <c r="K4458" s="213">
        <v>0.1</v>
      </c>
    </row>
    <row r="4459" spans="1:11" ht="33" customHeight="1">
      <c r="A4459" s="244" t="s">
        <v>853</v>
      </c>
      <c r="B4459" s="244"/>
      <c r="C4459" s="211" t="s">
        <v>1677</v>
      </c>
      <c r="D4459" s="244" t="s">
        <v>14</v>
      </c>
      <c r="E4459" s="244" t="s">
        <v>1678</v>
      </c>
      <c r="F4459" s="597" t="s">
        <v>1183</v>
      </c>
      <c r="G4459" s="597"/>
      <c r="H4459" s="212" t="s">
        <v>1189</v>
      </c>
      <c r="I4459" s="211" t="s">
        <v>4081</v>
      </c>
      <c r="J4459" s="211" t="s">
        <v>1680</v>
      </c>
      <c r="K4459" s="213">
        <v>0.13</v>
      </c>
    </row>
    <row r="4460" spans="1:11" ht="21.95" customHeight="1">
      <c r="A4460" s="247" t="s">
        <v>869</v>
      </c>
      <c r="B4460" s="247"/>
      <c r="C4460" s="214" t="s">
        <v>4082</v>
      </c>
      <c r="D4460" s="247" t="s">
        <v>14</v>
      </c>
      <c r="E4460" s="247" t="s">
        <v>4083</v>
      </c>
      <c r="F4460" s="598" t="s">
        <v>872</v>
      </c>
      <c r="G4460" s="598"/>
      <c r="H4460" s="215" t="s">
        <v>880</v>
      </c>
      <c r="I4460" s="214" t="s">
        <v>1267</v>
      </c>
      <c r="J4460" s="214" t="s">
        <v>4084</v>
      </c>
      <c r="K4460" s="216">
        <v>0.28000000000000003</v>
      </c>
    </row>
    <row r="4461" spans="1:11" ht="21.95" customHeight="1">
      <c r="A4461" s="247" t="s">
        <v>869</v>
      </c>
      <c r="B4461" s="247"/>
      <c r="C4461" s="214" t="s">
        <v>4085</v>
      </c>
      <c r="D4461" s="247" t="s">
        <v>14</v>
      </c>
      <c r="E4461" s="247" t="s">
        <v>4086</v>
      </c>
      <c r="F4461" s="598" t="s">
        <v>872</v>
      </c>
      <c r="G4461" s="598"/>
      <c r="H4461" s="215" t="s">
        <v>873</v>
      </c>
      <c r="I4461" s="214" t="s">
        <v>4087</v>
      </c>
      <c r="J4461" s="214" t="s">
        <v>4088</v>
      </c>
      <c r="K4461" s="216">
        <v>12.65</v>
      </c>
    </row>
    <row r="4462" spans="1:11">
      <c r="A4462" s="245"/>
      <c r="B4462" s="245"/>
      <c r="C4462" s="245"/>
      <c r="D4462" s="245"/>
      <c r="E4462" s="245"/>
      <c r="F4462" s="245" t="s">
        <v>886</v>
      </c>
      <c r="G4462" s="245" t="s">
        <v>1835</v>
      </c>
      <c r="H4462" s="245" t="s">
        <v>888</v>
      </c>
      <c r="I4462" s="245" t="s">
        <v>3061</v>
      </c>
      <c r="J4462" s="245" t="s">
        <v>890</v>
      </c>
      <c r="K4462" s="245" t="s">
        <v>4089</v>
      </c>
    </row>
    <row r="4463" spans="1:11" ht="15" thickBot="1">
      <c r="A4463" s="245"/>
      <c r="B4463" s="245"/>
      <c r="C4463" s="245"/>
      <c r="D4463" s="245"/>
      <c r="E4463" s="245"/>
      <c r="F4463" s="245" t="s">
        <v>891</v>
      </c>
      <c r="G4463" s="245" t="s">
        <v>3353</v>
      </c>
      <c r="H4463" s="599" t="s">
        <v>892</v>
      </c>
      <c r="I4463" s="599"/>
      <c r="J4463" s="599" t="s">
        <v>1128</v>
      </c>
      <c r="K4463" s="599"/>
    </row>
    <row r="4464" spans="1:11" ht="0.95" customHeight="1" thickTop="1">
      <c r="A4464" s="217"/>
      <c r="B4464" s="217"/>
      <c r="C4464" s="217"/>
      <c r="D4464" s="217"/>
      <c r="E4464" s="217"/>
      <c r="F4464" s="217"/>
      <c r="G4464" s="217"/>
      <c r="H4464" s="217"/>
      <c r="I4464" s="217"/>
      <c r="J4464" s="217"/>
      <c r="K4464" s="217"/>
    </row>
    <row r="4465" spans="1:11" ht="18" customHeight="1">
      <c r="A4465" s="243"/>
      <c r="B4465" s="243" t="s">
        <v>840</v>
      </c>
      <c r="C4465" s="207" t="s">
        <v>841</v>
      </c>
      <c r="D4465" s="243" t="s">
        <v>842</v>
      </c>
      <c r="E4465" s="243" t="s">
        <v>843</v>
      </c>
      <c r="F4465" s="600" t="s">
        <v>844</v>
      </c>
      <c r="G4465" s="600"/>
      <c r="H4465" s="208" t="s">
        <v>845</v>
      </c>
      <c r="I4465" s="207" t="s">
        <v>846</v>
      </c>
      <c r="J4465" s="207" t="s">
        <v>847</v>
      </c>
      <c r="K4465" s="207" t="s">
        <v>742</v>
      </c>
    </row>
    <row r="4466" spans="1:11" ht="33" customHeight="1">
      <c r="A4466" s="317" t="s">
        <v>848</v>
      </c>
      <c r="B4466" s="317"/>
      <c r="C4466" s="318" t="s">
        <v>1263</v>
      </c>
      <c r="D4466" s="317" t="s">
        <v>14</v>
      </c>
      <c r="E4466" s="317" t="s">
        <v>1264</v>
      </c>
      <c r="F4466" s="592" t="s">
        <v>1183</v>
      </c>
      <c r="G4466" s="592"/>
      <c r="H4466" s="319" t="s">
        <v>1184</v>
      </c>
      <c r="I4466" s="318">
        <v>1</v>
      </c>
      <c r="J4466" s="318" t="s">
        <v>1266</v>
      </c>
      <c r="K4466" s="318" t="s">
        <v>1266</v>
      </c>
    </row>
    <row r="4467" spans="1:11" ht="21.95" customHeight="1">
      <c r="A4467" s="244" t="s">
        <v>853</v>
      </c>
      <c r="B4467" s="244"/>
      <c r="C4467" s="211" t="s">
        <v>4090</v>
      </c>
      <c r="D4467" s="244" t="s">
        <v>14</v>
      </c>
      <c r="E4467" s="244" t="s">
        <v>4091</v>
      </c>
      <c r="F4467" s="597" t="s">
        <v>861</v>
      </c>
      <c r="G4467" s="597"/>
      <c r="H4467" s="212" t="s">
        <v>862</v>
      </c>
      <c r="I4467" s="211" t="s">
        <v>867</v>
      </c>
      <c r="J4467" s="211" t="s">
        <v>4092</v>
      </c>
      <c r="K4467" s="213">
        <v>26.29</v>
      </c>
    </row>
    <row r="4468" spans="1:11" ht="33" customHeight="1">
      <c r="A4468" s="244" t="s">
        <v>853</v>
      </c>
      <c r="B4468" s="244"/>
      <c r="C4468" s="211" t="s">
        <v>4093</v>
      </c>
      <c r="D4468" s="244" t="s">
        <v>14</v>
      </c>
      <c r="E4468" s="244" t="s">
        <v>4094</v>
      </c>
      <c r="F4468" s="597" t="s">
        <v>1183</v>
      </c>
      <c r="G4468" s="597"/>
      <c r="H4468" s="212" t="s">
        <v>862</v>
      </c>
      <c r="I4468" s="211" t="s">
        <v>867</v>
      </c>
      <c r="J4468" s="211" t="s">
        <v>4095</v>
      </c>
      <c r="K4468" s="213">
        <v>68.069999999999993</v>
      </c>
    </row>
    <row r="4469" spans="1:11" ht="33" customHeight="1">
      <c r="A4469" s="244" t="s">
        <v>853</v>
      </c>
      <c r="B4469" s="244"/>
      <c r="C4469" s="211" t="s">
        <v>4096</v>
      </c>
      <c r="D4469" s="244" t="s">
        <v>14</v>
      </c>
      <c r="E4469" s="244" t="s">
        <v>4097</v>
      </c>
      <c r="F4469" s="597" t="s">
        <v>1183</v>
      </c>
      <c r="G4469" s="597"/>
      <c r="H4469" s="212" t="s">
        <v>862</v>
      </c>
      <c r="I4469" s="211" t="s">
        <v>867</v>
      </c>
      <c r="J4469" s="211" t="s">
        <v>4098</v>
      </c>
      <c r="K4469" s="213">
        <v>36.409999999999997</v>
      </c>
    </row>
    <row r="4470" spans="1:11" ht="33" customHeight="1">
      <c r="A4470" s="244" t="s">
        <v>853</v>
      </c>
      <c r="B4470" s="244"/>
      <c r="C4470" s="211" t="s">
        <v>4099</v>
      </c>
      <c r="D4470" s="244" t="s">
        <v>14</v>
      </c>
      <c r="E4470" s="244" t="s">
        <v>4100</v>
      </c>
      <c r="F4470" s="597" t="s">
        <v>1183</v>
      </c>
      <c r="G4470" s="597"/>
      <c r="H4470" s="212" t="s">
        <v>862</v>
      </c>
      <c r="I4470" s="211" t="s">
        <v>867</v>
      </c>
      <c r="J4470" s="211" t="s">
        <v>4101</v>
      </c>
      <c r="K4470" s="213">
        <v>20.37</v>
      </c>
    </row>
    <row r="4471" spans="1:11" ht="33" customHeight="1">
      <c r="A4471" s="244" t="s">
        <v>853</v>
      </c>
      <c r="B4471" s="244"/>
      <c r="C4471" s="211" t="s">
        <v>4102</v>
      </c>
      <c r="D4471" s="244" t="s">
        <v>14</v>
      </c>
      <c r="E4471" s="244" t="s">
        <v>4103</v>
      </c>
      <c r="F4471" s="597" t="s">
        <v>1183</v>
      </c>
      <c r="G4471" s="597"/>
      <c r="H4471" s="212" t="s">
        <v>862</v>
      </c>
      <c r="I4471" s="211" t="s">
        <v>867</v>
      </c>
      <c r="J4471" s="211" t="s">
        <v>2447</v>
      </c>
      <c r="K4471" s="213">
        <v>8.7100000000000009</v>
      </c>
    </row>
    <row r="4472" spans="1:11">
      <c r="A4472" s="245"/>
      <c r="B4472" s="245"/>
      <c r="C4472" s="245"/>
      <c r="D4472" s="245"/>
      <c r="E4472" s="245"/>
      <c r="F4472" s="245" t="s">
        <v>886</v>
      </c>
      <c r="G4472" s="245" t="s">
        <v>4336</v>
      </c>
      <c r="H4472" s="245" t="s">
        <v>888</v>
      </c>
      <c r="I4472" s="245" t="s">
        <v>2015</v>
      </c>
      <c r="J4472" s="245" t="s">
        <v>890</v>
      </c>
      <c r="K4472" s="245" t="s">
        <v>4104</v>
      </c>
    </row>
    <row r="4473" spans="1:11" ht="15" thickBot="1">
      <c r="A4473" s="245"/>
      <c r="B4473" s="245"/>
      <c r="C4473" s="245"/>
      <c r="D4473" s="245"/>
      <c r="E4473" s="245"/>
      <c r="F4473" s="245" t="s">
        <v>891</v>
      </c>
      <c r="G4473" s="245" t="s">
        <v>4105</v>
      </c>
      <c r="H4473" s="599" t="s">
        <v>892</v>
      </c>
      <c r="I4473" s="599"/>
      <c r="J4473" s="599" t="s">
        <v>4106</v>
      </c>
      <c r="K4473" s="599"/>
    </row>
    <row r="4474" spans="1:11" ht="0.95" customHeight="1" thickTop="1">
      <c r="A4474" s="217"/>
      <c r="B4474" s="217"/>
      <c r="C4474" s="217"/>
      <c r="D4474" s="217"/>
      <c r="E4474" s="217"/>
      <c r="F4474" s="217"/>
      <c r="G4474" s="217"/>
      <c r="H4474" s="217"/>
      <c r="I4474" s="217"/>
      <c r="J4474" s="217"/>
      <c r="K4474" s="217"/>
    </row>
    <row r="4475" spans="1:11" ht="18" customHeight="1">
      <c r="A4475" s="243"/>
      <c r="B4475" s="243" t="s">
        <v>840</v>
      </c>
      <c r="C4475" s="207" t="s">
        <v>841</v>
      </c>
      <c r="D4475" s="243" t="s">
        <v>842</v>
      </c>
      <c r="E4475" s="243" t="s">
        <v>843</v>
      </c>
      <c r="F4475" s="600" t="s">
        <v>844</v>
      </c>
      <c r="G4475" s="600"/>
      <c r="H4475" s="208" t="s">
        <v>845</v>
      </c>
      <c r="I4475" s="207" t="s">
        <v>846</v>
      </c>
      <c r="J4475" s="207" t="s">
        <v>847</v>
      </c>
      <c r="K4475" s="207" t="s">
        <v>742</v>
      </c>
    </row>
    <row r="4476" spans="1:11" ht="33" customHeight="1">
      <c r="A4476" s="317" t="s">
        <v>848</v>
      </c>
      <c r="B4476" s="317"/>
      <c r="C4476" s="318" t="s">
        <v>4099</v>
      </c>
      <c r="D4476" s="317" t="s">
        <v>14</v>
      </c>
      <c r="E4476" s="317" t="s">
        <v>4100</v>
      </c>
      <c r="F4476" s="592" t="s">
        <v>1183</v>
      </c>
      <c r="G4476" s="592"/>
      <c r="H4476" s="319" t="s">
        <v>862</v>
      </c>
      <c r="I4476" s="318">
        <v>1</v>
      </c>
      <c r="J4476" s="318" t="s">
        <v>4101</v>
      </c>
      <c r="K4476" s="318" t="s">
        <v>4101</v>
      </c>
    </row>
    <row r="4477" spans="1:11" ht="33" customHeight="1">
      <c r="A4477" s="247" t="s">
        <v>869</v>
      </c>
      <c r="B4477" s="247"/>
      <c r="C4477" s="214" t="s">
        <v>4107</v>
      </c>
      <c r="D4477" s="247" t="s">
        <v>14</v>
      </c>
      <c r="E4477" s="247" t="s">
        <v>4108</v>
      </c>
      <c r="F4477" s="598" t="s">
        <v>1438</v>
      </c>
      <c r="G4477" s="598"/>
      <c r="H4477" s="215" t="s">
        <v>914</v>
      </c>
      <c r="I4477" s="214" t="s">
        <v>4109</v>
      </c>
      <c r="J4477" s="214" t="s">
        <v>4110</v>
      </c>
      <c r="K4477" s="216">
        <v>20.37</v>
      </c>
    </row>
    <row r="4478" spans="1:11">
      <c r="A4478" s="245"/>
      <c r="B4478" s="245"/>
      <c r="C4478" s="245"/>
      <c r="D4478" s="245"/>
      <c r="E4478" s="245"/>
      <c r="F4478" s="245" t="s">
        <v>886</v>
      </c>
      <c r="G4478" s="245" t="s">
        <v>889</v>
      </c>
      <c r="H4478" s="245" t="s">
        <v>888</v>
      </c>
      <c r="I4478" s="245" t="s">
        <v>889</v>
      </c>
      <c r="J4478" s="245" t="s">
        <v>890</v>
      </c>
      <c r="K4478" s="245" t="s">
        <v>889</v>
      </c>
    </row>
    <row r="4479" spans="1:11" ht="15" thickBot="1">
      <c r="A4479" s="245"/>
      <c r="B4479" s="245"/>
      <c r="C4479" s="245"/>
      <c r="D4479" s="245"/>
      <c r="E4479" s="245"/>
      <c r="F4479" s="245" t="s">
        <v>891</v>
      </c>
      <c r="G4479" s="245" t="s">
        <v>3849</v>
      </c>
      <c r="H4479" s="599" t="s">
        <v>892</v>
      </c>
      <c r="I4479" s="599"/>
      <c r="J4479" s="599" t="s">
        <v>4111</v>
      </c>
      <c r="K4479" s="599"/>
    </row>
    <row r="4480" spans="1:11" ht="0.95" customHeight="1" thickTop="1">
      <c r="A4480" s="217"/>
      <c r="B4480" s="217"/>
      <c r="C4480" s="217"/>
      <c r="D4480" s="217"/>
      <c r="E4480" s="217"/>
      <c r="F4480" s="217"/>
      <c r="G4480" s="217"/>
      <c r="H4480" s="217"/>
      <c r="I4480" s="217"/>
      <c r="J4480" s="217"/>
      <c r="K4480" s="217"/>
    </row>
    <row r="4481" spans="1:11" ht="18" customHeight="1">
      <c r="A4481" s="243"/>
      <c r="B4481" s="243" t="s">
        <v>840</v>
      </c>
      <c r="C4481" s="207" t="s">
        <v>841</v>
      </c>
      <c r="D4481" s="243" t="s">
        <v>842</v>
      </c>
      <c r="E4481" s="243" t="s">
        <v>843</v>
      </c>
      <c r="F4481" s="600" t="s">
        <v>844</v>
      </c>
      <c r="G4481" s="600"/>
      <c r="H4481" s="208" t="s">
        <v>845</v>
      </c>
      <c r="I4481" s="207" t="s">
        <v>846</v>
      </c>
      <c r="J4481" s="207" t="s">
        <v>847</v>
      </c>
      <c r="K4481" s="207" t="s">
        <v>742</v>
      </c>
    </row>
    <row r="4482" spans="1:11" ht="33" customHeight="1">
      <c r="A4482" s="317" t="s">
        <v>848</v>
      </c>
      <c r="B4482" s="317"/>
      <c r="C4482" s="318" t="s">
        <v>4102</v>
      </c>
      <c r="D4482" s="317" t="s">
        <v>14</v>
      </c>
      <c r="E4482" s="317" t="s">
        <v>4103</v>
      </c>
      <c r="F4482" s="592" t="s">
        <v>1183</v>
      </c>
      <c r="G4482" s="592"/>
      <c r="H4482" s="319" t="s">
        <v>862</v>
      </c>
      <c r="I4482" s="318">
        <v>1</v>
      </c>
      <c r="J4482" s="318" t="s">
        <v>2447</v>
      </c>
      <c r="K4482" s="318" t="s">
        <v>2447</v>
      </c>
    </row>
    <row r="4483" spans="1:11" ht="33" customHeight="1">
      <c r="A4483" s="247" t="s">
        <v>869</v>
      </c>
      <c r="B4483" s="247"/>
      <c r="C4483" s="214" t="s">
        <v>4107</v>
      </c>
      <c r="D4483" s="247" t="s">
        <v>14</v>
      </c>
      <c r="E4483" s="247" t="s">
        <v>4108</v>
      </c>
      <c r="F4483" s="598" t="s">
        <v>1438</v>
      </c>
      <c r="G4483" s="598"/>
      <c r="H4483" s="215" t="s">
        <v>914</v>
      </c>
      <c r="I4483" s="214" t="s">
        <v>4112</v>
      </c>
      <c r="J4483" s="214" t="s">
        <v>4110</v>
      </c>
      <c r="K4483" s="216">
        <v>8.7100000000000009</v>
      </c>
    </row>
    <row r="4484" spans="1:11">
      <c r="A4484" s="245"/>
      <c r="B4484" s="245"/>
      <c r="C4484" s="245"/>
      <c r="D4484" s="245"/>
      <c r="E4484" s="245"/>
      <c r="F4484" s="245" t="s">
        <v>886</v>
      </c>
      <c r="G4484" s="245" t="s">
        <v>889</v>
      </c>
      <c r="H4484" s="245" t="s">
        <v>888</v>
      </c>
      <c r="I4484" s="245" t="s">
        <v>889</v>
      </c>
      <c r="J4484" s="245" t="s">
        <v>890</v>
      </c>
      <c r="K4484" s="245" t="s">
        <v>889</v>
      </c>
    </row>
    <row r="4485" spans="1:11" ht="15" thickBot="1">
      <c r="A4485" s="245"/>
      <c r="B4485" s="245"/>
      <c r="C4485" s="245"/>
      <c r="D4485" s="245"/>
      <c r="E4485" s="245"/>
      <c r="F4485" s="245" t="s">
        <v>891</v>
      </c>
      <c r="G4485" s="245" t="s">
        <v>4113</v>
      </c>
      <c r="H4485" s="599" t="s">
        <v>892</v>
      </c>
      <c r="I4485" s="599"/>
      <c r="J4485" s="599" t="s">
        <v>4114</v>
      </c>
      <c r="K4485" s="599"/>
    </row>
    <row r="4486" spans="1:11" ht="0.95" customHeight="1" thickTop="1">
      <c r="A4486" s="217"/>
      <c r="B4486" s="217"/>
      <c r="C4486" s="217"/>
      <c r="D4486" s="217"/>
      <c r="E4486" s="217"/>
      <c r="F4486" s="217"/>
      <c r="G4486" s="217"/>
      <c r="H4486" s="217"/>
      <c r="I4486" s="217"/>
      <c r="J4486" s="217"/>
      <c r="K4486" s="217"/>
    </row>
    <row r="4487" spans="1:11" ht="18" customHeight="1">
      <c r="A4487" s="243"/>
      <c r="B4487" s="243" t="s">
        <v>840</v>
      </c>
      <c r="C4487" s="207" t="s">
        <v>841</v>
      </c>
      <c r="D4487" s="243" t="s">
        <v>842</v>
      </c>
      <c r="E4487" s="243" t="s">
        <v>843</v>
      </c>
      <c r="F4487" s="600" t="s">
        <v>844</v>
      </c>
      <c r="G4487" s="600"/>
      <c r="H4487" s="208" t="s">
        <v>845</v>
      </c>
      <c r="I4487" s="207" t="s">
        <v>846</v>
      </c>
      <c r="J4487" s="207" t="s">
        <v>847</v>
      </c>
      <c r="K4487" s="207" t="s">
        <v>742</v>
      </c>
    </row>
    <row r="4488" spans="1:11" ht="33" customHeight="1">
      <c r="A4488" s="317" t="s">
        <v>848</v>
      </c>
      <c r="B4488" s="317"/>
      <c r="C4488" s="318" t="s">
        <v>4096</v>
      </c>
      <c r="D4488" s="317" t="s">
        <v>14</v>
      </c>
      <c r="E4488" s="317" t="s">
        <v>4097</v>
      </c>
      <c r="F4488" s="592" t="s">
        <v>1183</v>
      </c>
      <c r="G4488" s="592"/>
      <c r="H4488" s="319" t="s">
        <v>862</v>
      </c>
      <c r="I4488" s="318">
        <v>1</v>
      </c>
      <c r="J4488" s="318" t="s">
        <v>4098</v>
      </c>
      <c r="K4488" s="318" t="s">
        <v>4098</v>
      </c>
    </row>
    <row r="4489" spans="1:11" ht="33" customHeight="1">
      <c r="A4489" s="247" t="s">
        <v>869</v>
      </c>
      <c r="B4489" s="247"/>
      <c r="C4489" s="214" t="s">
        <v>4107</v>
      </c>
      <c r="D4489" s="247" t="s">
        <v>14</v>
      </c>
      <c r="E4489" s="247" t="s">
        <v>4108</v>
      </c>
      <c r="F4489" s="598" t="s">
        <v>1438</v>
      </c>
      <c r="G4489" s="598"/>
      <c r="H4489" s="215" t="s">
        <v>914</v>
      </c>
      <c r="I4489" s="214" t="s">
        <v>4115</v>
      </c>
      <c r="J4489" s="214" t="s">
        <v>4110</v>
      </c>
      <c r="K4489" s="216">
        <v>36.409999999999997</v>
      </c>
    </row>
    <row r="4490" spans="1:11">
      <c r="A4490" s="245"/>
      <c r="B4490" s="245"/>
      <c r="C4490" s="245"/>
      <c r="D4490" s="245"/>
      <c r="E4490" s="245"/>
      <c r="F4490" s="245" t="s">
        <v>886</v>
      </c>
      <c r="G4490" s="245" t="s">
        <v>889</v>
      </c>
      <c r="H4490" s="245" t="s">
        <v>888</v>
      </c>
      <c r="I4490" s="245" t="s">
        <v>889</v>
      </c>
      <c r="J4490" s="245" t="s">
        <v>890</v>
      </c>
      <c r="K4490" s="245" t="s">
        <v>889</v>
      </c>
    </row>
    <row r="4491" spans="1:11" ht="15" thickBot="1">
      <c r="A4491" s="245"/>
      <c r="B4491" s="245"/>
      <c r="C4491" s="245"/>
      <c r="D4491" s="245"/>
      <c r="E4491" s="245"/>
      <c r="F4491" s="245" t="s">
        <v>891</v>
      </c>
      <c r="G4491" s="245" t="s">
        <v>4116</v>
      </c>
      <c r="H4491" s="599" t="s">
        <v>892</v>
      </c>
      <c r="I4491" s="599"/>
      <c r="J4491" s="599" t="s">
        <v>4117</v>
      </c>
      <c r="K4491" s="599"/>
    </row>
    <row r="4492" spans="1:11" ht="0.95" customHeight="1" thickTop="1">
      <c r="A4492" s="217"/>
      <c r="B4492" s="217"/>
      <c r="C4492" s="217"/>
      <c r="D4492" s="217"/>
      <c r="E4492" s="217"/>
      <c r="F4492" s="217"/>
      <c r="G4492" s="217"/>
      <c r="H4492" s="217"/>
      <c r="I4492" s="217"/>
      <c r="J4492" s="217"/>
      <c r="K4492" s="217"/>
    </row>
    <row r="4493" spans="1:11" ht="18" customHeight="1">
      <c r="A4493" s="243"/>
      <c r="B4493" s="243" t="s">
        <v>840</v>
      </c>
      <c r="C4493" s="207" t="s">
        <v>841</v>
      </c>
      <c r="D4493" s="243" t="s">
        <v>842</v>
      </c>
      <c r="E4493" s="243" t="s">
        <v>843</v>
      </c>
      <c r="F4493" s="600" t="s">
        <v>844</v>
      </c>
      <c r="G4493" s="600"/>
      <c r="H4493" s="208" t="s">
        <v>845</v>
      </c>
      <c r="I4493" s="207" t="s">
        <v>846</v>
      </c>
      <c r="J4493" s="207" t="s">
        <v>847</v>
      </c>
      <c r="K4493" s="207" t="s">
        <v>742</v>
      </c>
    </row>
    <row r="4494" spans="1:11" ht="33" customHeight="1">
      <c r="A4494" s="317" t="s">
        <v>848</v>
      </c>
      <c r="B4494" s="317"/>
      <c r="C4494" s="318" t="s">
        <v>4093</v>
      </c>
      <c r="D4494" s="317" t="s">
        <v>14</v>
      </c>
      <c r="E4494" s="317" t="s">
        <v>4094</v>
      </c>
      <c r="F4494" s="592" t="s">
        <v>1183</v>
      </c>
      <c r="G4494" s="592"/>
      <c r="H4494" s="319" t="s">
        <v>862</v>
      </c>
      <c r="I4494" s="318">
        <v>1</v>
      </c>
      <c r="J4494" s="318" t="s">
        <v>4095</v>
      </c>
      <c r="K4494" s="318" t="s">
        <v>4095</v>
      </c>
    </row>
    <row r="4495" spans="1:11" ht="21.95" customHeight="1">
      <c r="A4495" s="247" t="s">
        <v>869</v>
      </c>
      <c r="B4495" s="247"/>
      <c r="C4495" s="214" t="s">
        <v>3284</v>
      </c>
      <c r="D4495" s="247" t="s">
        <v>14</v>
      </c>
      <c r="E4495" s="247" t="s">
        <v>3285</v>
      </c>
      <c r="F4495" s="598" t="s">
        <v>872</v>
      </c>
      <c r="G4495" s="598"/>
      <c r="H4495" s="215" t="s">
        <v>794</v>
      </c>
      <c r="I4495" s="214" t="s">
        <v>1921</v>
      </c>
      <c r="J4495" s="214" t="s">
        <v>1778</v>
      </c>
      <c r="K4495" s="216">
        <v>68.069999999999993</v>
      </c>
    </row>
    <row r="4496" spans="1:11">
      <c r="A4496" s="245"/>
      <c r="B4496" s="245"/>
      <c r="C4496" s="245"/>
      <c r="D4496" s="245"/>
      <c r="E4496" s="245"/>
      <c r="F4496" s="245" t="s">
        <v>886</v>
      </c>
      <c r="G4496" s="245" t="s">
        <v>889</v>
      </c>
      <c r="H4496" s="245" t="s">
        <v>888</v>
      </c>
      <c r="I4496" s="245" t="s">
        <v>889</v>
      </c>
      <c r="J4496" s="245" t="s">
        <v>890</v>
      </c>
      <c r="K4496" s="245" t="s">
        <v>889</v>
      </c>
    </row>
    <row r="4497" spans="1:11" ht="15" thickBot="1">
      <c r="A4497" s="245"/>
      <c r="B4497" s="245"/>
      <c r="C4497" s="245"/>
      <c r="D4497" s="245"/>
      <c r="E4497" s="245"/>
      <c r="F4497" s="245" t="s">
        <v>891</v>
      </c>
      <c r="G4497" s="245" t="s">
        <v>4118</v>
      </c>
      <c r="H4497" s="599" t="s">
        <v>892</v>
      </c>
      <c r="I4497" s="599"/>
      <c r="J4497" s="599" t="s">
        <v>4119</v>
      </c>
      <c r="K4497" s="599"/>
    </row>
    <row r="4498" spans="1:11" ht="0.95" customHeight="1" thickTop="1">
      <c r="A4498" s="217"/>
      <c r="B4498" s="217"/>
      <c r="C4498" s="217"/>
      <c r="D4498" s="217"/>
      <c r="E4498" s="217"/>
      <c r="F4498" s="217"/>
      <c r="G4498" s="217"/>
      <c r="H4498" s="217"/>
      <c r="I4498" s="217"/>
      <c r="J4498" s="217"/>
      <c r="K4498" s="217"/>
    </row>
    <row r="4499" spans="1:11" ht="18" customHeight="1">
      <c r="A4499" s="243"/>
      <c r="B4499" s="243" t="s">
        <v>840</v>
      </c>
      <c r="C4499" s="207" t="s">
        <v>841</v>
      </c>
      <c r="D4499" s="243" t="s">
        <v>842</v>
      </c>
      <c r="E4499" s="243" t="s">
        <v>843</v>
      </c>
      <c r="F4499" s="600" t="s">
        <v>844</v>
      </c>
      <c r="G4499" s="600"/>
      <c r="H4499" s="208" t="s">
        <v>845</v>
      </c>
      <c r="I4499" s="207" t="s">
        <v>846</v>
      </c>
      <c r="J4499" s="207" t="s">
        <v>847</v>
      </c>
      <c r="K4499" s="207" t="s">
        <v>742</v>
      </c>
    </row>
    <row r="4500" spans="1:11" ht="21.95" customHeight="1">
      <c r="A4500" s="317" t="s">
        <v>848</v>
      </c>
      <c r="B4500" s="317"/>
      <c r="C4500" s="318" t="s">
        <v>4090</v>
      </c>
      <c r="D4500" s="317" t="s">
        <v>14</v>
      </c>
      <c r="E4500" s="317" t="s">
        <v>4091</v>
      </c>
      <c r="F4500" s="592" t="s">
        <v>861</v>
      </c>
      <c r="G4500" s="592"/>
      <c r="H4500" s="319" t="s">
        <v>862</v>
      </c>
      <c r="I4500" s="318">
        <v>1</v>
      </c>
      <c r="J4500" s="318" t="s">
        <v>4092</v>
      </c>
      <c r="K4500" s="318" t="s">
        <v>4092</v>
      </c>
    </row>
    <row r="4501" spans="1:11" ht="21.95" customHeight="1">
      <c r="A4501" s="244" t="s">
        <v>853</v>
      </c>
      <c r="B4501" s="244"/>
      <c r="C4501" s="211" t="s">
        <v>2910</v>
      </c>
      <c r="D4501" s="244" t="s">
        <v>14</v>
      </c>
      <c r="E4501" s="244" t="s">
        <v>2911</v>
      </c>
      <c r="F4501" s="597" t="s">
        <v>861</v>
      </c>
      <c r="G4501" s="597"/>
      <c r="H4501" s="212" t="s">
        <v>862</v>
      </c>
      <c r="I4501" s="211" t="s">
        <v>867</v>
      </c>
      <c r="J4501" s="211" t="s">
        <v>2182</v>
      </c>
      <c r="K4501" s="213">
        <v>0.38</v>
      </c>
    </row>
    <row r="4502" spans="1:11" ht="21.95" customHeight="1">
      <c r="A4502" s="244" t="s">
        <v>853</v>
      </c>
      <c r="B4502" s="244"/>
      <c r="C4502" s="211" t="s">
        <v>2912</v>
      </c>
      <c r="D4502" s="244" t="s">
        <v>14</v>
      </c>
      <c r="E4502" s="244" t="s">
        <v>2913</v>
      </c>
      <c r="F4502" s="597" t="s">
        <v>861</v>
      </c>
      <c r="G4502" s="597"/>
      <c r="H4502" s="212" t="s">
        <v>862</v>
      </c>
      <c r="I4502" s="211" t="s">
        <v>867</v>
      </c>
      <c r="J4502" s="211" t="s">
        <v>2914</v>
      </c>
      <c r="K4502" s="213">
        <v>0.8</v>
      </c>
    </row>
    <row r="4503" spans="1:11" ht="21.95" customHeight="1">
      <c r="A4503" s="244" t="s">
        <v>853</v>
      </c>
      <c r="B4503" s="244"/>
      <c r="C4503" s="211" t="s">
        <v>3481</v>
      </c>
      <c r="D4503" s="244" t="s">
        <v>14</v>
      </c>
      <c r="E4503" s="244" t="s">
        <v>3482</v>
      </c>
      <c r="F4503" s="597" t="s">
        <v>861</v>
      </c>
      <c r="G4503" s="597"/>
      <c r="H4503" s="212" t="s">
        <v>862</v>
      </c>
      <c r="I4503" s="211" t="s">
        <v>867</v>
      </c>
      <c r="J4503" s="211" t="s">
        <v>1803</v>
      </c>
      <c r="K4503" s="213">
        <v>0.19</v>
      </c>
    </row>
    <row r="4504" spans="1:11" ht="21.95" customHeight="1">
      <c r="A4504" s="247" t="s">
        <v>869</v>
      </c>
      <c r="B4504" s="247"/>
      <c r="C4504" s="214" t="s">
        <v>2922</v>
      </c>
      <c r="D4504" s="247" t="s">
        <v>14</v>
      </c>
      <c r="E4504" s="247" t="s">
        <v>2923</v>
      </c>
      <c r="F4504" s="598" t="s">
        <v>2924</v>
      </c>
      <c r="G4504" s="598"/>
      <c r="H4504" s="215" t="s">
        <v>862</v>
      </c>
      <c r="I4504" s="214" t="s">
        <v>867</v>
      </c>
      <c r="J4504" s="214" t="s">
        <v>2925</v>
      </c>
      <c r="K4504" s="216">
        <v>3.09</v>
      </c>
    </row>
    <row r="4505" spans="1:11" ht="21.95" customHeight="1">
      <c r="A4505" s="247" t="s">
        <v>869</v>
      </c>
      <c r="B4505" s="247"/>
      <c r="C4505" s="214" t="s">
        <v>2926</v>
      </c>
      <c r="D4505" s="247" t="s">
        <v>14</v>
      </c>
      <c r="E4505" s="247" t="s">
        <v>2927</v>
      </c>
      <c r="F4505" s="598" t="s">
        <v>2924</v>
      </c>
      <c r="G4505" s="598"/>
      <c r="H4505" s="215" t="s">
        <v>862</v>
      </c>
      <c r="I4505" s="214" t="s">
        <v>867</v>
      </c>
      <c r="J4505" s="214" t="s">
        <v>1764</v>
      </c>
      <c r="K4505" s="216">
        <v>0.37</v>
      </c>
    </row>
    <row r="4506" spans="1:11" ht="21.95" customHeight="1">
      <c r="A4506" s="247" t="s">
        <v>869</v>
      </c>
      <c r="B4506" s="247"/>
      <c r="C4506" s="214" t="s">
        <v>3483</v>
      </c>
      <c r="D4506" s="247" t="s">
        <v>14</v>
      </c>
      <c r="E4506" s="247" t="s">
        <v>3484</v>
      </c>
      <c r="F4506" s="598" t="s">
        <v>2920</v>
      </c>
      <c r="G4506" s="598"/>
      <c r="H4506" s="215" t="s">
        <v>862</v>
      </c>
      <c r="I4506" s="214" t="s">
        <v>867</v>
      </c>
      <c r="J4506" s="214" t="s">
        <v>3485</v>
      </c>
      <c r="K4506" s="216">
        <v>20.84</v>
      </c>
    </row>
    <row r="4507" spans="1:11" ht="21.95" customHeight="1">
      <c r="A4507" s="247" t="s">
        <v>869</v>
      </c>
      <c r="B4507" s="247"/>
      <c r="C4507" s="214" t="s">
        <v>2928</v>
      </c>
      <c r="D4507" s="247" t="s">
        <v>14</v>
      </c>
      <c r="E4507" s="247" t="s">
        <v>2929</v>
      </c>
      <c r="F4507" s="598" t="s">
        <v>2930</v>
      </c>
      <c r="G4507" s="598"/>
      <c r="H4507" s="215" t="s">
        <v>862</v>
      </c>
      <c r="I4507" s="214" t="s">
        <v>867</v>
      </c>
      <c r="J4507" s="214" t="s">
        <v>1108</v>
      </c>
      <c r="K4507" s="216">
        <v>0.02</v>
      </c>
    </row>
    <row r="4508" spans="1:11" ht="21.95" customHeight="1">
      <c r="A4508" s="247" t="s">
        <v>869</v>
      </c>
      <c r="B4508" s="247"/>
      <c r="C4508" s="214" t="s">
        <v>2931</v>
      </c>
      <c r="D4508" s="247" t="s">
        <v>14</v>
      </c>
      <c r="E4508" s="247" t="s">
        <v>2932</v>
      </c>
      <c r="F4508" s="598" t="s">
        <v>2933</v>
      </c>
      <c r="G4508" s="598"/>
      <c r="H4508" s="215" t="s">
        <v>862</v>
      </c>
      <c r="I4508" s="214" t="s">
        <v>867</v>
      </c>
      <c r="J4508" s="214" t="s">
        <v>2056</v>
      </c>
      <c r="K4508" s="216">
        <v>0.6</v>
      </c>
    </row>
    <row r="4509" spans="1:11">
      <c r="A4509" s="245"/>
      <c r="B4509" s="245"/>
      <c r="C4509" s="245"/>
      <c r="D4509" s="245"/>
      <c r="E4509" s="245"/>
      <c r="F4509" s="245" t="s">
        <v>886</v>
      </c>
      <c r="G4509" s="245" t="s">
        <v>4336</v>
      </c>
      <c r="H4509" s="245" t="s">
        <v>888</v>
      </c>
      <c r="I4509" s="245" t="s">
        <v>2015</v>
      </c>
      <c r="J4509" s="245" t="s">
        <v>890</v>
      </c>
      <c r="K4509" s="245" t="s">
        <v>4104</v>
      </c>
    </row>
    <row r="4510" spans="1:11" ht="15" thickBot="1">
      <c r="A4510" s="245"/>
      <c r="B4510" s="245"/>
      <c r="C4510" s="245"/>
      <c r="D4510" s="245"/>
      <c r="E4510" s="245"/>
      <c r="F4510" s="245" t="s">
        <v>891</v>
      </c>
      <c r="G4510" s="245" t="s">
        <v>4120</v>
      </c>
      <c r="H4510" s="599" t="s">
        <v>892</v>
      </c>
      <c r="I4510" s="599"/>
      <c r="J4510" s="599" t="s">
        <v>4121</v>
      </c>
      <c r="K4510" s="599"/>
    </row>
    <row r="4511" spans="1:11" ht="0.95" customHeight="1" thickTop="1">
      <c r="A4511" s="217"/>
      <c r="B4511" s="217"/>
      <c r="C4511" s="217"/>
      <c r="D4511" s="217"/>
      <c r="E4511" s="217"/>
      <c r="F4511" s="217"/>
      <c r="G4511" s="217"/>
      <c r="H4511" s="217"/>
      <c r="I4511" s="217"/>
      <c r="J4511" s="217"/>
      <c r="K4511" s="217"/>
    </row>
    <row r="4512" spans="1:11" ht="18" customHeight="1">
      <c r="A4512" s="243"/>
      <c r="B4512" s="243" t="s">
        <v>840</v>
      </c>
      <c r="C4512" s="207" t="s">
        <v>841</v>
      </c>
      <c r="D4512" s="243" t="s">
        <v>842</v>
      </c>
      <c r="E4512" s="243" t="s">
        <v>843</v>
      </c>
      <c r="F4512" s="600" t="s">
        <v>844</v>
      </c>
      <c r="G4512" s="600"/>
      <c r="H4512" s="208" t="s">
        <v>845</v>
      </c>
      <c r="I4512" s="207" t="s">
        <v>846</v>
      </c>
      <c r="J4512" s="207" t="s">
        <v>847</v>
      </c>
      <c r="K4512" s="207" t="s">
        <v>742</v>
      </c>
    </row>
    <row r="4513" spans="1:11" ht="44.1" customHeight="1">
      <c r="A4513" s="317" t="s">
        <v>848</v>
      </c>
      <c r="B4513" s="317"/>
      <c r="C4513" s="318" t="s">
        <v>1192</v>
      </c>
      <c r="D4513" s="317" t="s">
        <v>14</v>
      </c>
      <c r="E4513" s="317" t="s">
        <v>1193</v>
      </c>
      <c r="F4513" s="592" t="s">
        <v>917</v>
      </c>
      <c r="G4513" s="592"/>
      <c r="H4513" s="319" t="s">
        <v>873</v>
      </c>
      <c r="I4513" s="318">
        <v>1</v>
      </c>
      <c r="J4513" s="318" t="s">
        <v>1194</v>
      </c>
      <c r="K4513" s="318" t="s">
        <v>1194</v>
      </c>
    </row>
    <row r="4514" spans="1:11" ht="21.95" customHeight="1">
      <c r="A4514" s="244" t="s">
        <v>853</v>
      </c>
      <c r="B4514" s="244"/>
      <c r="C4514" s="211" t="s">
        <v>1947</v>
      </c>
      <c r="D4514" s="244" t="s">
        <v>14</v>
      </c>
      <c r="E4514" s="244" t="s">
        <v>1948</v>
      </c>
      <c r="F4514" s="597" t="s">
        <v>861</v>
      </c>
      <c r="G4514" s="597"/>
      <c r="H4514" s="212" t="s">
        <v>862</v>
      </c>
      <c r="I4514" s="211" t="s">
        <v>4122</v>
      </c>
      <c r="J4514" s="211" t="s">
        <v>1950</v>
      </c>
      <c r="K4514" s="213">
        <v>2.04</v>
      </c>
    </row>
    <row r="4515" spans="1:11" ht="21.95" customHeight="1">
      <c r="A4515" s="244" t="s">
        <v>853</v>
      </c>
      <c r="B4515" s="244"/>
      <c r="C4515" s="211" t="s">
        <v>1229</v>
      </c>
      <c r="D4515" s="244" t="s">
        <v>14</v>
      </c>
      <c r="E4515" s="244" t="s">
        <v>1230</v>
      </c>
      <c r="F4515" s="597" t="s">
        <v>861</v>
      </c>
      <c r="G4515" s="597"/>
      <c r="H4515" s="212" t="s">
        <v>862</v>
      </c>
      <c r="I4515" s="211" t="s">
        <v>4122</v>
      </c>
      <c r="J4515" s="211" t="s">
        <v>1231</v>
      </c>
      <c r="K4515" s="213">
        <v>2.59</v>
      </c>
    </row>
    <row r="4516" spans="1:11" ht="21.95" customHeight="1">
      <c r="A4516" s="247" t="s">
        <v>869</v>
      </c>
      <c r="B4516" s="247"/>
      <c r="C4516" s="214" t="s">
        <v>4123</v>
      </c>
      <c r="D4516" s="247" t="s">
        <v>14</v>
      </c>
      <c r="E4516" s="247" t="s">
        <v>4124</v>
      </c>
      <c r="F4516" s="598" t="s">
        <v>872</v>
      </c>
      <c r="G4516" s="598"/>
      <c r="H4516" s="215" t="s">
        <v>873</v>
      </c>
      <c r="I4516" s="214" t="s">
        <v>4125</v>
      </c>
      <c r="J4516" s="214" t="s">
        <v>4126</v>
      </c>
      <c r="K4516" s="216">
        <v>2.83</v>
      </c>
    </row>
    <row r="4517" spans="1:11">
      <c r="A4517" s="245"/>
      <c r="B4517" s="245"/>
      <c r="C4517" s="245"/>
      <c r="D4517" s="245"/>
      <c r="E4517" s="245"/>
      <c r="F4517" s="245" t="s">
        <v>886</v>
      </c>
      <c r="G4517" s="245" t="s">
        <v>1712</v>
      </c>
      <c r="H4517" s="245" t="s">
        <v>888</v>
      </c>
      <c r="I4517" s="245" t="s">
        <v>3105</v>
      </c>
      <c r="J4517" s="245" t="s">
        <v>890</v>
      </c>
      <c r="K4517" s="245" t="s">
        <v>1907</v>
      </c>
    </row>
    <row r="4518" spans="1:11" ht="15" thickBot="1">
      <c r="A4518" s="245"/>
      <c r="B4518" s="245"/>
      <c r="C4518" s="245"/>
      <c r="D4518" s="245"/>
      <c r="E4518" s="245"/>
      <c r="F4518" s="245" t="s">
        <v>891</v>
      </c>
      <c r="G4518" s="245" t="s">
        <v>4127</v>
      </c>
      <c r="H4518" s="599" t="s">
        <v>892</v>
      </c>
      <c r="I4518" s="599"/>
      <c r="J4518" s="599" t="s">
        <v>4128</v>
      </c>
      <c r="K4518" s="599"/>
    </row>
    <row r="4519" spans="1:11" ht="0.95" customHeight="1" thickTop="1">
      <c r="A4519" s="217"/>
      <c r="B4519" s="217"/>
      <c r="C4519" s="217"/>
      <c r="D4519" s="217"/>
      <c r="E4519" s="217"/>
      <c r="F4519" s="217"/>
      <c r="G4519" s="217"/>
      <c r="H4519" s="217"/>
      <c r="I4519" s="217"/>
      <c r="J4519" s="217"/>
      <c r="K4519" s="217"/>
    </row>
    <row r="4520" spans="1:11" ht="18" customHeight="1">
      <c r="A4520" s="243"/>
      <c r="B4520" s="243" t="s">
        <v>840</v>
      </c>
      <c r="C4520" s="207" t="s">
        <v>841</v>
      </c>
      <c r="D4520" s="243" t="s">
        <v>842</v>
      </c>
      <c r="E4520" s="243" t="s">
        <v>843</v>
      </c>
      <c r="F4520" s="600" t="s">
        <v>844</v>
      </c>
      <c r="G4520" s="600"/>
      <c r="H4520" s="208" t="s">
        <v>845</v>
      </c>
      <c r="I4520" s="207" t="s">
        <v>846</v>
      </c>
      <c r="J4520" s="207" t="s">
        <v>847</v>
      </c>
      <c r="K4520" s="207" t="s">
        <v>742</v>
      </c>
    </row>
    <row r="4521" spans="1:11" ht="33" customHeight="1">
      <c r="A4521" s="317" t="s">
        <v>848</v>
      </c>
      <c r="B4521" s="317"/>
      <c r="C4521" s="318" t="s">
        <v>3886</v>
      </c>
      <c r="D4521" s="317" t="s">
        <v>14</v>
      </c>
      <c r="E4521" s="317" t="s">
        <v>3887</v>
      </c>
      <c r="F4521" s="592" t="s">
        <v>917</v>
      </c>
      <c r="G4521" s="592"/>
      <c r="H4521" s="319" t="s">
        <v>873</v>
      </c>
      <c r="I4521" s="318">
        <v>1</v>
      </c>
      <c r="J4521" s="318" t="s">
        <v>3888</v>
      </c>
      <c r="K4521" s="318" t="s">
        <v>3888</v>
      </c>
    </row>
    <row r="4522" spans="1:11" ht="21.95" customHeight="1">
      <c r="A4522" s="244" t="s">
        <v>853</v>
      </c>
      <c r="B4522" s="244"/>
      <c r="C4522" s="211" t="s">
        <v>1947</v>
      </c>
      <c r="D4522" s="244" t="s">
        <v>14</v>
      </c>
      <c r="E4522" s="244" t="s">
        <v>1948</v>
      </c>
      <c r="F4522" s="597" t="s">
        <v>861</v>
      </c>
      <c r="G4522" s="597"/>
      <c r="H4522" s="212" t="s">
        <v>862</v>
      </c>
      <c r="I4522" s="211" t="s">
        <v>4129</v>
      </c>
      <c r="J4522" s="211" t="s">
        <v>1950</v>
      </c>
      <c r="K4522" s="213">
        <v>5.66</v>
      </c>
    </row>
    <row r="4523" spans="1:11" ht="21.95" customHeight="1">
      <c r="A4523" s="244" t="s">
        <v>853</v>
      </c>
      <c r="B4523" s="244"/>
      <c r="C4523" s="211" t="s">
        <v>1229</v>
      </c>
      <c r="D4523" s="244" t="s">
        <v>14</v>
      </c>
      <c r="E4523" s="244" t="s">
        <v>1230</v>
      </c>
      <c r="F4523" s="597" t="s">
        <v>861</v>
      </c>
      <c r="G4523" s="597"/>
      <c r="H4523" s="212" t="s">
        <v>862</v>
      </c>
      <c r="I4523" s="211" t="s">
        <v>4129</v>
      </c>
      <c r="J4523" s="211" t="s">
        <v>1231</v>
      </c>
      <c r="K4523" s="213">
        <v>7.2</v>
      </c>
    </row>
    <row r="4524" spans="1:11" ht="21.95" customHeight="1">
      <c r="A4524" s="247" t="s">
        <v>869</v>
      </c>
      <c r="B4524" s="247"/>
      <c r="C4524" s="214" t="s">
        <v>1996</v>
      </c>
      <c r="D4524" s="247" t="s">
        <v>14</v>
      </c>
      <c r="E4524" s="247" t="s">
        <v>1997</v>
      </c>
      <c r="F4524" s="598" t="s">
        <v>872</v>
      </c>
      <c r="G4524" s="598"/>
      <c r="H4524" s="215" t="s">
        <v>914</v>
      </c>
      <c r="I4524" s="214" t="s">
        <v>2191</v>
      </c>
      <c r="J4524" s="214" t="s">
        <v>1722</v>
      </c>
      <c r="K4524" s="216">
        <v>0.17</v>
      </c>
    </row>
    <row r="4525" spans="1:11" ht="21.95" customHeight="1">
      <c r="A4525" s="247" t="s">
        <v>869</v>
      </c>
      <c r="B4525" s="247"/>
      <c r="C4525" s="214" t="s">
        <v>4123</v>
      </c>
      <c r="D4525" s="247" t="s">
        <v>14</v>
      </c>
      <c r="E4525" s="247" t="s">
        <v>4124</v>
      </c>
      <c r="F4525" s="598" t="s">
        <v>872</v>
      </c>
      <c r="G4525" s="598"/>
      <c r="H4525" s="215" t="s">
        <v>873</v>
      </c>
      <c r="I4525" s="214" t="s">
        <v>2000</v>
      </c>
      <c r="J4525" s="214" t="s">
        <v>4126</v>
      </c>
      <c r="K4525" s="216">
        <v>2.88</v>
      </c>
    </row>
    <row r="4526" spans="1:11">
      <c r="A4526" s="245"/>
      <c r="B4526" s="245"/>
      <c r="C4526" s="245"/>
      <c r="D4526" s="245"/>
      <c r="E4526" s="245"/>
      <c r="F4526" s="245" t="s">
        <v>886</v>
      </c>
      <c r="G4526" s="245" t="s">
        <v>3097</v>
      </c>
      <c r="H4526" s="245" t="s">
        <v>888</v>
      </c>
      <c r="I4526" s="245" t="s">
        <v>2684</v>
      </c>
      <c r="J4526" s="245" t="s">
        <v>890</v>
      </c>
      <c r="K4526" s="245" t="s">
        <v>4128</v>
      </c>
    </row>
    <row r="4527" spans="1:11" ht="15" thickBot="1">
      <c r="A4527" s="245"/>
      <c r="B4527" s="245"/>
      <c r="C4527" s="245"/>
      <c r="D4527" s="245"/>
      <c r="E4527" s="245"/>
      <c r="F4527" s="245" t="s">
        <v>891</v>
      </c>
      <c r="G4527" s="245" t="s">
        <v>4130</v>
      </c>
      <c r="H4527" s="599" t="s">
        <v>892</v>
      </c>
      <c r="I4527" s="599"/>
      <c r="J4527" s="599" t="s">
        <v>4131</v>
      </c>
      <c r="K4527" s="599"/>
    </row>
    <row r="4528" spans="1:11" ht="0.95" customHeight="1" thickTop="1">
      <c r="A4528" s="217"/>
      <c r="B4528" s="217"/>
      <c r="C4528" s="217"/>
      <c r="D4528" s="217"/>
      <c r="E4528" s="217"/>
      <c r="F4528" s="217"/>
      <c r="G4528" s="217"/>
      <c r="H4528" s="217"/>
      <c r="I4528" s="217"/>
      <c r="J4528" s="217"/>
      <c r="K4528" s="217"/>
    </row>
    <row r="4529" spans="1:11" ht="18" customHeight="1">
      <c r="A4529" s="243"/>
      <c r="B4529" s="243" t="s">
        <v>840</v>
      </c>
      <c r="C4529" s="207" t="s">
        <v>841</v>
      </c>
      <c r="D4529" s="243" t="s">
        <v>842</v>
      </c>
      <c r="E4529" s="243" t="s">
        <v>843</v>
      </c>
      <c r="F4529" s="600" t="s">
        <v>844</v>
      </c>
      <c r="G4529" s="600"/>
      <c r="H4529" s="208" t="s">
        <v>845</v>
      </c>
      <c r="I4529" s="207" t="s">
        <v>846</v>
      </c>
      <c r="J4529" s="207" t="s">
        <v>847</v>
      </c>
      <c r="K4529" s="207" t="s">
        <v>742</v>
      </c>
    </row>
    <row r="4530" spans="1:11" ht="44.1" customHeight="1">
      <c r="A4530" s="317" t="s">
        <v>848</v>
      </c>
      <c r="B4530" s="317"/>
      <c r="C4530" s="318" t="s">
        <v>1195</v>
      </c>
      <c r="D4530" s="317" t="s">
        <v>14</v>
      </c>
      <c r="E4530" s="317" t="s">
        <v>1196</v>
      </c>
      <c r="F4530" s="592" t="s">
        <v>917</v>
      </c>
      <c r="G4530" s="592"/>
      <c r="H4530" s="319" t="s">
        <v>914</v>
      </c>
      <c r="I4530" s="318">
        <v>1</v>
      </c>
      <c r="J4530" s="318" t="s">
        <v>1197</v>
      </c>
      <c r="K4530" s="318" t="s">
        <v>1197</v>
      </c>
    </row>
    <row r="4531" spans="1:11" ht="21.95" customHeight="1">
      <c r="A4531" s="244" t="s">
        <v>853</v>
      </c>
      <c r="B4531" s="244"/>
      <c r="C4531" s="211" t="s">
        <v>1947</v>
      </c>
      <c r="D4531" s="244" t="s">
        <v>14</v>
      </c>
      <c r="E4531" s="244" t="s">
        <v>1948</v>
      </c>
      <c r="F4531" s="597" t="s">
        <v>861</v>
      </c>
      <c r="G4531" s="597"/>
      <c r="H4531" s="212" t="s">
        <v>862</v>
      </c>
      <c r="I4531" s="211" t="s">
        <v>4132</v>
      </c>
      <c r="J4531" s="211" t="s">
        <v>1950</v>
      </c>
      <c r="K4531" s="213">
        <v>2.44</v>
      </c>
    </row>
    <row r="4532" spans="1:11" ht="21.95" customHeight="1">
      <c r="A4532" s="244" t="s">
        <v>853</v>
      </c>
      <c r="B4532" s="244"/>
      <c r="C4532" s="211" t="s">
        <v>1229</v>
      </c>
      <c r="D4532" s="244" t="s">
        <v>14</v>
      </c>
      <c r="E4532" s="244" t="s">
        <v>1230</v>
      </c>
      <c r="F4532" s="597" t="s">
        <v>861</v>
      </c>
      <c r="G4532" s="597"/>
      <c r="H4532" s="212" t="s">
        <v>862</v>
      </c>
      <c r="I4532" s="211" t="s">
        <v>4132</v>
      </c>
      <c r="J4532" s="211" t="s">
        <v>1231</v>
      </c>
      <c r="K4532" s="213">
        <v>3.1</v>
      </c>
    </row>
    <row r="4533" spans="1:11" ht="21.95" customHeight="1">
      <c r="A4533" s="247" t="s">
        <v>869</v>
      </c>
      <c r="B4533" s="247"/>
      <c r="C4533" s="214" t="s">
        <v>2873</v>
      </c>
      <c r="D4533" s="247" t="s">
        <v>14</v>
      </c>
      <c r="E4533" s="247" t="s">
        <v>2874</v>
      </c>
      <c r="F4533" s="598" t="s">
        <v>872</v>
      </c>
      <c r="G4533" s="598"/>
      <c r="H4533" s="215" t="s">
        <v>914</v>
      </c>
      <c r="I4533" s="214" t="s">
        <v>2106</v>
      </c>
      <c r="J4533" s="214" t="s">
        <v>2875</v>
      </c>
      <c r="K4533" s="216">
        <v>1.01</v>
      </c>
    </row>
    <row r="4534" spans="1:11" ht="21.95" customHeight="1">
      <c r="A4534" s="247" t="s">
        <v>869</v>
      </c>
      <c r="B4534" s="247"/>
      <c r="C4534" s="214" t="s">
        <v>1996</v>
      </c>
      <c r="D4534" s="247" t="s">
        <v>14</v>
      </c>
      <c r="E4534" s="247" t="s">
        <v>1997</v>
      </c>
      <c r="F4534" s="598" t="s">
        <v>872</v>
      </c>
      <c r="G4534" s="598"/>
      <c r="H4534" s="215" t="s">
        <v>914</v>
      </c>
      <c r="I4534" s="214" t="s">
        <v>1529</v>
      </c>
      <c r="J4534" s="214" t="s">
        <v>1722</v>
      </c>
      <c r="K4534" s="216">
        <v>0.03</v>
      </c>
    </row>
    <row r="4535" spans="1:11" ht="21.95" customHeight="1">
      <c r="A4535" s="247" t="s">
        <v>869</v>
      </c>
      <c r="B4535" s="247"/>
      <c r="C4535" s="214" t="s">
        <v>2045</v>
      </c>
      <c r="D4535" s="247" t="s">
        <v>14</v>
      </c>
      <c r="E4535" s="247" t="s">
        <v>2046</v>
      </c>
      <c r="F4535" s="598" t="s">
        <v>872</v>
      </c>
      <c r="G4535" s="598"/>
      <c r="H4535" s="215" t="s">
        <v>914</v>
      </c>
      <c r="I4535" s="214" t="s">
        <v>1854</v>
      </c>
      <c r="J4535" s="214" t="s">
        <v>2047</v>
      </c>
      <c r="K4535" s="216">
        <v>0.64</v>
      </c>
    </row>
    <row r="4536" spans="1:11" ht="21.95" customHeight="1">
      <c r="A4536" s="247" t="s">
        <v>869</v>
      </c>
      <c r="B4536" s="247"/>
      <c r="C4536" s="214" t="s">
        <v>2126</v>
      </c>
      <c r="D4536" s="247" t="s">
        <v>14</v>
      </c>
      <c r="E4536" s="247" t="s">
        <v>2127</v>
      </c>
      <c r="F4536" s="598" t="s">
        <v>872</v>
      </c>
      <c r="G4536" s="598"/>
      <c r="H4536" s="215" t="s">
        <v>914</v>
      </c>
      <c r="I4536" s="214" t="s">
        <v>867</v>
      </c>
      <c r="J4536" s="214" t="s">
        <v>1839</v>
      </c>
      <c r="K4536" s="216">
        <v>1</v>
      </c>
    </row>
    <row r="4537" spans="1:11">
      <c r="A4537" s="245"/>
      <c r="B4537" s="245"/>
      <c r="C4537" s="245"/>
      <c r="D4537" s="245"/>
      <c r="E4537" s="245"/>
      <c r="F4537" s="245" t="s">
        <v>886</v>
      </c>
      <c r="G4537" s="245" t="s">
        <v>1898</v>
      </c>
      <c r="H4537" s="245" t="s">
        <v>888</v>
      </c>
      <c r="I4537" s="245" t="s">
        <v>2518</v>
      </c>
      <c r="J4537" s="245" t="s">
        <v>890</v>
      </c>
      <c r="K4537" s="245" t="s">
        <v>4133</v>
      </c>
    </row>
    <row r="4538" spans="1:11" ht="15" thickBot="1">
      <c r="A4538" s="245"/>
      <c r="B4538" s="245"/>
      <c r="C4538" s="245"/>
      <c r="D4538" s="245"/>
      <c r="E4538" s="245"/>
      <c r="F4538" s="245" t="s">
        <v>891</v>
      </c>
      <c r="G4538" s="245" t="s">
        <v>1592</v>
      </c>
      <c r="H4538" s="599" t="s">
        <v>892</v>
      </c>
      <c r="I4538" s="599"/>
      <c r="J4538" s="599" t="s">
        <v>4134</v>
      </c>
      <c r="K4538" s="599"/>
    </row>
    <row r="4539" spans="1:11" ht="0.95" customHeight="1" thickTop="1">
      <c r="A4539" s="217"/>
      <c r="B4539" s="217"/>
      <c r="C4539" s="217"/>
      <c r="D4539" s="217"/>
      <c r="E4539" s="217"/>
      <c r="F4539" s="217"/>
      <c r="G4539" s="217"/>
      <c r="H4539" s="217"/>
      <c r="I4539" s="217"/>
      <c r="J4539" s="217"/>
      <c r="K4539" s="217"/>
    </row>
    <row r="4540" spans="1:11" ht="18" customHeight="1">
      <c r="A4540" s="243"/>
      <c r="B4540" s="243" t="s">
        <v>840</v>
      </c>
      <c r="C4540" s="207" t="s">
        <v>841</v>
      </c>
      <c r="D4540" s="243" t="s">
        <v>842</v>
      </c>
      <c r="E4540" s="243" t="s">
        <v>843</v>
      </c>
      <c r="F4540" s="600" t="s">
        <v>844</v>
      </c>
      <c r="G4540" s="600"/>
      <c r="H4540" s="208" t="s">
        <v>845</v>
      </c>
      <c r="I4540" s="207" t="s">
        <v>846</v>
      </c>
      <c r="J4540" s="207" t="s">
        <v>847</v>
      </c>
      <c r="K4540" s="207" t="s">
        <v>742</v>
      </c>
    </row>
    <row r="4541" spans="1:11" ht="21.95" customHeight="1">
      <c r="A4541" s="317" t="s">
        <v>848</v>
      </c>
      <c r="B4541" s="317"/>
      <c r="C4541" s="318" t="s">
        <v>1296</v>
      </c>
      <c r="D4541" s="317" t="s">
        <v>14</v>
      </c>
      <c r="E4541" s="317" t="s">
        <v>1297</v>
      </c>
      <c r="F4541" s="592" t="s">
        <v>1044</v>
      </c>
      <c r="G4541" s="592"/>
      <c r="H4541" s="319" t="s">
        <v>40</v>
      </c>
      <c r="I4541" s="318">
        <v>1</v>
      </c>
      <c r="J4541" s="318" t="s">
        <v>1118</v>
      </c>
      <c r="K4541" s="318" t="s">
        <v>1118</v>
      </c>
    </row>
    <row r="4542" spans="1:11" ht="21.95" customHeight="1">
      <c r="A4542" s="244" t="s">
        <v>853</v>
      </c>
      <c r="B4542" s="244"/>
      <c r="C4542" s="211" t="s">
        <v>859</v>
      </c>
      <c r="D4542" s="244" t="s">
        <v>14</v>
      </c>
      <c r="E4542" s="244" t="s">
        <v>860</v>
      </c>
      <c r="F4542" s="597" t="s">
        <v>861</v>
      </c>
      <c r="G4542" s="597"/>
      <c r="H4542" s="212" t="s">
        <v>862</v>
      </c>
      <c r="I4542" s="211" t="s">
        <v>2073</v>
      </c>
      <c r="J4542" s="211" t="s">
        <v>864</v>
      </c>
      <c r="K4542" s="213">
        <v>0.12</v>
      </c>
    </row>
    <row r="4543" spans="1:11" ht="54.95" customHeight="1">
      <c r="A4543" s="244" t="s">
        <v>853</v>
      </c>
      <c r="B4543" s="244"/>
      <c r="C4543" s="211" t="s">
        <v>1280</v>
      </c>
      <c r="D4543" s="244" t="s">
        <v>14</v>
      </c>
      <c r="E4543" s="244" t="s">
        <v>1281</v>
      </c>
      <c r="F4543" s="597" t="s">
        <v>1183</v>
      </c>
      <c r="G4543" s="597"/>
      <c r="H4543" s="212" t="s">
        <v>1184</v>
      </c>
      <c r="I4543" s="211" t="s">
        <v>1061</v>
      </c>
      <c r="J4543" s="211" t="s">
        <v>1282</v>
      </c>
      <c r="K4543" s="213">
        <v>0.94</v>
      </c>
    </row>
    <row r="4544" spans="1:11" ht="54.95" customHeight="1">
      <c r="A4544" s="244" t="s">
        <v>853</v>
      </c>
      <c r="B4544" s="244"/>
      <c r="C4544" s="211" t="s">
        <v>1283</v>
      </c>
      <c r="D4544" s="244" t="s">
        <v>14</v>
      </c>
      <c r="E4544" s="244" t="s">
        <v>1284</v>
      </c>
      <c r="F4544" s="597" t="s">
        <v>1183</v>
      </c>
      <c r="G4544" s="597"/>
      <c r="H4544" s="212" t="s">
        <v>1189</v>
      </c>
      <c r="I4544" s="211" t="s">
        <v>1262</v>
      </c>
      <c r="J4544" s="211" t="s">
        <v>1285</v>
      </c>
      <c r="K4544" s="213">
        <v>0.1</v>
      </c>
    </row>
    <row r="4545" spans="1:11">
      <c r="A4545" s="245"/>
      <c r="B4545" s="245"/>
      <c r="C4545" s="245"/>
      <c r="D4545" s="245"/>
      <c r="E4545" s="245"/>
      <c r="F4545" s="245" t="s">
        <v>886</v>
      </c>
      <c r="G4545" s="245" t="s">
        <v>881</v>
      </c>
      <c r="H4545" s="245" t="s">
        <v>888</v>
      </c>
      <c r="I4545" s="245" t="s">
        <v>2917</v>
      </c>
      <c r="J4545" s="245" t="s">
        <v>890</v>
      </c>
      <c r="K4545" s="245" t="s">
        <v>3183</v>
      </c>
    </row>
    <row r="4546" spans="1:11" ht="15" thickBot="1">
      <c r="A4546" s="245"/>
      <c r="B4546" s="245"/>
      <c r="C4546" s="245"/>
      <c r="D4546" s="245"/>
      <c r="E4546" s="245"/>
      <c r="F4546" s="245" t="s">
        <v>891</v>
      </c>
      <c r="G4546" s="245" t="s">
        <v>1987</v>
      </c>
      <c r="H4546" s="599" t="s">
        <v>892</v>
      </c>
      <c r="I4546" s="599"/>
      <c r="J4546" s="599" t="s">
        <v>3983</v>
      </c>
      <c r="K4546" s="599"/>
    </row>
    <row r="4547" spans="1:11" ht="0.95" customHeight="1" thickTop="1">
      <c r="A4547" s="217"/>
      <c r="B4547" s="217"/>
      <c r="C4547" s="217"/>
      <c r="D4547" s="217"/>
      <c r="E4547" s="217"/>
      <c r="F4547" s="217"/>
      <c r="G4547" s="217"/>
      <c r="H4547" s="217"/>
      <c r="I4547" s="217"/>
      <c r="J4547" s="217"/>
      <c r="K4547" s="217"/>
    </row>
    <row r="4548" spans="1:11" ht="18" customHeight="1">
      <c r="A4548" s="243"/>
      <c r="B4548" s="243" t="s">
        <v>840</v>
      </c>
      <c r="C4548" s="207" t="s">
        <v>841</v>
      </c>
      <c r="D4548" s="243" t="s">
        <v>842</v>
      </c>
      <c r="E4548" s="243" t="s">
        <v>843</v>
      </c>
      <c r="F4548" s="600" t="s">
        <v>844</v>
      </c>
      <c r="G4548" s="600"/>
      <c r="H4548" s="208" t="s">
        <v>845</v>
      </c>
      <c r="I4548" s="207" t="s">
        <v>846</v>
      </c>
      <c r="J4548" s="207" t="s">
        <v>847</v>
      </c>
      <c r="K4548" s="207" t="s">
        <v>742</v>
      </c>
    </row>
    <row r="4549" spans="1:11" ht="33" customHeight="1">
      <c r="A4549" s="317" t="s">
        <v>848</v>
      </c>
      <c r="B4549" s="317"/>
      <c r="C4549" s="318" t="s">
        <v>3795</v>
      </c>
      <c r="D4549" s="317" t="s">
        <v>14</v>
      </c>
      <c r="E4549" s="317" t="s">
        <v>3796</v>
      </c>
      <c r="F4549" s="592" t="s">
        <v>1183</v>
      </c>
      <c r="G4549" s="592"/>
      <c r="H4549" s="319" t="s">
        <v>1189</v>
      </c>
      <c r="I4549" s="318">
        <v>1</v>
      </c>
      <c r="J4549" s="318" t="s">
        <v>3423</v>
      </c>
      <c r="K4549" s="318" t="s">
        <v>3423</v>
      </c>
    </row>
    <row r="4550" spans="1:11" ht="33" customHeight="1">
      <c r="A4550" s="244" t="s">
        <v>853</v>
      </c>
      <c r="B4550" s="244"/>
      <c r="C4550" s="211" t="s">
        <v>4135</v>
      </c>
      <c r="D4550" s="244" t="s">
        <v>14</v>
      </c>
      <c r="E4550" s="244" t="s">
        <v>4136</v>
      </c>
      <c r="F4550" s="597" t="s">
        <v>1183</v>
      </c>
      <c r="G4550" s="597"/>
      <c r="H4550" s="212" t="s">
        <v>862</v>
      </c>
      <c r="I4550" s="211" t="s">
        <v>867</v>
      </c>
      <c r="J4550" s="211" t="s">
        <v>1825</v>
      </c>
      <c r="K4550" s="213">
        <v>0.25</v>
      </c>
    </row>
    <row r="4551" spans="1:11" ht="33" customHeight="1">
      <c r="A4551" s="244" t="s">
        <v>853</v>
      </c>
      <c r="B4551" s="244"/>
      <c r="C4551" s="211" t="s">
        <v>4137</v>
      </c>
      <c r="D4551" s="244" t="s">
        <v>14</v>
      </c>
      <c r="E4551" s="244" t="s">
        <v>4138</v>
      </c>
      <c r="F4551" s="597" t="s">
        <v>1183</v>
      </c>
      <c r="G4551" s="597"/>
      <c r="H4551" s="212" t="s">
        <v>862</v>
      </c>
      <c r="I4551" s="211" t="s">
        <v>867</v>
      </c>
      <c r="J4551" s="211" t="s">
        <v>1236</v>
      </c>
      <c r="K4551" s="213">
        <v>0.05</v>
      </c>
    </row>
    <row r="4552" spans="1:11">
      <c r="A4552" s="245"/>
      <c r="B4552" s="245"/>
      <c r="C4552" s="245"/>
      <c r="D4552" s="245"/>
      <c r="E4552" s="245"/>
      <c r="F4552" s="245" t="s">
        <v>886</v>
      </c>
      <c r="G4552" s="245" t="s">
        <v>889</v>
      </c>
      <c r="H4552" s="245" t="s">
        <v>888</v>
      </c>
      <c r="I4552" s="245" t="s">
        <v>889</v>
      </c>
      <c r="J4552" s="245" t="s">
        <v>890</v>
      </c>
      <c r="K4552" s="245" t="s">
        <v>889</v>
      </c>
    </row>
    <row r="4553" spans="1:11" ht="15" thickBot="1">
      <c r="A4553" s="245"/>
      <c r="B4553" s="245"/>
      <c r="C4553" s="245"/>
      <c r="D4553" s="245"/>
      <c r="E4553" s="245"/>
      <c r="F4553" s="245" t="s">
        <v>891</v>
      </c>
      <c r="G4553" s="245" t="s">
        <v>2106</v>
      </c>
      <c r="H4553" s="599" t="s">
        <v>892</v>
      </c>
      <c r="I4553" s="599"/>
      <c r="J4553" s="599" t="s">
        <v>1474</v>
      </c>
      <c r="K4553" s="599"/>
    </row>
    <row r="4554" spans="1:11" ht="0.95" customHeight="1" thickTop="1">
      <c r="A4554" s="217"/>
      <c r="B4554" s="217"/>
      <c r="C4554" s="217"/>
      <c r="D4554" s="217"/>
      <c r="E4554" s="217"/>
      <c r="F4554" s="217"/>
      <c r="G4554" s="217"/>
      <c r="H4554" s="217"/>
      <c r="I4554" s="217"/>
      <c r="J4554" s="217"/>
      <c r="K4554" s="217"/>
    </row>
    <row r="4555" spans="1:11" ht="18" customHeight="1">
      <c r="A4555" s="243"/>
      <c r="B4555" s="243" t="s">
        <v>840</v>
      </c>
      <c r="C4555" s="207" t="s">
        <v>841</v>
      </c>
      <c r="D4555" s="243" t="s">
        <v>842</v>
      </c>
      <c r="E4555" s="243" t="s">
        <v>843</v>
      </c>
      <c r="F4555" s="600" t="s">
        <v>844</v>
      </c>
      <c r="G4555" s="600"/>
      <c r="H4555" s="208" t="s">
        <v>845</v>
      </c>
      <c r="I4555" s="207" t="s">
        <v>846</v>
      </c>
      <c r="J4555" s="207" t="s">
        <v>847</v>
      </c>
      <c r="K4555" s="207" t="s">
        <v>742</v>
      </c>
    </row>
    <row r="4556" spans="1:11" ht="33" customHeight="1">
      <c r="A4556" s="317" t="s">
        <v>848</v>
      </c>
      <c r="B4556" s="317"/>
      <c r="C4556" s="318" t="s">
        <v>3793</v>
      </c>
      <c r="D4556" s="317" t="s">
        <v>14</v>
      </c>
      <c r="E4556" s="317" t="s">
        <v>3794</v>
      </c>
      <c r="F4556" s="592" t="s">
        <v>1183</v>
      </c>
      <c r="G4556" s="592"/>
      <c r="H4556" s="319" t="s">
        <v>1184</v>
      </c>
      <c r="I4556" s="318">
        <v>1</v>
      </c>
      <c r="J4556" s="318" t="s">
        <v>1766</v>
      </c>
      <c r="K4556" s="318" t="s">
        <v>1766</v>
      </c>
    </row>
    <row r="4557" spans="1:11" ht="33" customHeight="1">
      <c r="A4557" s="244" t="s">
        <v>853</v>
      </c>
      <c r="B4557" s="244"/>
      <c r="C4557" s="211" t="s">
        <v>4135</v>
      </c>
      <c r="D4557" s="244" t="s">
        <v>14</v>
      </c>
      <c r="E4557" s="244" t="s">
        <v>4136</v>
      </c>
      <c r="F4557" s="597" t="s">
        <v>1183</v>
      </c>
      <c r="G4557" s="597"/>
      <c r="H4557" s="212" t="s">
        <v>862</v>
      </c>
      <c r="I4557" s="211" t="s">
        <v>867</v>
      </c>
      <c r="J4557" s="211" t="s">
        <v>1825</v>
      </c>
      <c r="K4557" s="213">
        <v>0.25</v>
      </c>
    </row>
    <row r="4558" spans="1:11" ht="33" customHeight="1">
      <c r="A4558" s="244" t="s">
        <v>853</v>
      </c>
      <c r="B4558" s="244"/>
      <c r="C4558" s="211" t="s">
        <v>4137</v>
      </c>
      <c r="D4558" s="244" t="s">
        <v>14</v>
      </c>
      <c r="E4558" s="244" t="s">
        <v>4138</v>
      </c>
      <c r="F4558" s="597" t="s">
        <v>1183</v>
      </c>
      <c r="G4558" s="597"/>
      <c r="H4558" s="212" t="s">
        <v>862</v>
      </c>
      <c r="I4558" s="211" t="s">
        <v>867</v>
      </c>
      <c r="J4558" s="211" t="s">
        <v>1236</v>
      </c>
      <c r="K4558" s="213">
        <v>0.05</v>
      </c>
    </row>
    <row r="4559" spans="1:11" ht="33" customHeight="1">
      <c r="A4559" s="244" t="s">
        <v>853</v>
      </c>
      <c r="B4559" s="244"/>
      <c r="C4559" s="211" t="s">
        <v>4139</v>
      </c>
      <c r="D4559" s="244" t="s">
        <v>14</v>
      </c>
      <c r="E4559" s="244" t="s">
        <v>4140</v>
      </c>
      <c r="F4559" s="597" t="s">
        <v>1183</v>
      </c>
      <c r="G4559" s="597"/>
      <c r="H4559" s="212" t="s">
        <v>862</v>
      </c>
      <c r="I4559" s="211" t="s">
        <v>867</v>
      </c>
      <c r="J4559" s="211" t="s">
        <v>1803</v>
      </c>
      <c r="K4559" s="213">
        <v>0.19</v>
      </c>
    </row>
    <row r="4560" spans="1:11" ht="33" customHeight="1">
      <c r="A4560" s="244" t="s">
        <v>853</v>
      </c>
      <c r="B4560" s="244"/>
      <c r="C4560" s="211" t="s">
        <v>4141</v>
      </c>
      <c r="D4560" s="244" t="s">
        <v>14</v>
      </c>
      <c r="E4560" s="244" t="s">
        <v>4142</v>
      </c>
      <c r="F4560" s="597" t="s">
        <v>1183</v>
      </c>
      <c r="G4560" s="597"/>
      <c r="H4560" s="212" t="s">
        <v>862</v>
      </c>
      <c r="I4560" s="211" t="s">
        <v>867</v>
      </c>
      <c r="J4560" s="211" t="s">
        <v>3190</v>
      </c>
      <c r="K4560" s="213">
        <v>0.56999999999999995</v>
      </c>
    </row>
    <row r="4561" spans="1:11">
      <c r="A4561" s="245"/>
      <c r="B4561" s="245"/>
      <c r="C4561" s="245"/>
      <c r="D4561" s="245"/>
      <c r="E4561" s="245"/>
      <c r="F4561" s="245" t="s">
        <v>886</v>
      </c>
      <c r="G4561" s="245" t="s">
        <v>889</v>
      </c>
      <c r="H4561" s="245" t="s">
        <v>888</v>
      </c>
      <c r="I4561" s="245" t="s">
        <v>889</v>
      </c>
      <c r="J4561" s="245" t="s">
        <v>890</v>
      </c>
      <c r="K4561" s="245" t="s">
        <v>889</v>
      </c>
    </row>
    <row r="4562" spans="1:11" ht="15" thickBot="1">
      <c r="A4562" s="245"/>
      <c r="B4562" s="245"/>
      <c r="C4562" s="245"/>
      <c r="D4562" s="245"/>
      <c r="E4562" s="245"/>
      <c r="F4562" s="245" t="s">
        <v>891</v>
      </c>
      <c r="G4562" s="245" t="s">
        <v>3211</v>
      </c>
      <c r="H4562" s="599" t="s">
        <v>892</v>
      </c>
      <c r="I4562" s="599"/>
      <c r="J4562" s="599" t="s">
        <v>2545</v>
      </c>
      <c r="K4562" s="599"/>
    </row>
    <row r="4563" spans="1:11" ht="0.95" customHeight="1" thickTop="1">
      <c r="A4563" s="217"/>
      <c r="B4563" s="217"/>
      <c r="C4563" s="217"/>
      <c r="D4563" s="217"/>
      <c r="E4563" s="217"/>
      <c r="F4563" s="217"/>
      <c r="G4563" s="217"/>
      <c r="H4563" s="217"/>
      <c r="I4563" s="217"/>
      <c r="J4563" s="217"/>
      <c r="K4563" s="217"/>
    </row>
    <row r="4564" spans="1:11" ht="18" customHeight="1">
      <c r="A4564" s="243"/>
      <c r="B4564" s="243" t="s">
        <v>840</v>
      </c>
      <c r="C4564" s="207" t="s">
        <v>841</v>
      </c>
      <c r="D4564" s="243" t="s">
        <v>842</v>
      </c>
      <c r="E4564" s="243" t="s">
        <v>843</v>
      </c>
      <c r="F4564" s="600" t="s">
        <v>844</v>
      </c>
      <c r="G4564" s="600"/>
      <c r="H4564" s="208" t="s">
        <v>845</v>
      </c>
      <c r="I4564" s="207" t="s">
        <v>846</v>
      </c>
      <c r="J4564" s="207" t="s">
        <v>847</v>
      </c>
      <c r="K4564" s="207" t="s">
        <v>742</v>
      </c>
    </row>
    <row r="4565" spans="1:11" ht="33" customHeight="1">
      <c r="A4565" s="317" t="s">
        <v>848</v>
      </c>
      <c r="B4565" s="317"/>
      <c r="C4565" s="318" t="s">
        <v>4135</v>
      </c>
      <c r="D4565" s="317" t="s">
        <v>14</v>
      </c>
      <c r="E4565" s="317" t="s">
        <v>4136</v>
      </c>
      <c r="F4565" s="592" t="s">
        <v>1183</v>
      </c>
      <c r="G4565" s="592"/>
      <c r="H4565" s="319" t="s">
        <v>862</v>
      </c>
      <c r="I4565" s="318">
        <v>1</v>
      </c>
      <c r="J4565" s="318" t="s">
        <v>1825</v>
      </c>
      <c r="K4565" s="318" t="s">
        <v>1825</v>
      </c>
    </row>
    <row r="4566" spans="1:11" ht="21.95" customHeight="1">
      <c r="A4566" s="247" t="s">
        <v>869</v>
      </c>
      <c r="B4566" s="247"/>
      <c r="C4566" s="214" t="s">
        <v>4143</v>
      </c>
      <c r="D4566" s="247" t="s">
        <v>14</v>
      </c>
      <c r="E4566" s="247" t="s">
        <v>4144</v>
      </c>
      <c r="F4566" s="598" t="s">
        <v>1438</v>
      </c>
      <c r="G4566" s="598"/>
      <c r="H4566" s="215" t="s">
        <v>914</v>
      </c>
      <c r="I4566" s="214" t="s">
        <v>4145</v>
      </c>
      <c r="J4566" s="214" t="s">
        <v>4146</v>
      </c>
      <c r="K4566" s="216">
        <v>0.25</v>
      </c>
    </row>
    <row r="4567" spans="1:11">
      <c r="A4567" s="245"/>
      <c r="B4567" s="245"/>
      <c r="C4567" s="245"/>
      <c r="D4567" s="245"/>
      <c r="E4567" s="245"/>
      <c r="F4567" s="245" t="s">
        <v>886</v>
      </c>
      <c r="G4567" s="245" t="s">
        <v>889</v>
      </c>
      <c r="H4567" s="245" t="s">
        <v>888</v>
      </c>
      <c r="I4567" s="245" t="s">
        <v>889</v>
      </c>
      <c r="J4567" s="245" t="s">
        <v>890</v>
      </c>
      <c r="K4567" s="245" t="s">
        <v>889</v>
      </c>
    </row>
    <row r="4568" spans="1:11" ht="15" thickBot="1">
      <c r="A4568" s="245"/>
      <c r="B4568" s="245"/>
      <c r="C4568" s="245"/>
      <c r="D4568" s="245"/>
      <c r="E4568" s="245"/>
      <c r="F4568" s="245" t="s">
        <v>891</v>
      </c>
      <c r="G4568" s="245" t="s">
        <v>1236</v>
      </c>
      <c r="H4568" s="599" t="s">
        <v>892</v>
      </c>
      <c r="I4568" s="599"/>
      <c r="J4568" s="599" t="s">
        <v>3423</v>
      </c>
      <c r="K4568" s="599"/>
    </row>
    <row r="4569" spans="1:11" ht="0.95" customHeight="1" thickTop="1">
      <c r="A4569" s="217"/>
      <c r="B4569" s="217"/>
      <c r="C4569" s="217"/>
      <c r="D4569" s="217"/>
      <c r="E4569" s="217"/>
      <c r="F4569" s="217"/>
      <c r="G4569" s="217"/>
      <c r="H4569" s="217"/>
      <c r="I4569" s="217"/>
      <c r="J4569" s="217"/>
      <c r="K4569" s="217"/>
    </row>
    <row r="4570" spans="1:11" ht="18" customHeight="1">
      <c r="A4570" s="243"/>
      <c r="B4570" s="243" t="s">
        <v>840</v>
      </c>
      <c r="C4570" s="207" t="s">
        <v>841</v>
      </c>
      <c r="D4570" s="243" t="s">
        <v>842</v>
      </c>
      <c r="E4570" s="243" t="s">
        <v>843</v>
      </c>
      <c r="F4570" s="600" t="s">
        <v>844</v>
      </c>
      <c r="G4570" s="600"/>
      <c r="H4570" s="208" t="s">
        <v>845</v>
      </c>
      <c r="I4570" s="207" t="s">
        <v>846</v>
      </c>
      <c r="J4570" s="207" t="s">
        <v>847</v>
      </c>
      <c r="K4570" s="207" t="s">
        <v>742</v>
      </c>
    </row>
    <row r="4571" spans="1:11" ht="33" customHeight="1">
      <c r="A4571" s="317" t="s">
        <v>848</v>
      </c>
      <c r="B4571" s="317"/>
      <c r="C4571" s="318" t="s">
        <v>4137</v>
      </c>
      <c r="D4571" s="317" t="s">
        <v>14</v>
      </c>
      <c r="E4571" s="317" t="s">
        <v>4138</v>
      </c>
      <c r="F4571" s="592" t="s">
        <v>1183</v>
      </c>
      <c r="G4571" s="592"/>
      <c r="H4571" s="319" t="s">
        <v>862</v>
      </c>
      <c r="I4571" s="318">
        <v>1</v>
      </c>
      <c r="J4571" s="318" t="s">
        <v>1236</v>
      </c>
      <c r="K4571" s="318" t="s">
        <v>1236</v>
      </c>
    </row>
    <row r="4572" spans="1:11" ht="21.95" customHeight="1">
      <c r="A4572" s="247" t="s">
        <v>869</v>
      </c>
      <c r="B4572" s="247"/>
      <c r="C4572" s="214" t="s">
        <v>4143</v>
      </c>
      <c r="D4572" s="247" t="s">
        <v>14</v>
      </c>
      <c r="E4572" s="247" t="s">
        <v>4144</v>
      </c>
      <c r="F4572" s="598" t="s">
        <v>1438</v>
      </c>
      <c r="G4572" s="598"/>
      <c r="H4572" s="215" t="s">
        <v>914</v>
      </c>
      <c r="I4572" s="214" t="s">
        <v>4147</v>
      </c>
      <c r="J4572" s="214" t="s">
        <v>4146</v>
      </c>
      <c r="K4572" s="216">
        <v>0.05</v>
      </c>
    </row>
    <row r="4573" spans="1:11">
      <c r="A4573" s="245"/>
      <c r="B4573" s="245"/>
      <c r="C4573" s="245"/>
      <c r="D4573" s="245"/>
      <c r="E4573" s="245"/>
      <c r="F4573" s="245" t="s">
        <v>886</v>
      </c>
      <c r="G4573" s="245" t="s">
        <v>889</v>
      </c>
      <c r="H4573" s="245" t="s">
        <v>888</v>
      </c>
      <c r="I4573" s="245" t="s">
        <v>889</v>
      </c>
      <c r="J4573" s="245" t="s">
        <v>890</v>
      </c>
      <c r="K4573" s="245" t="s">
        <v>889</v>
      </c>
    </row>
    <row r="4574" spans="1:11" ht="15" thickBot="1">
      <c r="A4574" s="245"/>
      <c r="B4574" s="245"/>
      <c r="C4574" s="245"/>
      <c r="D4574" s="245"/>
      <c r="E4574" s="245"/>
      <c r="F4574" s="245" t="s">
        <v>891</v>
      </c>
      <c r="G4574" s="245" t="s">
        <v>857</v>
      </c>
      <c r="H4574" s="599" t="s">
        <v>892</v>
      </c>
      <c r="I4574" s="599"/>
      <c r="J4574" s="599" t="s">
        <v>2106</v>
      </c>
      <c r="K4574" s="599"/>
    </row>
    <row r="4575" spans="1:11" ht="0.95" customHeight="1" thickTop="1">
      <c r="A4575" s="217"/>
      <c r="B4575" s="217"/>
      <c r="C4575" s="217"/>
      <c r="D4575" s="217"/>
      <c r="E4575" s="217"/>
      <c r="F4575" s="217"/>
      <c r="G4575" s="217"/>
      <c r="H4575" s="217"/>
      <c r="I4575" s="217"/>
      <c r="J4575" s="217"/>
      <c r="K4575" s="217"/>
    </row>
    <row r="4576" spans="1:11" ht="18" customHeight="1">
      <c r="A4576" s="243"/>
      <c r="B4576" s="243" t="s">
        <v>840</v>
      </c>
      <c r="C4576" s="207" t="s">
        <v>841</v>
      </c>
      <c r="D4576" s="243" t="s">
        <v>842</v>
      </c>
      <c r="E4576" s="243" t="s">
        <v>843</v>
      </c>
      <c r="F4576" s="600" t="s">
        <v>844</v>
      </c>
      <c r="G4576" s="600"/>
      <c r="H4576" s="208" t="s">
        <v>845</v>
      </c>
      <c r="I4576" s="207" t="s">
        <v>846</v>
      </c>
      <c r="J4576" s="207" t="s">
        <v>847</v>
      </c>
      <c r="K4576" s="207" t="s">
        <v>742</v>
      </c>
    </row>
    <row r="4577" spans="1:11" ht="33" customHeight="1">
      <c r="A4577" s="322" t="s">
        <v>848</v>
      </c>
      <c r="B4577" s="322"/>
      <c r="C4577" s="323" t="s">
        <v>4139</v>
      </c>
      <c r="D4577" s="322" t="s">
        <v>14</v>
      </c>
      <c r="E4577" s="322" t="s">
        <v>4140</v>
      </c>
      <c r="F4577" s="603" t="s">
        <v>1183</v>
      </c>
      <c r="G4577" s="603"/>
      <c r="H4577" s="324" t="s">
        <v>862</v>
      </c>
      <c r="I4577" s="323">
        <v>1</v>
      </c>
      <c r="J4577" s="323" t="s">
        <v>1803</v>
      </c>
      <c r="K4577" s="323" t="s">
        <v>1803</v>
      </c>
    </row>
    <row r="4578" spans="1:11" ht="21.95" customHeight="1">
      <c r="A4578" s="247" t="s">
        <v>869</v>
      </c>
      <c r="B4578" s="247"/>
      <c r="C4578" s="214" t="s">
        <v>4143</v>
      </c>
      <c r="D4578" s="247" t="s">
        <v>14</v>
      </c>
      <c r="E4578" s="247" t="s">
        <v>4144</v>
      </c>
      <c r="F4578" s="598" t="s">
        <v>1438</v>
      </c>
      <c r="G4578" s="598"/>
      <c r="H4578" s="215" t="s">
        <v>914</v>
      </c>
      <c r="I4578" s="214" t="s">
        <v>4148</v>
      </c>
      <c r="J4578" s="214" t="s">
        <v>4146</v>
      </c>
      <c r="K4578" s="216">
        <v>0.19</v>
      </c>
    </row>
    <row r="4579" spans="1:11">
      <c r="A4579" s="245"/>
      <c r="B4579" s="245"/>
      <c r="C4579" s="245"/>
      <c r="D4579" s="245"/>
      <c r="E4579" s="245"/>
      <c r="F4579" s="245" t="s">
        <v>886</v>
      </c>
      <c r="G4579" s="245" t="s">
        <v>889</v>
      </c>
      <c r="H4579" s="245" t="s">
        <v>888</v>
      </c>
      <c r="I4579" s="245" t="s">
        <v>889</v>
      </c>
      <c r="J4579" s="245" t="s">
        <v>890</v>
      </c>
      <c r="K4579" s="245" t="s">
        <v>889</v>
      </c>
    </row>
    <row r="4580" spans="1:11" ht="15" thickBot="1">
      <c r="A4580" s="245"/>
      <c r="B4580" s="245"/>
      <c r="C4580" s="245"/>
      <c r="D4580" s="245"/>
      <c r="E4580" s="245"/>
      <c r="F4580" s="245" t="s">
        <v>891</v>
      </c>
      <c r="G4580" s="245" t="s">
        <v>1267</v>
      </c>
      <c r="H4580" s="599" t="s">
        <v>892</v>
      </c>
      <c r="I4580" s="599"/>
      <c r="J4580" s="599" t="s">
        <v>1755</v>
      </c>
      <c r="K4580" s="599"/>
    </row>
    <row r="4581" spans="1:11" ht="0.95" customHeight="1" thickTop="1">
      <c r="A4581" s="217"/>
      <c r="B4581" s="217"/>
      <c r="C4581" s="217"/>
      <c r="D4581" s="217"/>
      <c r="E4581" s="217"/>
      <c r="F4581" s="217"/>
      <c r="G4581" s="217"/>
      <c r="H4581" s="217"/>
      <c r="I4581" s="217"/>
      <c r="J4581" s="217"/>
      <c r="K4581" s="217"/>
    </row>
    <row r="4582" spans="1:11" ht="18" customHeight="1">
      <c r="A4582" s="243"/>
      <c r="B4582" s="243" t="s">
        <v>840</v>
      </c>
      <c r="C4582" s="207" t="s">
        <v>841</v>
      </c>
      <c r="D4582" s="243" t="s">
        <v>842</v>
      </c>
      <c r="E4582" s="243" t="s">
        <v>843</v>
      </c>
      <c r="F4582" s="600" t="s">
        <v>844</v>
      </c>
      <c r="G4582" s="600"/>
      <c r="H4582" s="208" t="s">
        <v>845</v>
      </c>
      <c r="I4582" s="207" t="s">
        <v>846</v>
      </c>
      <c r="J4582" s="207" t="s">
        <v>847</v>
      </c>
      <c r="K4582" s="207" t="s">
        <v>742</v>
      </c>
    </row>
    <row r="4583" spans="1:11" ht="33" customHeight="1">
      <c r="A4583" s="322" t="s">
        <v>848</v>
      </c>
      <c r="B4583" s="322"/>
      <c r="C4583" s="323" t="s">
        <v>4141</v>
      </c>
      <c r="D4583" s="322" t="s">
        <v>14</v>
      </c>
      <c r="E4583" s="322" t="s">
        <v>4142</v>
      </c>
      <c r="F4583" s="603" t="s">
        <v>1183</v>
      </c>
      <c r="G4583" s="603"/>
      <c r="H4583" s="324" t="s">
        <v>862</v>
      </c>
      <c r="I4583" s="323">
        <v>1</v>
      </c>
      <c r="J4583" s="323" t="s">
        <v>3190</v>
      </c>
      <c r="K4583" s="323" t="s">
        <v>3190</v>
      </c>
    </row>
    <row r="4584" spans="1:11" ht="21.95" customHeight="1">
      <c r="A4584" s="247" t="s">
        <v>869</v>
      </c>
      <c r="B4584" s="247"/>
      <c r="C4584" s="214" t="s">
        <v>3196</v>
      </c>
      <c r="D4584" s="247" t="s">
        <v>14</v>
      </c>
      <c r="E4584" s="247" t="s">
        <v>3197</v>
      </c>
      <c r="F4584" s="598" t="s">
        <v>872</v>
      </c>
      <c r="G4584" s="598"/>
      <c r="H4584" s="215" t="s">
        <v>3198</v>
      </c>
      <c r="I4584" s="214" t="s">
        <v>1288</v>
      </c>
      <c r="J4584" s="214" t="s">
        <v>1244</v>
      </c>
      <c r="K4584" s="216">
        <v>0.56999999999999995</v>
      </c>
    </row>
    <row r="4585" spans="1:11">
      <c r="A4585" s="245"/>
      <c r="B4585" s="245"/>
      <c r="C4585" s="245"/>
      <c r="D4585" s="245"/>
      <c r="E4585" s="245"/>
      <c r="F4585" s="245" t="s">
        <v>886</v>
      </c>
      <c r="G4585" s="245" t="s">
        <v>889</v>
      </c>
      <c r="H4585" s="245" t="s">
        <v>888</v>
      </c>
      <c r="I4585" s="245" t="s">
        <v>889</v>
      </c>
      <c r="J4585" s="245" t="s">
        <v>890</v>
      </c>
      <c r="K4585" s="245" t="s">
        <v>889</v>
      </c>
    </row>
    <row r="4586" spans="1:11" ht="15" thickBot="1">
      <c r="A4586" s="245"/>
      <c r="B4586" s="245"/>
      <c r="C4586" s="245"/>
      <c r="D4586" s="245"/>
      <c r="E4586" s="245"/>
      <c r="F4586" s="245" t="s">
        <v>891</v>
      </c>
      <c r="G4586" s="245" t="s">
        <v>881</v>
      </c>
      <c r="H4586" s="599" t="s">
        <v>892</v>
      </c>
      <c r="I4586" s="599"/>
      <c r="J4586" s="599" t="s">
        <v>3199</v>
      </c>
      <c r="K4586" s="599"/>
    </row>
    <row r="4587" spans="1:11" ht="0.95" customHeight="1" thickTop="1">
      <c r="A4587" s="217"/>
      <c r="B4587" s="217"/>
      <c r="C4587" s="217"/>
      <c r="D4587" s="217"/>
      <c r="E4587" s="217"/>
      <c r="F4587" s="217"/>
      <c r="G4587" s="217"/>
      <c r="H4587" s="217"/>
      <c r="I4587" s="217"/>
      <c r="J4587" s="217"/>
      <c r="K4587" s="217"/>
    </row>
    <row r="4588" spans="1:11" ht="18" customHeight="1">
      <c r="A4588" s="243"/>
      <c r="B4588" s="243" t="s">
        <v>840</v>
      </c>
      <c r="C4588" s="207" t="s">
        <v>841</v>
      </c>
      <c r="D4588" s="243" t="s">
        <v>842</v>
      </c>
      <c r="E4588" s="243" t="s">
        <v>843</v>
      </c>
      <c r="F4588" s="600" t="s">
        <v>844</v>
      </c>
      <c r="G4588" s="600"/>
      <c r="H4588" s="208" t="s">
        <v>845</v>
      </c>
      <c r="I4588" s="207" t="s">
        <v>846</v>
      </c>
      <c r="J4588" s="207" t="s">
        <v>847</v>
      </c>
      <c r="K4588" s="207" t="s">
        <v>742</v>
      </c>
    </row>
    <row r="4589" spans="1:11" ht="21.95" customHeight="1">
      <c r="A4589" s="322" t="s">
        <v>848</v>
      </c>
      <c r="B4589" s="322"/>
      <c r="C4589" s="323" t="s">
        <v>1650</v>
      </c>
      <c r="D4589" s="322" t="s">
        <v>14</v>
      </c>
      <c r="E4589" s="322" t="s">
        <v>1651</v>
      </c>
      <c r="F4589" s="603" t="s">
        <v>861</v>
      </c>
      <c r="G4589" s="603"/>
      <c r="H4589" s="324" t="s">
        <v>862</v>
      </c>
      <c r="I4589" s="323">
        <v>1</v>
      </c>
      <c r="J4589" s="323" t="s">
        <v>1652</v>
      </c>
      <c r="K4589" s="323" t="s">
        <v>1652</v>
      </c>
    </row>
    <row r="4590" spans="1:11" ht="21.95" customHeight="1">
      <c r="A4590" s="244" t="s">
        <v>853</v>
      </c>
      <c r="B4590" s="244"/>
      <c r="C4590" s="211" t="s">
        <v>2910</v>
      </c>
      <c r="D4590" s="244" t="s">
        <v>14</v>
      </c>
      <c r="E4590" s="244" t="s">
        <v>2911</v>
      </c>
      <c r="F4590" s="597" t="s">
        <v>861</v>
      </c>
      <c r="G4590" s="597"/>
      <c r="H4590" s="212" t="s">
        <v>862</v>
      </c>
      <c r="I4590" s="211" t="s">
        <v>867</v>
      </c>
      <c r="J4590" s="211" t="s">
        <v>2182</v>
      </c>
      <c r="K4590" s="213">
        <v>0.38</v>
      </c>
    </row>
    <row r="4591" spans="1:11" ht="21.95" customHeight="1">
      <c r="A4591" s="244" t="s">
        <v>853</v>
      </c>
      <c r="B4591" s="244"/>
      <c r="C4591" s="211" t="s">
        <v>2912</v>
      </c>
      <c r="D4591" s="244" t="s">
        <v>14</v>
      </c>
      <c r="E4591" s="244" t="s">
        <v>2913</v>
      </c>
      <c r="F4591" s="597" t="s">
        <v>861</v>
      </c>
      <c r="G4591" s="597"/>
      <c r="H4591" s="212" t="s">
        <v>862</v>
      </c>
      <c r="I4591" s="211" t="s">
        <v>867</v>
      </c>
      <c r="J4591" s="211" t="s">
        <v>2914</v>
      </c>
      <c r="K4591" s="213">
        <v>0.8</v>
      </c>
    </row>
    <row r="4592" spans="1:11" ht="21.95" customHeight="1">
      <c r="A4592" s="244" t="s">
        <v>853</v>
      </c>
      <c r="B4592" s="244"/>
      <c r="C4592" s="211" t="s">
        <v>3486</v>
      </c>
      <c r="D4592" s="244" t="s">
        <v>14</v>
      </c>
      <c r="E4592" s="244" t="s">
        <v>3487</v>
      </c>
      <c r="F4592" s="597" t="s">
        <v>861</v>
      </c>
      <c r="G4592" s="597"/>
      <c r="H4592" s="212" t="s">
        <v>862</v>
      </c>
      <c r="I4592" s="211" t="s">
        <v>867</v>
      </c>
      <c r="J4592" s="211" t="s">
        <v>881</v>
      </c>
      <c r="K4592" s="213">
        <v>0.11</v>
      </c>
    </row>
    <row r="4593" spans="1:11" ht="21.95" customHeight="1">
      <c r="A4593" s="247" t="s">
        <v>869</v>
      </c>
      <c r="B4593" s="247"/>
      <c r="C4593" s="214" t="s">
        <v>2922</v>
      </c>
      <c r="D4593" s="247" t="s">
        <v>14</v>
      </c>
      <c r="E4593" s="247" t="s">
        <v>2923</v>
      </c>
      <c r="F4593" s="598" t="s">
        <v>2924</v>
      </c>
      <c r="G4593" s="598"/>
      <c r="H4593" s="215" t="s">
        <v>862</v>
      </c>
      <c r="I4593" s="214" t="s">
        <v>867</v>
      </c>
      <c r="J4593" s="214" t="s">
        <v>2925</v>
      </c>
      <c r="K4593" s="216">
        <v>3.09</v>
      </c>
    </row>
    <row r="4594" spans="1:11" ht="21.95" customHeight="1">
      <c r="A4594" s="247" t="s">
        <v>869</v>
      </c>
      <c r="B4594" s="247"/>
      <c r="C4594" s="214" t="s">
        <v>2926</v>
      </c>
      <c r="D4594" s="247" t="s">
        <v>14</v>
      </c>
      <c r="E4594" s="247" t="s">
        <v>2927</v>
      </c>
      <c r="F4594" s="598" t="s">
        <v>2924</v>
      </c>
      <c r="G4594" s="598"/>
      <c r="H4594" s="215" t="s">
        <v>862</v>
      </c>
      <c r="I4594" s="214" t="s">
        <v>867</v>
      </c>
      <c r="J4594" s="214" t="s">
        <v>1764</v>
      </c>
      <c r="K4594" s="216">
        <v>0.37</v>
      </c>
    </row>
    <row r="4595" spans="1:11" ht="21.95" customHeight="1">
      <c r="A4595" s="247" t="s">
        <v>869</v>
      </c>
      <c r="B4595" s="247"/>
      <c r="C4595" s="214" t="s">
        <v>2928</v>
      </c>
      <c r="D4595" s="247" t="s">
        <v>14</v>
      </c>
      <c r="E4595" s="247" t="s">
        <v>2929</v>
      </c>
      <c r="F4595" s="598" t="s">
        <v>2930</v>
      </c>
      <c r="G4595" s="598"/>
      <c r="H4595" s="215" t="s">
        <v>862</v>
      </c>
      <c r="I4595" s="214" t="s">
        <v>867</v>
      </c>
      <c r="J4595" s="214" t="s">
        <v>1108</v>
      </c>
      <c r="K4595" s="216">
        <v>0.02</v>
      </c>
    </row>
    <row r="4596" spans="1:11" ht="21.95" customHeight="1">
      <c r="A4596" s="247" t="s">
        <v>869</v>
      </c>
      <c r="B4596" s="247"/>
      <c r="C4596" s="214" t="s">
        <v>2931</v>
      </c>
      <c r="D4596" s="247" t="s">
        <v>14</v>
      </c>
      <c r="E4596" s="247" t="s">
        <v>2932</v>
      </c>
      <c r="F4596" s="598" t="s">
        <v>2933</v>
      </c>
      <c r="G4596" s="598"/>
      <c r="H4596" s="215" t="s">
        <v>862</v>
      </c>
      <c r="I4596" s="214" t="s">
        <v>867</v>
      </c>
      <c r="J4596" s="214" t="s">
        <v>2056</v>
      </c>
      <c r="K4596" s="216">
        <v>0.6</v>
      </c>
    </row>
    <row r="4597" spans="1:11" ht="21.95" customHeight="1">
      <c r="A4597" s="247" t="s">
        <v>869</v>
      </c>
      <c r="B4597" s="247"/>
      <c r="C4597" s="214" t="s">
        <v>3488</v>
      </c>
      <c r="D4597" s="247" t="s">
        <v>14</v>
      </c>
      <c r="E4597" s="247" t="s">
        <v>3489</v>
      </c>
      <c r="F4597" s="598" t="s">
        <v>2920</v>
      </c>
      <c r="G4597" s="598"/>
      <c r="H4597" s="215" t="s">
        <v>862</v>
      </c>
      <c r="I4597" s="214" t="s">
        <v>867</v>
      </c>
      <c r="J4597" s="214" t="s">
        <v>1366</v>
      </c>
      <c r="K4597" s="216">
        <v>9.6300000000000008</v>
      </c>
    </row>
    <row r="4598" spans="1:11">
      <c r="A4598" s="245"/>
      <c r="B4598" s="245"/>
      <c r="C4598" s="245"/>
      <c r="D4598" s="245"/>
      <c r="E4598" s="245"/>
      <c r="F4598" s="245" t="s">
        <v>886</v>
      </c>
      <c r="G4598" s="245" t="s">
        <v>4312</v>
      </c>
      <c r="H4598" s="245" t="s">
        <v>888</v>
      </c>
      <c r="I4598" s="245" t="s">
        <v>2691</v>
      </c>
      <c r="J4598" s="245" t="s">
        <v>890</v>
      </c>
      <c r="K4598" s="245" t="s">
        <v>4149</v>
      </c>
    </row>
    <row r="4599" spans="1:11" ht="15" thickBot="1">
      <c r="A4599" s="245"/>
      <c r="B4599" s="245"/>
      <c r="C4599" s="245"/>
      <c r="D4599" s="245"/>
      <c r="E4599" s="245"/>
      <c r="F4599" s="245" t="s">
        <v>891</v>
      </c>
      <c r="G4599" s="245" t="s">
        <v>4150</v>
      </c>
      <c r="H4599" s="599" t="s">
        <v>892</v>
      </c>
      <c r="I4599" s="599"/>
      <c r="J4599" s="599" t="s">
        <v>4151</v>
      </c>
      <c r="K4599" s="599"/>
    </row>
    <row r="4600" spans="1:11" ht="0.95" customHeight="1" thickTop="1">
      <c r="A4600" s="217"/>
      <c r="B4600" s="217"/>
      <c r="C4600" s="217"/>
      <c r="D4600" s="217"/>
      <c r="E4600" s="217"/>
      <c r="F4600" s="217"/>
      <c r="G4600" s="217"/>
      <c r="H4600" s="217"/>
      <c r="I4600" s="217"/>
      <c r="J4600" s="217"/>
      <c r="K4600" s="217"/>
    </row>
    <row r="4601" spans="1:11" ht="18" customHeight="1">
      <c r="A4601" s="243"/>
      <c r="B4601" s="243" t="s">
        <v>840</v>
      </c>
      <c r="C4601" s="207" t="s">
        <v>841</v>
      </c>
      <c r="D4601" s="243" t="s">
        <v>842</v>
      </c>
      <c r="E4601" s="243" t="s">
        <v>843</v>
      </c>
      <c r="F4601" s="600" t="s">
        <v>844</v>
      </c>
      <c r="G4601" s="600"/>
      <c r="H4601" s="208" t="s">
        <v>845</v>
      </c>
      <c r="I4601" s="207" t="s">
        <v>846</v>
      </c>
      <c r="J4601" s="207" t="s">
        <v>847</v>
      </c>
      <c r="K4601" s="207" t="s">
        <v>742</v>
      </c>
    </row>
    <row r="4602" spans="1:11" ht="33" customHeight="1">
      <c r="A4602" s="322" t="s">
        <v>848</v>
      </c>
      <c r="B4602" s="322"/>
      <c r="C4602" s="323" t="s">
        <v>2376</v>
      </c>
      <c r="D4602" s="322" t="s">
        <v>14</v>
      </c>
      <c r="E4602" s="322" t="s">
        <v>2377</v>
      </c>
      <c r="F4602" s="603" t="s">
        <v>917</v>
      </c>
      <c r="G4602" s="603"/>
      <c r="H4602" s="324" t="s">
        <v>914</v>
      </c>
      <c r="I4602" s="323">
        <v>1</v>
      </c>
      <c r="J4602" s="323" t="s">
        <v>2378</v>
      </c>
      <c r="K4602" s="323" t="s">
        <v>2378</v>
      </c>
    </row>
    <row r="4603" spans="1:11" ht="21.95" customHeight="1">
      <c r="A4603" s="244" t="s">
        <v>853</v>
      </c>
      <c r="B4603" s="244"/>
      <c r="C4603" s="211" t="s">
        <v>859</v>
      </c>
      <c r="D4603" s="244" t="s">
        <v>14</v>
      </c>
      <c r="E4603" s="244" t="s">
        <v>860</v>
      </c>
      <c r="F4603" s="597" t="s">
        <v>861</v>
      </c>
      <c r="G4603" s="597"/>
      <c r="H4603" s="212" t="s">
        <v>862</v>
      </c>
      <c r="I4603" s="211" t="s">
        <v>1236</v>
      </c>
      <c r="J4603" s="211" t="s">
        <v>864</v>
      </c>
      <c r="K4603" s="213">
        <v>0.68</v>
      </c>
    </row>
    <row r="4604" spans="1:11" ht="21.95" customHeight="1">
      <c r="A4604" s="244" t="s">
        <v>853</v>
      </c>
      <c r="B4604" s="244"/>
      <c r="C4604" s="211" t="s">
        <v>1229</v>
      </c>
      <c r="D4604" s="244" t="s">
        <v>14</v>
      </c>
      <c r="E4604" s="244" t="s">
        <v>1230</v>
      </c>
      <c r="F4604" s="597" t="s">
        <v>861</v>
      </c>
      <c r="G4604" s="597"/>
      <c r="H4604" s="212" t="s">
        <v>862</v>
      </c>
      <c r="I4604" s="211" t="s">
        <v>1485</v>
      </c>
      <c r="J4604" s="211" t="s">
        <v>1231</v>
      </c>
      <c r="K4604" s="213">
        <v>3.31</v>
      </c>
    </row>
    <row r="4605" spans="1:11" ht="21.95" customHeight="1">
      <c r="A4605" s="247" t="s">
        <v>869</v>
      </c>
      <c r="B4605" s="247"/>
      <c r="C4605" s="214" t="s">
        <v>2307</v>
      </c>
      <c r="D4605" s="247" t="s">
        <v>14</v>
      </c>
      <c r="E4605" s="247" t="s">
        <v>2308</v>
      </c>
      <c r="F4605" s="598" t="s">
        <v>872</v>
      </c>
      <c r="G4605" s="598"/>
      <c r="H4605" s="215" t="s">
        <v>914</v>
      </c>
      <c r="I4605" s="214" t="s">
        <v>1928</v>
      </c>
      <c r="J4605" s="214" t="s">
        <v>2310</v>
      </c>
      <c r="K4605" s="216">
        <v>0.11</v>
      </c>
    </row>
    <row r="4606" spans="1:11" ht="21.95" customHeight="1">
      <c r="A4606" s="247" t="s">
        <v>869</v>
      </c>
      <c r="B4606" s="247"/>
      <c r="C4606" s="214" t="s">
        <v>4152</v>
      </c>
      <c r="D4606" s="247" t="s">
        <v>14</v>
      </c>
      <c r="E4606" s="247" t="s">
        <v>4153</v>
      </c>
      <c r="F4606" s="598" t="s">
        <v>872</v>
      </c>
      <c r="G4606" s="598"/>
      <c r="H4606" s="215" t="s">
        <v>914</v>
      </c>
      <c r="I4606" s="214" t="s">
        <v>867</v>
      </c>
      <c r="J4606" s="214" t="s">
        <v>4154</v>
      </c>
      <c r="K4606" s="216">
        <v>17.55</v>
      </c>
    </row>
    <row r="4607" spans="1:11">
      <c r="A4607" s="245"/>
      <c r="B4607" s="245"/>
      <c r="C4607" s="245"/>
      <c r="D4607" s="245"/>
      <c r="E4607" s="245"/>
      <c r="F4607" s="245" t="s">
        <v>886</v>
      </c>
      <c r="G4607" s="245" t="s">
        <v>3105</v>
      </c>
      <c r="H4607" s="245" t="s">
        <v>888</v>
      </c>
      <c r="I4607" s="245" t="s">
        <v>3340</v>
      </c>
      <c r="J4607" s="245" t="s">
        <v>890</v>
      </c>
      <c r="K4607" s="245" t="s">
        <v>2178</v>
      </c>
    </row>
    <row r="4608" spans="1:11" ht="15" thickBot="1">
      <c r="A4608" s="245"/>
      <c r="B4608" s="245"/>
      <c r="C4608" s="245"/>
      <c r="D4608" s="245"/>
      <c r="E4608" s="245"/>
      <c r="F4608" s="245" t="s">
        <v>891</v>
      </c>
      <c r="G4608" s="245" t="s">
        <v>4155</v>
      </c>
      <c r="H4608" s="599" t="s">
        <v>892</v>
      </c>
      <c r="I4608" s="599"/>
      <c r="J4608" s="599" t="s">
        <v>4156</v>
      </c>
      <c r="K4608" s="599"/>
    </row>
    <row r="4609" spans="1:11" ht="0.95" customHeight="1" thickTop="1">
      <c r="A4609" s="217"/>
      <c r="B4609" s="217"/>
      <c r="C4609" s="217"/>
      <c r="D4609" s="217"/>
      <c r="E4609" s="217"/>
      <c r="F4609" s="217"/>
      <c r="G4609" s="217"/>
      <c r="H4609" s="217"/>
      <c r="I4609" s="217"/>
      <c r="J4609" s="217"/>
      <c r="K4609" s="217"/>
    </row>
    <row r="4610" spans="1:11" ht="18" customHeight="1">
      <c r="A4610" s="243"/>
      <c r="B4610" s="243" t="s">
        <v>840</v>
      </c>
      <c r="C4610" s="207" t="s">
        <v>841</v>
      </c>
      <c r="D4610" s="243" t="s">
        <v>842</v>
      </c>
      <c r="E4610" s="243" t="s">
        <v>843</v>
      </c>
      <c r="F4610" s="600" t="s">
        <v>844</v>
      </c>
      <c r="G4610" s="600"/>
      <c r="H4610" s="208" t="s">
        <v>845</v>
      </c>
      <c r="I4610" s="207" t="s">
        <v>846</v>
      </c>
      <c r="J4610" s="207" t="s">
        <v>847</v>
      </c>
      <c r="K4610" s="207" t="s">
        <v>742</v>
      </c>
    </row>
    <row r="4611" spans="1:11" ht="33" customHeight="1">
      <c r="A4611" s="317" t="s">
        <v>848</v>
      </c>
      <c r="B4611" s="317"/>
      <c r="C4611" s="318" t="s">
        <v>2391</v>
      </c>
      <c r="D4611" s="317" t="s">
        <v>14</v>
      </c>
      <c r="E4611" s="317" t="s">
        <v>2392</v>
      </c>
      <c r="F4611" s="592" t="s">
        <v>917</v>
      </c>
      <c r="G4611" s="592"/>
      <c r="H4611" s="319" t="s">
        <v>914</v>
      </c>
      <c r="I4611" s="318">
        <v>1</v>
      </c>
      <c r="J4611" s="318" t="s">
        <v>2393</v>
      </c>
      <c r="K4611" s="318" t="s">
        <v>2393</v>
      </c>
    </row>
    <row r="4612" spans="1:11" ht="21.95" customHeight="1">
      <c r="A4612" s="244" t="s">
        <v>853</v>
      </c>
      <c r="B4612" s="244"/>
      <c r="C4612" s="211" t="s">
        <v>859</v>
      </c>
      <c r="D4612" s="244" t="s">
        <v>14</v>
      </c>
      <c r="E4612" s="244" t="s">
        <v>860</v>
      </c>
      <c r="F4612" s="597" t="s">
        <v>861</v>
      </c>
      <c r="G4612" s="597"/>
      <c r="H4612" s="212" t="s">
        <v>862</v>
      </c>
      <c r="I4612" s="211" t="s">
        <v>1236</v>
      </c>
      <c r="J4612" s="211" t="s">
        <v>864</v>
      </c>
      <c r="K4612" s="213">
        <v>0.68</v>
      </c>
    </row>
    <row r="4613" spans="1:11" ht="21.95" customHeight="1">
      <c r="A4613" s="244" t="s">
        <v>853</v>
      </c>
      <c r="B4613" s="244"/>
      <c r="C4613" s="211" t="s">
        <v>1229</v>
      </c>
      <c r="D4613" s="244" t="s">
        <v>14</v>
      </c>
      <c r="E4613" s="244" t="s">
        <v>1230</v>
      </c>
      <c r="F4613" s="597" t="s">
        <v>861</v>
      </c>
      <c r="G4613" s="597"/>
      <c r="H4613" s="212" t="s">
        <v>862</v>
      </c>
      <c r="I4613" s="211" t="s">
        <v>1485</v>
      </c>
      <c r="J4613" s="211" t="s">
        <v>1231</v>
      </c>
      <c r="K4613" s="213">
        <v>3.31</v>
      </c>
    </row>
    <row r="4614" spans="1:11" ht="21.95" customHeight="1">
      <c r="A4614" s="247" t="s">
        <v>869</v>
      </c>
      <c r="B4614" s="247"/>
      <c r="C4614" s="214" t="s">
        <v>2307</v>
      </c>
      <c r="D4614" s="247" t="s">
        <v>14</v>
      </c>
      <c r="E4614" s="247" t="s">
        <v>2308</v>
      </c>
      <c r="F4614" s="598" t="s">
        <v>872</v>
      </c>
      <c r="G4614" s="598"/>
      <c r="H4614" s="215" t="s">
        <v>914</v>
      </c>
      <c r="I4614" s="214" t="s">
        <v>1928</v>
      </c>
      <c r="J4614" s="214" t="s">
        <v>2310</v>
      </c>
      <c r="K4614" s="216">
        <v>0.11</v>
      </c>
    </row>
    <row r="4615" spans="1:11" ht="21.95" customHeight="1">
      <c r="A4615" s="247" t="s">
        <v>869</v>
      </c>
      <c r="B4615" s="247"/>
      <c r="C4615" s="214" t="s">
        <v>4157</v>
      </c>
      <c r="D4615" s="247" t="s">
        <v>14</v>
      </c>
      <c r="E4615" s="247" t="s">
        <v>4158</v>
      </c>
      <c r="F4615" s="598" t="s">
        <v>872</v>
      </c>
      <c r="G4615" s="598"/>
      <c r="H4615" s="215" t="s">
        <v>914</v>
      </c>
      <c r="I4615" s="214" t="s">
        <v>867</v>
      </c>
      <c r="J4615" s="214" t="s">
        <v>4159</v>
      </c>
      <c r="K4615" s="216">
        <v>32.200000000000003</v>
      </c>
    </row>
    <row r="4616" spans="1:11">
      <c r="A4616" s="245"/>
      <c r="B4616" s="245"/>
      <c r="C4616" s="245"/>
      <c r="D4616" s="245"/>
      <c r="E4616" s="245"/>
      <c r="F4616" s="245" t="s">
        <v>886</v>
      </c>
      <c r="G4616" s="245" t="s">
        <v>3105</v>
      </c>
      <c r="H4616" s="245" t="s">
        <v>888</v>
      </c>
      <c r="I4616" s="245" t="s">
        <v>3340</v>
      </c>
      <c r="J4616" s="245" t="s">
        <v>890</v>
      </c>
      <c r="K4616" s="245" t="s">
        <v>2178</v>
      </c>
    </row>
    <row r="4617" spans="1:11" ht="15" thickBot="1">
      <c r="A4617" s="245"/>
      <c r="B4617" s="245"/>
      <c r="C4617" s="245"/>
      <c r="D4617" s="245"/>
      <c r="E4617" s="245"/>
      <c r="F4617" s="245" t="s">
        <v>891</v>
      </c>
      <c r="G4617" s="245" t="s">
        <v>2428</v>
      </c>
      <c r="H4617" s="599" t="s">
        <v>892</v>
      </c>
      <c r="I4617" s="599"/>
      <c r="J4617" s="599" t="s">
        <v>4160</v>
      </c>
      <c r="K4617" s="599"/>
    </row>
    <row r="4618" spans="1:11" ht="0.95" customHeight="1" thickTop="1">
      <c r="A4618" s="217"/>
      <c r="B4618" s="217"/>
      <c r="C4618" s="217"/>
      <c r="D4618" s="217"/>
      <c r="E4618" s="217"/>
      <c r="F4618" s="217"/>
      <c r="G4618" s="217"/>
      <c r="H4618" s="217"/>
      <c r="I4618" s="217"/>
      <c r="J4618" s="217"/>
      <c r="K4618" s="217"/>
    </row>
    <row r="4619" spans="1:11" ht="18" customHeight="1">
      <c r="A4619" s="243"/>
      <c r="B4619" s="243" t="s">
        <v>840</v>
      </c>
      <c r="C4619" s="207" t="s">
        <v>841</v>
      </c>
      <c r="D4619" s="243" t="s">
        <v>842</v>
      </c>
      <c r="E4619" s="243" t="s">
        <v>843</v>
      </c>
      <c r="F4619" s="600" t="s">
        <v>844</v>
      </c>
      <c r="G4619" s="600"/>
      <c r="H4619" s="208" t="s">
        <v>845</v>
      </c>
      <c r="I4619" s="207" t="s">
        <v>846</v>
      </c>
      <c r="J4619" s="207" t="s">
        <v>847</v>
      </c>
      <c r="K4619" s="207" t="s">
        <v>742</v>
      </c>
    </row>
    <row r="4620" spans="1:11" ht="33" customHeight="1">
      <c r="A4620" s="317" t="s">
        <v>848</v>
      </c>
      <c r="B4620" s="317"/>
      <c r="C4620" s="318" t="s">
        <v>3811</v>
      </c>
      <c r="D4620" s="317" t="s">
        <v>14</v>
      </c>
      <c r="E4620" s="317" t="s">
        <v>3812</v>
      </c>
      <c r="F4620" s="592" t="s">
        <v>917</v>
      </c>
      <c r="G4620" s="592"/>
      <c r="H4620" s="319" t="s">
        <v>914</v>
      </c>
      <c r="I4620" s="318">
        <v>1</v>
      </c>
      <c r="J4620" s="318" t="s">
        <v>3813</v>
      </c>
      <c r="K4620" s="318" t="s">
        <v>3813</v>
      </c>
    </row>
    <row r="4621" spans="1:11" ht="21.95" customHeight="1">
      <c r="A4621" s="244" t="s">
        <v>853</v>
      </c>
      <c r="B4621" s="244"/>
      <c r="C4621" s="211" t="s">
        <v>859</v>
      </c>
      <c r="D4621" s="244" t="s">
        <v>14</v>
      </c>
      <c r="E4621" s="244" t="s">
        <v>860</v>
      </c>
      <c r="F4621" s="597" t="s">
        <v>861</v>
      </c>
      <c r="G4621" s="597"/>
      <c r="H4621" s="212" t="s">
        <v>862</v>
      </c>
      <c r="I4621" s="211" t="s">
        <v>1928</v>
      </c>
      <c r="J4621" s="211" t="s">
        <v>864</v>
      </c>
      <c r="K4621" s="213">
        <v>0.54</v>
      </c>
    </row>
    <row r="4622" spans="1:11" ht="21.95" customHeight="1">
      <c r="A4622" s="244" t="s">
        <v>853</v>
      </c>
      <c r="B4622" s="244"/>
      <c r="C4622" s="211" t="s">
        <v>1229</v>
      </c>
      <c r="D4622" s="244" t="s">
        <v>14</v>
      </c>
      <c r="E4622" s="244" t="s">
        <v>1230</v>
      </c>
      <c r="F4622" s="597" t="s">
        <v>861</v>
      </c>
      <c r="G4622" s="597"/>
      <c r="H4622" s="212" t="s">
        <v>862</v>
      </c>
      <c r="I4622" s="211" t="s">
        <v>1110</v>
      </c>
      <c r="J4622" s="211" t="s">
        <v>1231</v>
      </c>
      <c r="K4622" s="213">
        <v>2.34</v>
      </c>
    </row>
    <row r="4623" spans="1:11" ht="21.95" customHeight="1">
      <c r="A4623" s="247" t="s">
        <v>869</v>
      </c>
      <c r="B4623" s="247"/>
      <c r="C4623" s="214" t="s">
        <v>2307</v>
      </c>
      <c r="D4623" s="247" t="s">
        <v>14</v>
      </c>
      <c r="E4623" s="247" t="s">
        <v>2308</v>
      </c>
      <c r="F4623" s="598" t="s">
        <v>872</v>
      </c>
      <c r="G4623" s="598"/>
      <c r="H4623" s="215" t="s">
        <v>914</v>
      </c>
      <c r="I4623" s="214" t="s">
        <v>1928</v>
      </c>
      <c r="J4623" s="214" t="s">
        <v>2310</v>
      </c>
      <c r="K4623" s="216">
        <v>0.11</v>
      </c>
    </row>
    <row r="4624" spans="1:11" ht="21.95" customHeight="1">
      <c r="A4624" s="247" t="s">
        <v>869</v>
      </c>
      <c r="B4624" s="247"/>
      <c r="C4624" s="214" t="s">
        <v>4161</v>
      </c>
      <c r="D4624" s="247" t="s">
        <v>14</v>
      </c>
      <c r="E4624" s="247" t="s">
        <v>4162</v>
      </c>
      <c r="F4624" s="598" t="s">
        <v>872</v>
      </c>
      <c r="G4624" s="598"/>
      <c r="H4624" s="215" t="s">
        <v>914</v>
      </c>
      <c r="I4624" s="214" t="s">
        <v>867</v>
      </c>
      <c r="J4624" s="214" t="s">
        <v>2652</v>
      </c>
      <c r="K4624" s="216">
        <v>2.13</v>
      </c>
    </row>
    <row r="4625" spans="1:11">
      <c r="A4625" s="245"/>
      <c r="B4625" s="245"/>
      <c r="C4625" s="245"/>
      <c r="D4625" s="245"/>
      <c r="E4625" s="245"/>
      <c r="F4625" s="245" t="s">
        <v>886</v>
      </c>
      <c r="G4625" s="245" t="s">
        <v>1070</v>
      </c>
      <c r="H4625" s="245" t="s">
        <v>888</v>
      </c>
      <c r="I4625" s="245" t="s">
        <v>3552</v>
      </c>
      <c r="J4625" s="245" t="s">
        <v>890</v>
      </c>
      <c r="K4625" s="245" t="s">
        <v>4071</v>
      </c>
    </row>
    <row r="4626" spans="1:11" ht="15" thickBot="1">
      <c r="A4626" s="245"/>
      <c r="B4626" s="245"/>
      <c r="C4626" s="245"/>
      <c r="D4626" s="245"/>
      <c r="E4626" s="245"/>
      <c r="F4626" s="245" t="s">
        <v>891</v>
      </c>
      <c r="G4626" s="245" t="s">
        <v>4163</v>
      </c>
      <c r="H4626" s="599" t="s">
        <v>892</v>
      </c>
      <c r="I4626" s="599"/>
      <c r="J4626" s="599" t="s">
        <v>4164</v>
      </c>
      <c r="K4626" s="599"/>
    </row>
    <row r="4627" spans="1:11" ht="0.95" customHeight="1" thickTop="1">
      <c r="A4627" s="217"/>
      <c r="B4627" s="217"/>
      <c r="C4627" s="217"/>
      <c r="D4627" s="217"/>
      <c r="E4627" s="217"/>
      <c r="F4627" s="217"/>
      <c r="G4627" s="217"/>
      <c r="H4627" s="217"/>
      <c r="I4627" s="217"/>
      <c r="J4627" s="217"/>
      <c r="K4627" s="217"/>
    </row>
    <row r="4628" spans="1:11" ht="18" customHeight="1">
      <c r="A4628" s="243"/>
      <c r="B4628" s="243" t="s">
        <v>840</v>
      </c>
      <c r="C4628" s="207" t="s">
        <v>841</v>
      </c>
      <c r="D4628" s="243" t="s">
        <v>842</v>
      </c>
      <c r="E4628" s="243" t="s">
        <v>843</v>
      </c>
      <c r="F4628" s="600" t="s">
        <v>844</v>
      </c>
      <c r="G4628" s="600"/>
      <c r="H4628" s="208" t="s">
        <v>845</v>
      </c>
      <c r="I4628" s="207" t="s">
        <v>846</v>
      </c>
      <c r="J4628" s="207" t="s">
        <v>847</v>
      </c>
      <c r="K4628" s="207" t="s">
        <v>742</v>
      </c>
    </row>
    <row r="4629" spans="1:11" ht="33" customHeight="1">
      <c r="A4629" s="317" t="s">
        <v>848</v>
      </c>
      <c r="B4629" s="317"/>
      <c r="C4629" s="318" t="s">
        <v>3168</v>
      </c>
      <c r="D4629" s="317" t="s">
        <v>14</v>
      </c>
      <c r="E4629" s="317" t="s">
        <v>3169</v>
      </c>
      <c r="F4629" s="592" t="s">
        <v>917</v>
      </c>
      <c r="G4629" s="592"/>
      <c r="H4629" s="319" t="s">
        <v>914</v>
      </c>
      <c r="I4629" s="318">
        <v>1</v>
      </c>
      <c r="J4629" s="318" t="s">
        <v>3170</v>
      </c>
      <c r="K4629" s="318" t="s">
        <v>3170</v>
      </c>
    </row>
    <row r="4630" spans="1:11" ht="21.95" customHeight="1">
      <c r="A4630" s="244" t="s">
        <v>853</v>
      </c>
      <c r="B4630" s="244"/>
      <c r="C4630" s="211" t="s">
        <v>859</v>
      </c>
      <c r="D4630" s="244" t="s">
        <v>14</v>
      </c>
      <c r="E4630" s="244" t="s">
        <v>860</v>
      </c>
      <c r="F4630" s="597" t="s">
        <v>861</v>
      </c>
      <c r="G4630" s="597"/>
      <c r="H4630" s="212" t="s">
        <v>862</v>
      </c>
      <c r="I4630" s="211" t="s">
        <v>1928</v>
      </c>
      <c r="J4630" s="211" t="s">
        <v>864</v>
      </c>
      <c r="K4630" s="213">
        <v>0.54</v>
      </c>
    </row>
    <row r="4631" spans="1:11" ht="21.95" customHeight="1">
      <c r="A4631" s="244" t="s">
        <v>853</v>
      </c>
      <c r="B4631" s="244"/>
      <c r="C4631" s="211" t="s">
        <v>1229</v>
      </c>
      <c r="D4631" s="244" t="s">
        <v>14</v>
      </c>
      <c r="E4631" s="244" t="s">
        <v>1230</v>
      </c>
      <c r="F4631" s="597" t="s">
        <v>861</v>
      </c>
      <c r="G4631" s="597"/>
      <c r="H4631" s="212" t="s">
        <v>862</v>
      </c>
      <c r="I4631" s="211" t="s">
        <v>1110</v>
      </c>
      <c r="J4631" s="211" t="s">
        <v>1231</v>
      </c>
      <c r="K4631" s="213">
        <v>2.34</v>
      </c>
    </row>
    <row r="4632" spans="1:11" ht="21.95" customHeight="1">
      <c r="A4632" s="247" t="s">
        <v>869</v>
      </c>
      <c r="B4632" s="247"/>
      <c r="C4632" s="214" t="s">
        <v>2307</v>
      </c>
      <c r="D4632" s="247" t="s">
        <v>14</v>
      </c>
      <c r="E4632" s="247" t="s">
        <v>2308</v>
      </c>
      <c r="F4632" s="598" t="s">
        <v>872</v>
      </c>
      <c r="G4632" s="598"/>
      <c r="H4632" s="215" t="s">
        <v>914</v>
      </c>
      <c r="I4632" s="214" t="s">
        <v>1928</v>
      </c>
      <c r="J4632" s="214" t="s">
        <v>2310</v>
      </c>
      <c r="K4632" s="216">
        <v>0.11</v>
      </c>
    </row>
    <row r="4633" spans="1:11" ht="21.95" customHeight="1">
      <c r="A4633" s="247" t="s">
        <v>869</v>
      </c>
      <c r="B4633" s="247"/>
      <c r="C4633" s="214" t="s">
        <v>4165</v>
      </c>
      <c r="D4633" s="247" t="s">
        <v>14</v>
      </c>
      <c r="E4633" s="247" t="s">
        <v>4166</v>
      </c>
      <c r="F4633" s="598" t="s">
        <v>872</v>
      </c>
      <c r="G4633" s="598"/>
      <c r="H4633" s="215" t="s">
        <v>914</v>
      </c>
      <c r="I4633" s="214" t="s">
        <v>867</v>
      </c>
      <c r="J4633" s="214" t="s">
        <v>4114</v>
      </c>
      <c r="K4633" s="216">
        <v>10.49</v>
      </c>
    </row>
    <row r="4634" spans="1:11">
      <c r="A4634" s="245"/>
      <c r="B4634" s="245"/>
      <c r="C4634" s="245"/>
      <c r="D4634" s="245"/>
      <c r="E4634" s="245"/>
      <c r="F4634" s="245" t="s">
        <v>886</v>
      </c>
      <c r="G4634" s="245" t="s">
        <v>1070</v>
      </c>
      <c r="H4634" s="245" t="s">
        <v>888</v>
      </c>
      <c r="I4634" s="245" t="s">
        <v>3552</v>
      </c>
      <c r="J4634" s="245" t="s">
        <v>890</v>
      </c>
      <c r="K4634" s="245" t="s">
        <v>4071</v>
      </c>
    </row>
    <row r="4635" spans="1:11" ht="15" thickBot="1">
      <c r="A4635" s="245"/>
      <c r="B4635" s="245"/>
      <c r="C4635" s="245"/>
      <c r="D4635" s="245"/>
      <c r="E4635" s="245"/>
      <c r="F4635" s="245" t="s">
        <v>891</v>
      </c>
      <c r="G4635" s="245" t="s">
        <v>4089</v>
      </c>
      <c r="H4635" s="599" t="s">
        <v>892</v>
      </c>
      <c r="I4635" s="599"/>
      <c r="J4635" s="599" t="s">
        <v>4167</v>
      </c>
      <c r="K4635" s="599"/>
    </row>
    <row r="4636" spans="1:11" ht="0.95" customHeight="1" thickTop="1">
      <c r="A4636" s="217"/>
      <c r="B4636" s="217"/>
      <c r="C4636" s="217"/>
      <c r="D4636" s="217"/>
      <c r="E4636" s="217"/>
      <c r="F4636" s="217"/>
      <c r="G4636" s="217"/>
      <c r="H4636" s="217"/>
      <c r="I4636" s="217"/>
      <c r="J4636" s="217"/>
      <c r="K4636" s="217"/>
    </row>
    <row r="4637" spans="1:11" ht="60" customHeight="1">
      <c r="A4637" s="150" t="s">
        <v>700</v>
      </c>
      <c r="B4637" s="49"/>
      <c r="C4637" s="49"/>
      <c r="D4637" s="145"/>
      <c r="F4637" s="218"/>
      <c r="G4637" s="218"/>
      <c r="H4637" s="218"/>
      <c r="I4637" s="218"/>
      <c r="J4637" s="218"/>
      <c r="K4637" s="218"/>
    </row>
    <row r="4638" spans="1:11" ht="50.1" customHeight="1">
      <c r="A4638" s="150"/>
      <c r="B4638" s="49"/>
      <c r="C4638" s="49"/>
      <c r="D4638" s="145"/>
      <c r="F4638" s="226"/>
      <c r="G4638" s="226"/>
      <c r="H4638" s="226"/>
      <c r="I4638" s="226"/>
      <c r="J4638" s="226"/>
      <c r="K4638" s="226"/>
    </row>
    <row r="4639" spans="1:11" ht="15.75">
      <c r="A4639" s="150" t="s">
        <v>701</v>
      </c>
      <c r="B4639" s="49"/>
      <c r="C4639" s="49"/>
      <c r="D4639" s="145"/>
    </row>
    <row r="4640" spans="1:11">
      <c r="A4640" s="49"/>
      <c r="B4640" s="49"/>
      <c r="C4640" s="49"/>
      <c r="D4640" s="49"/>
    </row>
    <row r="4641" spans="1:5">
      <c r="A4641" s="49"/>
      <c r="B4641" s="49"/>
      <c r="C4641" s="49"/>
      <c r="D4641" s="49"/>
    </row>
    <row r="4642" spans="1:5">
      <c r="A4642" s="49"/>
      <c r="B4642" s="49"/>
      <c r="C4642" s="49"/>
      <c r="D4642" s="49"/>
    </row>
    <row r="4643" spans="1:5">
      <c r="A4643" s="49"/>
      <c r="B4643" s="49"/>
      <c r="C4643" s="49"/>
      <c r="D4643" s="49"/>
    </row>
    <row r="4644" spans="1:5">
      <c r="A4644" s="1"/>
      <c r="B4644" s="1"/>
      <c r="C4644" s="1"/>
      <c r="D4644" s="1"/>
    </row>
    <row r="4645" spans="1:5" ht="15.75">
      <c r="A4645" s="1"/>
      <c r="B4645" s="1"/>
      <c r="C4645" s="149" t="s">
        <v>704</v>
      </c>
      <c r="D4645" s="46"/>
      <c r="E4645" s="238"/>
    </row>
    <row r="4646" spans="1:5">
      <c r="A4646" s="1"/>
      <c r="B4646" s="1"/>
      <c r="C4646" s="130"/>
      <c r="D4646" s="1"/>
    </row>
    <row r="4647" spans="1:5">
      <c r="A4647" s="1"/>
      <c r="B4647" s="1"/>
      <c r="C4647" s="130"/>
      <c r="D4647" s="1"/>
    </row>
    <row r="4648" spans="1:5">
      <c r="A4648" s="1"/>
      <c r="B4648" s="1"/>
      <c r="C4648" s="130"/>
      <c r="D4648" s="1"/>
    </row>
    <row r="4649" spans="1:5" ht="15.75">
      <c r="A4649" s="15"/>
      <c r="B4649" s="15"/>
      <c r="C4649" s="149" t="s">
        <v>705</v>
      </c>
      <c r="D4649" s="148"/>
      <c r="E4649" s="238"/>
    </row>
  </sheetData>
  <mergeCells count="4217">
    <mergeCell ref="C1:E1"/>
    <mergeCell ref="F1:G1"/>
    <mergeCell ref="H1:I1"/>
    <mergeCell ref="J1:K1"/>
    <mergeCell ref="C2:E2"/>
    <mergeCell ref="F2:G2"/>
    <mergeCell ref="H2:I2"/>
    <mergeCell ref="J2:K2"/>
    <mergeCell ref="J15:K15"/>
    <mergeCell ref="F17:G17"/>
    <mergeCell ref="F18:G18"/>
    <mergeCell ref="F19:G19"/>
    <mergeCell ref="F20:G20"/>
    <mergeCell ref="F21:G21"/>
    <mergeCell ref="F9:G9"/>
    <mergeCell ref="F10:G10"/>
    <mergeCell ref="F11:G11"/>
    <mergeCell ref="F12:G12"/>
    <mergeCell ref="F13:G13"/>
    <mergeCell ref="H15:I15"/>
    <mergeCell ref="A3:K3"/>
    <mergeCell ref="A4:K4"/>
    <mergeCell ref="F5:G5"/>
    <mergeCell ref="F6:G6"/>
    <mergeCell ref="F7:G7"/>
    <mergeCell ref="F8:G8"/>
    <mergeCell ref="F34:G34"/>
    <mergeCell ref="F35:G35"/>
    <mergeCell ref="F36:G36"/>
    <mergeCell ref="F37:G37"/>
    <mergeCell ref="F38:G38"/>
    <mergeCell ref="F39:G39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F52:G52"/>
    <mergeCell ref="F53:G53"/>
    <mergeCell ref="F54:G54"/>
    <mergeCell ref="F55:G55"/>
    <mergeCell ref="F56:G56"/>
    <mergeCell ref="F57:G57"/>
    <mergeCell ref="F46:G46"/>
    <mergeCell ref="F47:G47"/>
    <mergeCell ref="F48:G48"/>
    <mergeCell ref="F49:G49"/>
    <mergeCell ref="F50:G50"/>
    <mergeCell ref="F51:G51"/>
    <mergeCell ref="F40:G40"/>
    <mergeCell ref="F41:G41"/>
    <mergeCell ref="F42:G42"/>
    <mergeCell ref="F43:G43"/>
    <mergeCell ref="F44:G44"/>
    <mergeCell ref="F45:G45"/>
    <mergeCell ref="F70:G70"/>
    <mergeCell ref="F71:G71"/>
    <mergeCell ref="F72:G72"/>
    <mergeCell ref="F73:G73"/>
    <mergeCell ref="F74:G74"/>
    <mergeCell ref="F75:G75"/>
    <mergeCell ref="F64:G64"/>
    <mergeCell ref="F65:G65"/>
    <mergeCell ref="F66:G66"/>
    <mergeCell ref="F67:G67"/>
    <mergeCell ref="F68:G68"/>
    <mergeCell ref="F69:G69"/>
    <mergeCell ref="F58:G58"/>
    <mergeCell ref="F59:G59"/>
    <mergeCell ref="F60:G60"/>
    <mergeCell ref="F61:G61"/>
    <mergeCell ref="F62:G62"/>
    <mergeCell ref="F63:G63"/>
    <mergeCell ref="J88:K88"/>
    <mergeCell ref="F90:G90"/>
    <mergeCell ref="F91:G91"/>
    <mergeCell ref="F92:G92"/>
    <mergeCell ref="F93:G93"/>
    <mergeCell ref="F94:G94"/>
    <mergeCell ref="F82:G82"/>
    <mergeCell ref="F83:G83"/>
    <mergeCell ref="F84:G84"/>
    <mergeCell ref="F85:G85"/>
    <mergeCell ref="F86:G86"/>
    <mergeCell ref="H88:I88"/>
    <mergeCell ref="F76:G76"/>
    <mergeCell ref="F77:G77"/>
    <mergeCell ref="F78:G78"/>
    <mergeCell ref="F79:G79"/>
    <mergeCell ref="F80:G80"/>
    <mergeCell ref="F81:G81"/>
    <mergeCell ref="F108:G108"/>
    <mergeCell ref="F109:G109"/>
    <mergeCell ref="F110:G110"/>
    <mergeCell ref="F111:G111"/>
    <mergeCell ref="F112:G112"/>
    <mergeCell ref="F113:G113"/>
    <mergeCell ref="F102:G102"/>
    <mergeCell ref="F103:G103"/>
    <mergeCell ref="F104:G104"/>
    <mergeCell ref="F105:G105"/>
    <mergeCell ref="F106:G106"/>
    <mergeCell ref="F107:G107"/>
    <mergeCell ref="F95:G95"/>
    <mergeCell ref="F96:G96"/>
    <mergeCell ref="F97:G97"/>
    <mergeCell ref="H99:I99"/>
    <mergeCell ref="J99:K99"/>
    <mergeCell ref="F101:G101"/>
    <mergeCell ref="F127:G127"/>
    <mergeCell ref="F128:G128"/>
    <mergeCell ref="F129:G129"/>
    <mergeCell ref="F130:G130"/>
    <mergeCell ref="F131:G131"/>
    <mergeCell ref="F132:G132"/>
    <mergeCell ref="J120:K120"/>
    <mergeCell ref="F122:G122"/>
    <mergeCell ref="F123:G123"/>
    <mergeCell ref="F124:G124"/>
    <mergeCell ref="F125:G125"/>
    <mergeCell ref="F126:G126"/>
    <mergeCell ref="F114:G114"/>
    <mergeCell ref="F115:G115"/>
    <mergeCell ref="F116:G116"/>
    <mergeCell ref="F117:G117"/>
    <mergeCell ref="F118:G118"/>
    <mergeCell ref="H120:I120"/>
    <mergeCell ref="F146:G146"/>
    <mergeCell ref="F147:G147"/>
    <mergeCell ref="F148:G148"/>
    <mergeCell ref="F149:G149"/>
    <mergeCell ref="F150:G150"/>
    <mergeCell ref="F151:G151"/>
    <mergeCell ref="F139:G139"/>
    <mergeCell ref="F140:G140"/>
    <mergeCell ref="H142:I142"/>
    <mergeCell ref="J142:K142"/>
    <mergeCell ref="F144:G144"/>
    <mergeCell ref="F145:G145"/>
    <mergeCell ref="F133:G133"/>
    <mergeCell ref="F134:G134"/>
    <mergeCell ref="F135:G135"/>
    <mergeCell ref="F136:G136"/>
    <mergeCell ref="F137:G137"/>
    <mergeCell ref="F138:G138"/>
    <mergeCell ref="F167:G167"/>
    <mergeCell ref="F168:G168"/>
    <mergeCell ref="F169:G169"/>
    <mergeCell ref="F170:G170"/>
    <mergeCell ref="F171:G171"/>
    <mergeCell ref="F172:G172"/>
    <mergeCell ref="J158:K158"/>
    <mergeCell ref="F160:G160"/>
    <mergeCell ref="F161:G161"/>
    <mergeCell ref="F162:G162"/>
    <mergeCell ref="F163:G163"/>
    <mergeCell ref="H165:I165"/>
    <mergeCell ref="J165:K165"/>
    <mergeCell ref="F152:G152"/>
    <mergeCell ref="F153:G153"/>
    <mergeCell ref="F154:G154"/>
    <mergeCell ref="F155:G155"/>
    <mergeCell ref="F156:G156"/>
    <mergeCell ref="H158:I158"/>
    <mergeCell ref="F187:G187"/>
    <mergeCell ref="F188:G188"/>
    <mergeCell ref="F189:G189"/>
    <mergeCell ref="H191:I191"/>
    <mergeCell ref="J191:K191"/>
    <mergeCell ref="F193:G193"/>
    <mergeCell ref="F180:G180"/>
    <mergeCell ref="H182:I182"/>
    <mergeCell ref="J182:K182"/>
    <mergeCell ref="F184:G184"/>
    <mergeCell ref="F185:G185"/>
    <mergeCell ref="F186:G186"/>
    <mergeCell ref="F173:G173"/>
    <mergeCell ref="F174:G174"/>
    <mergeCell ref="H176:I176"/>
    <mergeCell ref="J176:K176"/>
    <mergeCell ref="F178:G178"/>
    <mergeCell ref="F179:G179"/>
    <mergeCell ref="F208:G208"/>
    <mergeCell ref="F209:G209"/>
    <mergeCell ref="F210:G210"/>
    <mergeCell ref="F211:G211"/>
    <mergeCell ref="F212:G212"/>
    <mergeCell ref="H214:I214"/>
    <mergeCell ref="F201:G201"/>
    <mergeCell ref="F202:G202"/>
    <mergeCell ref="F203:G203"/>
    <mergeCell ref="F204:G204"/>
    <mergeCell ref="H206:I206"/>
    <mergeCell ref="J206:K206"/>
    <mergeCell ref="F194:G194"/>
    <mergeCell ref="F195:G195"/>
    <mergeCell ref="H197:I197"/>
    <mergeCell ref="J197:K197"/>
    <mergeCell ref="F199:G199"/>
    <mergeCell ref="F200:G200"/>
    <mergeCell ref="F227:G227"/>
    <mergeCell ref="H229:I229"/>
    <mergeCell ref="J229:K229"/>
    <mergeCell ref="F231:G231"/>
    <mergeCell ref="F232:G232"/>
    <mergeCell ref="F233:G233"/>
    <mergeCell ref="F221:G221"/>
    <mergeCell ref="F222:G222"/>
    <mergeCell ref="F223:G223"/>
    <mergeCell ref="F224:G224"/>
    <mergeCell ref="F225:G225"/>
    <mergeCell ref="F226:G226"/>
    <mergeCell ref="J214:K214"/>
    <mergeCell ref="F216:G216"/>
    <mergeCell ref="F217:G217"/>
    <mergeCell ref="F218:G218"/>
    <mergeCell ref="F219:G219"/>
    <mergeCell ref="F220:G220"/>
    <mergeCell ref="F247:G247"/>
    <mergeCell ref="H249:I249"/>
    <mergeCell ref="J249:K249"/>
    <mergeCell ref="F251:G251"/>
    <mergeCell ref="F252:G252"/>
    <mergeCell ref="F253:G253"/>
    <mergeCell ref="F241:G241"/>
    <mergeCell ref="F242:G242"/>
    <mergeCell ref="F243:G243"/>
    <mergeCell ref="F244:G244"/>
    <mergeCell ref="F245:G245"/>
    <mergeCell ref="F246:G246"/>
    <mergeCell ref="F234:G234"/>
    <mergeCell ref="F235:G235"/>
    <mergeCell ref="F236:G236"/>
    <mergeCell ref="F237:G237"/>
    <mergeCell ref="H239:I239"/>
    <mergeCell ref="J239:K239"/>
    <mergeCell ref="F267:G267"/>
    <mergeCell ref="F268:G268"/>
    <mergeCell ref="F269:G269"/>
    <mergeCell ref="F270:G270"/>
    <mergeCell ref="F271:G271"/>
    <mergeCell ref="F272:G272"/>
    <mergeCell ref="H261:I261"/>
    <mergeCell ref="J261:K261"/>
    <mergeCell ref="F263:G263"/>
    <mergeCell ref="F264:G264"/>
    <mergeCell ref="F265:G265"/>
    <mergeCell ref="F266:G266"/>
    <mergeCell ref="F254:G254"/>
    <mergeCell ref="F255:G255"/>
    <mergeCell ref="F256:G256"/>
    <mergeCell ref="F257:G257"/>
    <mergeCell ref="F258:G258"/>
    <mergeCell ref="F259:G259"/>
    <mergeCell ref="J286:K286"/>
    <mergeCell ref="F288:G288"/>
    <mergeCell ref="F289:G289"/>
    <mergeCell ref="F290:G290"/>
    <mergeCell ref="F291:G291"/>
    <mergeCell ref="F292:G292"/>
    <mergeCell ref="F280:G280"/>
    <mergeCell ref="F281:G281"/>
    <mergeCell ref="F282:G282"/>
    <mergeCell ref="F283:G283"/>
    <mergeCell ref="F284:G284"/>
    <mergeCell ref="H286:I286"/>
    <mergeCell ref="F273:G273"/>
    <mergeCell ref="F274:G274"/>
    <mergeCell ref="H276:I276"/>
    <mergeCell ref="J276:K276"/>
    <mergeCell ref="F278:G278"/>
    <mergeCell ref="F279:G279"/>
    <mergeCell ref="F306:G306"/>
    <mergeCell ref="H308:I308"/>
    <mergeCell ref="J308:K308"/>
    <mergeCell ref="F310:G310"/>
    <mergeCell ref="F311:G311"/>
    <mergeCell ref="F312:G312"/>
    <mergeCell ref="F300:G300"/>
    <mergeCell ref="F301:G301"/>
    <mergeCell ref="F302:G302"/>
    <mergeCell ref="F303:G303"/>
    <mergeCell ref="F304:G304"/>
    <mergeCell ref="F305:G305"/>
    <mergeCell ref="F293:G293"/>
    <mergeCell ref="F294:G294"/>
    <mergeCell ref="H296:I296"/>
    <mergeCell ref="J296:K296"/>
    <mergeCell ref="F298:G298"/>
    <mergeCell ref="F299:G299"/>
    <mergeCell ref="F326:G326"/>
    <mergeCell ref="F327:G327"/>
    <mergeCell ref="F328:G328"/>
    <mergeCell ref="F329:G329"/>
    <mergeCell ref="F330:G330"/>
    <mergeCell ref="F331:G331"/>
    <mergeCell ref="F319:G319"/>
    <mergeCell ref="F320:G320"/>
    <mergeCell ref="F321:G321"/>
    <mergeCell ref="H323:I323"/>
    <mergeCell ref="J323:K323"/>
    <mergeCell ref="F325:G325"/>
    <mergeCell ref="F313:G313"/>
    <mergeCell ref="F314:G314"/>
    <mergeCell ref="F315:G315"/>
    <mergeCell ref="F316:G316"/>
    <mergeCell ref="F317:G317"/>
    <mergeCell ref="F318:G318"/>
    <mergeCell ref="F346:G346"/>
    <mergeCell ref="F347:G347"/>
    <mergeCell ref="F348:G348"/>
    <mergeCell ref="F349:G349"/>
    <mergeCell ref="F350:G350"/>
    <mergeCell ref="F351:G351"/>
    <mergeCell ref="F339:G339"/>
    <mergeCell ref="F340:G340"/>
    <mergeCell ref="F341:G341"/>
    <mergeCell ref="H343:I343"/>
    <mergeCell ref="J343:K343"/>
    <mergeCell ref="F345:G345"/>
    <mergeCell ref="H333:I333"/>
    <mergeCell ref="J333:K333"/>
    <mergeCell ref="F335:G335"/>
    <mergeCell ref="F336:G336"/>
    <mergeCell ref="F337:G337"/>
    <mergeCell ref="F338:G338"/>
    <mergeCell ref="F366:G366"/>
    <mergeCell ref="F367:G367"/>
    <mergeCell ref="F368:G368"/>
    <mergeCell ref="F369:G369"/>
    <mergeCell ref="F370:G370"/>
    <mergeCell ref="F371:G371"/>
    <mergeCell ref="F359:G359"/>
    <mergeCell ref="F360:G360"/>
    <mergeCell ref="F361:G361"/>
    <mergeCell ref="F362:G362"/>
    <mergeCell ref="H364:I364"/>
    <mergeCell ref="J364:K364"/>
    <mergeCell ref="F352:G352"/>
    <mergeCell ref="F353:G353"/>
    <mergeCell ref="H355:I355"/>
    <mergeCell ref="J355:K355"/>
    <mergeCell ref="F357:G357"/>
    <mergeCell ref="F358:G358"/>
    <mergeCell ref="F385:G385"/>
    <mergeCell ref="F386:G386"/>
    <mergeCell ref="F387:G387"/>
    <mergeCell ref="H389:I389"/>
    <mergeCell ref="J389:K389"/>
    <mergeCell ref="F391:G391"/>
    <mergeCell ref="H379:I379"/>
    <mergeCell ref="J379:K379"/>
    <mergeCell ref="F381:G381"/>
    <mergeCell ref="F382:G382"/>
    <mergeCell ref="F383:G383"/>
    <mergeCell ref="F384:G384"/>
    <mergeCell ref="F372:G372"/>
    <mergeCell ref="F373:G373"/>
    <mergeCell ref="F374:G374"/>
    <mergeCell ref="F375:G375"/>
    <mergeCell ref="F376:G376"/>
    <mergeCell ref="F377:G377"/>
    <mergeCell ref="F405:G405"/>
    <mergeCell ref="F406:G406"/>
    <mergeCell ref="F407:G407"/>
    <mergeCell ref="F408:G408"/>
    <mergeCell ref="F409:G409"/>
    <mergeCell ref="H411:I411"/>
    <mergeCell ref="H399:I399"/>
    <mergeCell ref="J399:K399"/>
    <mergeCell ref="F401:G401"/>
    <mergeCell ref="F402:G402"/>
    <mergeCell ref="F403:G403"/>
    <mergeCell ref="F404:G404"/>
    <mergeCell ref="F392:G392"/>
    <mergeCell ref="F393:G393"/>
    <mergeCell ref="F394:G394"/>
    <mergeCell ref="F395:G395"/>
    <mergeCell ref="F396:G396"/>
    <mergeCell ref="F397:G397"/>
    <mergeCell ref="F424:G424"/>
    <mergeCell ref="H426:I426"/>
    <mergeCell ref="J426:K426"/>
    <mergeCell ref="F428:G428"/>
    <mergeCell ref="F429:G429"/>
    <mergeCell ref="F430:G430"/>
    <mergeCell ref="F418:G418"/>
    <mergeCell ref="F419:G419"/>
    <mergeCell ref="F420:G420"/>
    <mergeCell ref="F421:G421"/>
    <mergeCell ref="F422:G422"/>
    <mergeCell ref="F423:G423"/>
    <mergeCell ref="J411:K411"/>
    <mergeCell ref="F413:G413"/>
    <mergeCell ref="F414:G414"/>
    <mergeCell ref="F415:G415"/>
    <mergeCell ref="F416:G416"/>
    <mergeCell ref="F417:G417"/>
    <mergeCell ref="F444:G444"/>
    <mergeCell ref="H446:I446"/>
    <mergeCell ref="J446:K446"/>
    <mergeCell ref="F448:G448"/>
    <mergeCell ref="F449:G449"/>
    <mergeCell ref="F450:G450"/>
    <mergeCell ref="F438:G438"/>
    <mergeCell ref="F439:G439"/>
    <mergeCell ref="F440:G440"/>
    <mergeCell ref="F441:G441"/>
    <mergeCell ref="F442:G442"/>
    <mergeCell ref="F443:G443"/>
    <mergeCell ref="F431:G431"/>
    <mergeCell ref="F432:G432"/>
    <mergeCell ref="F433:G433"/>
    <mergeCell ref="F434:G434"/>
    <mergeCell ref="H436:I436"/>
    <mergeCell ref="J436:K436"/>
    <mergeCell ref="F464:G464"/>
    <mergeCell ref="F465:G465"/>
    <mergeCell ref="F466:G466"/>
    <mergeCell ref="F467:G467"/>
    <mergeCell ref="F468:G468"/>
    <mergeCell ref="F469:G469"/>
    <mergeCell ref="H458:I458"/>
    <mergeCell ref="J458:K458"/>
    <mergeCell ref="F460:G460"/>
    <mergeCell ref="F461:G461"/>
    <mergeCell ref="F462:G462"/>
    <mergeCell ref="F463:G463"/>
    <mergeCell ref="F451:G451"/>
    <mergeCell ref="F452:G452"/>
    <mergeCell ref="F453:G453"/>
    <mergeCell ref="F454:G454"/>
    <mergeCell ref="F455:G455"/>
    <mergeCell ref="F456:G456"/>
    <mergeCell ref="F483:G483"/>
    <mergeCell ref="H485:I485"/>
    <mergeCell ref="J485:K485"/>
    <mergeCell ref="F487:G487"/>
    <mergeCell ref="F488:G488"/>
    <mergeCell ref="F489:G489"/>
    <mergeCell ref="F477:G477"/>
    <mergeCell ref="F478:G478"/>
    <mergeCell ref="F479:G479"/>
    <mergeCell ref="F480:G480"/>
    <mergeCell ref="F481:G481"/>
    <mergeCell ref="F482:G482"/>
    <mergeCell ref="F470:G470"/>
    <mergeCell ref="F471:G471"/>
    <mergeCell ref="F472:G472"/>
    <mergeCell ref="H474:I474"/>
    <mergeCell ref="J474:K474"/>
    <mergeCell ref="F476:G476"/>
    <mergeCell ref="F503:G503"/>
    <mergeCell ref="F504:G504"/>
    <mergeCell ref="F505:G505"/>
    <mergeCell ref="H507:I507"/>
    <mergeCell ref="J507:K507"/>
    <mergeCell ref="F509:G509"/>
    <mergeCell ref="F497:G497"/>
    <mergeCell ref="F498:G498"/>
    <mergeCell ref="F499:G499"/>
    <mergeCell ref="F500:G500"/>
    <mergeCell ref="F501:G501"/>
    <mergeCell ref="F502:G502"/>
    <mergeCell ref="F490:G490"/>
    <mergeCell ref="F491:G491"/>
    <mergeCell ref="F492:G492"/>
    <mergeCell ref="H494:I494"/>
    <mergeCell ref="J494:K494"/>
    <mergeCell ref="F496:G496"/>
    <mergeCell ref="F523:G523"/>
    <mergeCell ref="F524:G524"/>
    <mergeCell ref="F525:G525"/>
    <mergeCell ref="H527:I527"/>
    <mergeCell ref="J527:K527"/>
    <mergeCell ref="F529:G529"/>
    <mergeCell ref="H517:I517"/>
    <mergeCell ref="J517:K517"/>
    <mergeCell ref="F519:G519"/>
    <mergeCell ref="F520:G520"/>
    <mergeCell ref="F521:G521"/>
    <mergeCell ref="F522:G522"/>
    <mergeCell ref="F510:G510"/>
    <mergeCell ref="F511:G511"/>
    <mergeCell ref="F512:G512"/>
    <mergeCell ref="F513:G513"/>
    <mergeCell ref="F514:G514"/>
    <mergeCell ref="F515:G515"/>
    <mergeCell ref="F543:G543"/>
    <mergeCell ref="F544:G544"/>
    <mergeCell ref="H546:I546"/>
    <mergeCell ref="J546:K546"/>
    <mergeCell ref="F548:G548"/>
    <mergeCell ref="F549:G549"/>
    <mergeCell ref="J536:K536"/>
    <mergeCell ref="F538:G538"/>
    <mergeCell ref="F539:G539"/>
    <mergeCell ref="F540:G540"/>
    <mergeCell ref="F541:G541"/>
    <mergeCell ref="F542:G542"/>
    <mergeCell ref="F530:G530"/>
    <mergeCell ref="F531:G531"/>
    <mergeCell ref="F532:G532"/>
    <mergeCell ref="F533:G533"/>
    <mergeCell ref="F534:G534"/>
    <mergeCell ref="H536:I536"/>
    <mergeCell ref="F563:G563"/>
    <mergeCell ref="F564:G564"/>
    <mergeCell ref="H566:I566"/>
    <mergeCell ref="J566:K566"/>
    <mergeCell ref="F568:G568"/>
    <mergeCell ref="F569:G569"/>
    <mergeCell ref="J556:K556"/>
    <mergeCell ref="F558:G558"/>
    <mergeCell ref="F559:G559"/>
    <mergeCell ref="F560:G560"/>
    <mergeCell ref="F561:G561"/>
    <mergeCell ref="F562:G562"/>
    <mergeCell ref="F550:G550"/>
    <mergeCell ref="F551:G551"/>
    <mergeCell ref="F552:G552"/>
    <mergeCell ref="F553:G553"/>
    <mergeCell ref="F554:G554"/>
    <mergeCell ref="H556:I556"/>
    <mergeCell ref="F583:G583"/>
    <mergeCell ref="F584:G584"/>
    <mergeCell ref="H586:I586"/>
    <mergeCell ref="J586:K586"/>
    <mergeCell ref="F588:G588"/>
    <mergeCell ref="F589:G589"/>
    <mergeCell ref="J576:K576"/>
    <mergeCell ref="F578:G578"/>
    <mergeCell ref="F579:G579"/>
    <mergeCell ref="F580:G580"/>
    <mergeCell ref="F581:G581"/>
    <mergeCell ref="F582:G582"/>
    <mergeCell ref="F570:G570"/>
    <mergeCell ref="F571:G571"/>
    <mergeCell ref="F572:G572"/>
    <mergeCell ref="F573:G573"/>
    <mergeCell ref="F574:G574"/>
    <mergeCell ref="H576:I576"/>
    <mergeCell ref="F604:G604"/>
    <mergeCell ref="F605:G605"/>
    <mergeCell ref="F606:G606"/>
    <mergeCell ref="F607:G607"/>
    <mergeCell ref="F608:G608"/>
    <mergeCell ref="F609:G609"/>
    <mergeCell ref="F597:G597"/>
    <mergeCell ref="F598:G598"/>
    <mergeCell ref="F599:G599"/>
    <mergeCell ref="F600:G600"/>
    <mergeCell ref="H602:I602"/>
    <mergeCell ref="J602:K602"/>
    <mergeCell ref="F590:G590"/>
    <mergeCell ref="F591:G591"/>
    <mergeCell ref="F592:G592"/>
    <mergeCell ref="H594:I594"/>
    <mergeCell ref="J594:K594"/>
    <mergeCell ref="F596:G596"/>
    <mergeCell ref="F624:G624"/>
    <mergeCell ref="F625:G625"/>
    <mergeCell ref="F626:G626"/>
    <mergeCell ref="F627:G627"/>
    <mergeCell ref="H629:I629"/>
    <mergeCell ref="J629:K629"/>
    <mergeCell ref="F617:G617"/>
    <mergeCell ref="F618:G618"/>
    <mergeCell ref="H620:I620"/>
    <mergeCell ref="J620:K620"/>
    <mergeCell ref="F622:G622"/>
    <mergeCell ref="F623:G623"/>
    <mergeCell ref="H611:I611"/>
    <mergeCell ref="J611:K611"/>
    <mergeCell ref="F613:G613"/>
    <mergeCell ref="F614:G614"/>
    <mergeCell ref="F615:G615"/>
    <mergeCell ref="F616:G616"/>
    <mergeCell ref="F644:G644"/>
    <mergeCell ref="F645:G645"/>
    <mergeCell ref="H647:I647"/>
    <mergeCell ref="J647:K647"/>
    <mergeCell ref="F649:G649"/>
    <mergeCell ref="F650:G650"/>
    <mergeCell ref="H638:I638"/>
    <mergeCell ref="J638:K638"/>
    <mergeCell ref="F640:G640"/>
    <mergeCell ref="F641:G641"/>
    <mergeCell ref="F642:G642"/>
    <mergeCell ref="F643:G643"/>
    <mergeCell ref="F631:G631"/>
    <mergeCell ref="F632:G632"/>
    <mergeCell ref="F633:G633"/>
    <mergeCell ref="F634:G634"/>
    <mergeCell ref="F635:G635"/>
    <mergeCell ref="F636:G636"/>
    <mergeCell ref="H665:I665"/>
    <mergeCell ref="J665:K665"/>
    <mergeCell ref="F667:G667"/>
    <mergeCell ref="F668:G668"/>
    <mergeCell ref="F669:G669"/>
    <mergeCell ref="F670:G670"/>
    <mergeCell ref="F658:G658"/>
    <mergeCell ref="F659:G659"/>
    <mergeCell ref="F660:G660"/>
    <mergeCell ref="F661:G661"/>
    <mergeCell ref="F662:G662"/>
    <mergeCell ref="F663:G663"/>
    <mergeCell ref="F651:G651"/>
    <mergeCell ref="F652:G652"/>
    <mergeCell ref="F653:G653"/>
    <mergeCell ref="F654:G654"/>
    <mergeCell ref="H656:I656"/>
    <mergeCell ref="J656:K656"/>
    <mergeCell ref="F685:G685"/>
    <mergeCell ref="F686:G686"/>
    <mergeCell ref="F687:G687"/>
    <mergeCell ref="F688:G688"/>
    <mergeCell ref="F689:G689"/>
    <mergeCell ref="F690:G690"/>
    <mergeCell ref="F678:G678"/>
    <mergeCell ref="F679:G679"/>
    <mergeCell ref="F680:G680"/>
    <mergeCell ref="F681:G681"/>
    <mergeCell ref="H683:I683"/>
    <mergeCell ref="J683:K683"/>
    <mergeCell ref="F671:G671"/>
    <mergeCell ref="F672:G672"/>
    <mergeCell ref="H674:I674"/>
    <mergeCell ref="J674:K674"/>
    <mergeCell ref="F676:G676"/>
    <mergeCell ref="F677:G677"/>
    <mergeCell ref="F708:G708"/>
    <mergeCell ref="F709:G709"/>
    <mergeCell ref="F710:G710"/>
    <mergeCell ref="F711:G711"/>
    <mergeCell ref="H713:I713"/>
    <mergeCell ref="J713:K713"/>
    <mergeCell ref="F701:G701"/>
    <mergeCell ref="F702:G702"/>
    <mergeCell ref="H704:I704"/>
    <mergeCell ref="J704:K704"/>
    <mergeCell ref="F706:G706"/>
    <mergeCell ref="F707:G707"/>
    <mergeCell ref="H692:I692"/>
    <mergeCell ref="J692:K692"/>
    <mergeCell ref="F697:G697"/>
    <mergeCell ref="F698:G698"/>
    <mergeCell ref="F699:G699"/>
    <mergeCell ref="F700:G700"/>
    <mergeCell ref="F731:G731"/>
    <mergeCell ref="F732:G732"/>
    <mergeCell ref="F733:G733"/>
    <mergeCell ref="H735:I735"/>
    <mergeCell ref="J735:K735"/>
    <mergeCell ref="F737:G737"/>
    <mergeCell ref="H722:I722"/>
    <mergeCell ref="J722:K722"/>
    <mergeCell ref="F727:G727"/>
    <mergeCell ref="F728:G728"/>
    <mergeCell ref="F729:G729"/>
    <mergeCell ref="F730:G730"/>
    <mergeCell ref="F723:G723"/>
    <mergeCell ref="F724:G724"/>
    <mergeCell ref="F725:G725"/>
    <mergeCell ref="H726:I726"/>
    <mergeCell ref="F715:G715"/>
    <mergeCell ref="F716:G716"/>
    <mergeCell ref="F717:G717"/>
    <mergeCell ref="F718:G718"/>
    <mergeCell ref="F719:G719"/>
    <mergeCell ref="F720:G720"/>
    <mergeCell ref="J726:K726"/>
    <mergeCell ref="F751:G751"/>
    <mergeCell ref="H753:I753"/>
    <mergeCell ref="J753:K753"/>
    <mergeCell ref="F755:G755"/>
    <mergeCell ref="F756:G756"/>
    <mergeCell ref="F757:G757"/>
    <mergeCell ref="F744:G744"/>
    <mergeCell ref="H746:I746"/>
    <mergeCell ref="J746:K746"/>
    <mergeCell ref="F748:G748"/>
    <mergeCell ref="F749:G749"/>
    <mergeCell ref="F750:G750"/>
    <mergeCell ref="F738:G738"/>
    <mergeCell ref="F739:G739"/>
    <mergeCell ref="F740:G740"/>
    <mergeCell ref="F741:G741"/>
    <mergeCell ref="F742:G742"/>
    <mergeCell ref="F743:G743"/>
    <mergeCell ref="F772:G772"/>
    <mergeCell ref="F773:G773"/>
    <mergeCell ref="F774:G774"/>
    <mergeCell ref="F775:G775"/>
    <mergeCell ref="H777:I777"/>
    <mergeCell ref="J777:K777"/>
    <mergeCell ref="F765:G765"/>
    <mergeCell ref="F766:G766"/>
    <mergeCell ref="F767:G767"/>
    <mergeCell ref="H769:I769"/>
    <mergeCell ref="J769:K769"/>
    <mergeCell ref="F771:G771"/>
    <mergeCell ref="F758:G758"/>
    <mergeCell ref="F759:G759"/>
    <mergeCell ref="H761:I761"/>
    <mergeCell ref="J761:K761"/>
    <mergeCell ref="F763:G763"/>
    <mergeCell ref="F764:G764"/>
    <mergeCell ref="H793:I793"/>
    <mergeCell ref="J793:K793"/>
    <mergeCell ref="F795:G795"/>
    <mergeCell ref="F796:G796"/>
    <mergeCell ref="F797:G797"/>
    <mergeCell ref="F798:G798"/>
    <mergeCell ref="J785:K785"/>
    <mergeCell ref="F787:G787"/>
    <mergeCell ref="F788:G788"/>
    <mergeCell ref="F789:G789"/>
    <mergeCell ref="F790:G790"/>
    <mergeCell ref="F791:G791"/>
    <mergeCell ref="F779:G779"/>
    <mergeCell ref="F780:G780"/>
    <mergeCell ref="F781:G781"/>
    <mergeCell ref="F782:G782"/>
    <mergeCell ref="F783:G783"/>
    <mergeCell ref="H785:I785"/>
    <mergeCell ref="H813:I813"/>
    <mergeCell ref="J813:K813"/>
    <mergeCell ref="F815:G815"/>
    <mergeCell ref="F816:G816"/>
    <mergeCell ref="F817:G817"/>
    <mergeCell ref="F818:G818"/>
    <mergeCell ref="F806:G806"/>
    <mergeCell ref="F807:G807"/>
    <mergeCell ref="F808:G808"/>
    <mergeCell ref="F809:G809"/>
    <mergeCell ref="F810:G810"/>
    <mergeCell ref="F811:G811"/>
    <mergeCell ref="F799:G799"/>
    <mergeCell ref="F800:G800"/>
    <mergeCell ref="F801:G801"/>
    <mergeCell ref="H803:I803"/>
    <mergeCell ref="J803:K803"/>
    <mergeCell ref="F805:G805"/>
    <mergeCell ref="F833:G833"/>
    <mergeCell ref="F834:G834"/>
    <mergeCell ref="F835:G835"/>
    <mergeCell ref="F836:G836"/>
    <mergeCell ref="F837:G837"/>
    <mergeCell ref="F838:G838"/>
    <mergeCell ref="F826:G826"/>
    <mergeCell ref="F827:G827"/>
    <mergeCell ref="F828:G828"/>
    <mergeCell ref="F829:G829"/>
    <mergeCell ref="H831:I831"/>
    <mergeCell ref="J831:K831"/>
    <mergeCell ref="F819:G819"/>
    <mergeCell ref="F820:G820"/>
    <mergeCell ref="F821:G821"/>
    <mergeCell ref="H823:I823"/>
    <mergeCell ref="J823:K823"/>
    <mergeCell ref="F825:G825"/>
    <mergeCell ref="F853:G853"/>
    <mergeCell ref="F854:G854"/>
    <mergeCell ref="F855:G855"/>
    <mergeCell ref="F856:G856"/>
    <mergeCell ref="F857:G857"/>
    <mergeCell ref="F858:G858"/>
    <mergeCell ref="F846:G846"/>
    <mergeCell ref="F847:G847"/>
    <mergeCell ref="F848:G848"/>
    <mergeCell ref="F849:G849"/>
    <mergeCell ref="H851:I851"/>
    <mergeCell ref="J851:K851"/>
    <mergeCell ref="F839:G839"/>
    <mergeCell ref="H841:I841"/>
    <mergeCell ref="J841:K841"/>
    <mergeCell ref="F843:G843"/>
    <mergeCell ref="F844:G844"/>
    <mergeCell ref="F845:G845"/>
    <mergeCell ref="F880:G880"/>
    <mergeCell ref="F881:G881"/>
    <mergeCell ref="F882:G882"/>
    <mergeCell ref="F883:G883"/>
    <mergeCell ref="F884:G884"/>
    <mergeCell ref="F885:G885"/>
    <mergeCell ref="F873:G873"/>
    <mergeCell ref="F874:G874"/>
    <mergeCell ref="F875:G875"/>
    <mergeCell ref="H877:I877"/>
    <mergeCell ref="J877:K877"/>
    <mergeCell ref="F879:G879"/>
    <mergeCell ref="F859:G859"/>
    <mergeCell ref="H861:I861"/>
    <mergeCell ref="J861:K861"/>
    <mergeCell ref="F870:G870"/>
    <mergeCell ref="F871:G871"/>
    <mergeCell ref="F872:G872"/>
    <mergeCell ref="F866:G866"/>
    <mergeCell ref="F867:G867"/>
    <mergeCell ref="F868:G868"/>
    <mergeCell ref="H869:I869"/>
    <mergeCell ref="J869:K869"/>
    <mergeCell ref="F862:G862"/>
    <mergeCell ref="F863:G863"/>
    <mergeCell ref="F864:G864"/>
    <mergeCell ref="H865:I865"/>
    <mergeCell ref="J865:K865"/>
    <mergeCell ref="F899:G899"/>
    <mergeCell ref="F900:G900"/>
    <mergeCell ref="H902:I902"/>
    <mergeCell ref="J902:K902"/>
    <mergeCell ref="F904:G904"/>
    <mergeCell ref="F905:G905"/>
    <mergeCell ref="F893:G893"/>
    <mergeCell ref="F894:G894"/>
    <mergeCell ref="F895:G895"/>
    <mergeCell ref="F896:G896"/>
    <mergeCell ref="F897:G897"/>
    <mergeCell ref="F898:G898"/>
    <mergeCell ref="F886:G886"/>
    <mergeCell ref="F887:G887"/>
    <mergeCell ref="F888:G888"/>
    <mergeCell ref="H890:I890"/>
    <mergeCell ref="J890:K890"/>
    <mergeCell ref="F892:G892"/>
    <mergeCell ref="F919:G919"/>
    <mergeCell ref="F920:G920"/>
    <mergeCell ref="F921:G921"/>
    <mergeCell ref="F922:G922"/>
    <mergeCell ref="F923:G923"/>
    <mergeCell ref="F924:G924"/>
    <mergeCell ref="F912:G912"/>
    <mergeCell ref="F913:G913"/>
    <mergeCell ref="H915:I915"/>
    <mergeCell ref="J915:K915"/>
    <mergeCell ref="F917:G917"/>
    <mergeCell ref="F918:G918"/>
    <mergeCell ref="F906:G906"/>
    <mergeCell ref="F907:G907"/>
    <mergeCell ref="F908:G908"/>
    <mergeCell ref="F909:G909"/>
    <mergeCell ref="F910:G910"/>
    <mergeCell ref="F911:G911"/>
    <mergeCell ref="F939:G939"/>
    <mergeCell ref="F940:G940"/>
    <mergeCell ref="F941:G941"/>
    <mergeCell ref="F942:G942"/>
    <mergeCell ref="F943:G943"/>
    <mergeCell ref="H945:I945"/>
    <mergeCell ref="F932:G932"/>
    <mergeCell ref="F933:G933"/>
    <mergeCell ref="F934:G934"/>
    <mergeCell ref="H936:I936"/>
    <mergeCell ref="J936:K936"/>
    <mergeCell ref="F938:G938"/>
    <mergeCell ref="F925:G925"/>
    <mergeCell ref="H927:I927"/>
    <mergeCell ref="J927:K927"/>
    <mergeCell ref="F929:G929"/>
    <mergeCell ref="F930:G930"/>
    <mergeCell ref="F931:G931"/>
    <mergeCell ref="F959:G959"/>
    <mergeCell ref="H961:I961"/>
    <mergeCell ref="J961:K961"/>
    <mergeCell ref="F963:G963"/>
    <mergeCell ref="F964:G964"/>
    <mergeCell ref="F965:G965"/>
    <mergeCell ref="H953:I953"/>
    <mergeCell ref="J953:K953"/>
    <mergeCell ref="F955:G955"/>
    <mergeCell ref="F956:G956"/>
    <mergeCell ref="F957:G957"/>
    <mergeCell ref="F958:G958"/>
    <mergeCell ref="J945:K945"/>
    <mergeCell ref="F947:G947"/>
    <mergeCell ref="F948:G948"/>
    <mergeCell ref="F949:G949"/>
    <mergeCell ref="F950:G950"/>
    <mergeCell ref="F951:G951"/>
    <mergeCell ref="F979:G979"/>
    <mergeCell ref="F980:G980"/>
    <mergeCell ref="H982:I982"/>
    <mergeCell ref="J982:K982"/>
    <mergeCell ref="F984:G984"/>
    <mergeCell ref="F985:G985"/>
    <mergeCell ref="J972:K972"/>
    <mergeCell ref="F974:G974"/>
    <mergeCell ref="F975:G975"/>
    <mergeCell ref="F976:G976"/>
    <mergeCell ref="F977:G977"/>
    <mergeCell ref="F978:G978"/>
    <mergeCell ref="F966:G966"/>
    <mergeCell ref="F967:G967"/>
    <mergeCell ref="F968:G968"/>
    <mergeCell ref="F969:G969"/>
    <mergeCell ref="F970:G970"/>
    <mergeCell ref="H972:I972"/>
    <mergeCell ref="F999:G999"/>
    <mergeCell ref="F1000:G1000"/>
    <mergeCell ref="H1002:I1002"/>
    <mergeCell ref="J1002:K1002"/>
    <mergeCell ref="F1004:G1004"/>
    <mergeCell ref="F1005:G1005"/>
    <mergeCell ref="H993:I993"/>
    <mergeCell ref="J993:K993"/>
    <mergeCell ref="F995:G995"/>
    <mergeCell ref="F996:G996"/>
    <mergeCell ref="F997:G997"/>
    <mergeCell ref="F998:G998"/>
    <mergeCell ref="F986:G986"/>
    <mergeCell ref="F987:G987"/>
    <mergeCell ref="F988:G988"/>
    <mergeCell ref="F989:G989"/>
    <mergeCell ref="F990:G990"/>
    <mergeCell ref="F991:G991"/>
    <mergeCell ref="H1020:I1020"/>
    <mergeCell ref="J1020:K1020"/>
    <mergeCell ref="F1022:G1022"/>
    <mergeCell ref="F1023:G1023"/>
    <mergeCell ref="F1024:G1024"/>
    <mergeCell ref="F1025:G1025"/>
    <mergeCell ref="F1013:G1013"/>
    <mergeCell ref="F1014:G1014"/>
    <mergeCell ref="F1015:G1015"/>
    <mergeCell ref="F1016:G1016"/>
    <mergeCell ref="F1017:G1017"/>
    <mergeCell ref="F1018:G1018"/>
    <mergeCell ref="F1006:G1006"/>
    <mergeCell ref="F1007:G1007"/>
    <mergeCell ref="F1008:G1008"/>
    <mergeCell ref="F1009:G1009"/>
    <mergeCell ref="H1011:I1011"/>
    <mergeCell ref="J1011:K1011"/>
    <mergeCell ref="F1040:G1040"/>
    <mergeCell ref="F1041:G1041"/>
    <mergeCell ref="F1042:G1042"/>
    <mergeCell ref="F1043:G1043"/>
    <mergeCell ref="F1044:G1044"/>
    <mergeCell ref="F1045:G1045"/>
    <mergeCell ref="F1033:G1033"/>
    <mergeCell ref="F1034:G1034"/>
    <mergeCell ref="F1035:G1035"/>
    <mergeCell ref="F1036:G1036"/>
    <mergeCell ref="H1038:I1038"/>
    <mergeCell ref="J1038:K1038"/>
    <mergeCell ref="F1026:G1026"/>
    <mergeCell ref="F1027:G1027"/>
    <mergeCell ref="H1029:I1029"/>
    <mergeCell ref="J1029:K1029"/>
    <mergeCell ref="F1031:G1031"/>
    <mergeCell ref="F1032:G1032"/>
    <mergeCell ref="F1060:G1060"/>
    <mergeCell ref="F1061:G1061"/>
    <mergeCell ref="F1062:G1062"/>
    <mergeCell ref="H1064:I1064"/>
    <mergeCell ref="J1064:K1064"/>
    <mergeCell ref="F1066:G1066"/>
    <mergeCell ref="F1053:G1053"/>
    <mergeCell ref="F1054:G1054"/>
    <mergeCell ref="H1056:I1056"/>
    <mergeCell ref="J1056:K1056"/>
    <mergeCell ref="F1058:G1058"/>
    <mergeCell ref="F1059:G1059"/>
    <mergeCell ref="H1047:I1047"/>
    <mergeCell ref="J1047:K1047"/>
    <mergeCell ref="F1049:G1049"/>
    <mergeCell ref="F1050:G1050"/>
    <mergeCell ref="F1051:G1051"/>
    <mergeCell ref="F1052:G1052"/>
    <mergeCell ref="H1081:I1081"/>
    <mergeCell ref="J1081:K1081"/>
    <mergeCell ref="F1083:G1083"/>
    <mergeCell ref="F1084:G1084"/>
    <mergeCell ref="F1085:G1085"/>
    <mergeCell ref="F1086:G1086"/>
    <mergeCell ref="F1074:G1074"/>
    <mergeCell ref="F1075:G1075"/>
    <mergeCell ref="F1076:G1076"/>
    <mergeCell ref="F1077:G1077"/>
    <mergeCell ref="F1078:G1078"/>
    <mergeCell ref="F1079:G1079"/>
    <mergeCell ref="F1067:G1067"/>
    <mergeCell ref="F1068:G1068"/>
    <mergeCell ref="F1069:G1069"/>
    <mergeCell ref="F1070:G1070"/>
    <mergeCell ref="H1072:I1072"/>
    <mergeCell ref="J1072:K1072"/>
    <mergeCell ref="F1101:G1101"/>
    <mergeCell ref="F1102:G1102"/>
    <mergeCell ref="F1103:G1103"/>
    <mergeCell ref="F1104:G1104"/>
    <mergeCell ref="F1105:G1105"/>
    <mergeCell ref="F1106:G1106"/>
    <mergeCell ref="F1094:G1094"/>
    <mergeCell ref="F1095:G1095"/>
    <mergeCell ref="F1096:G1096"/>
    <mergeCell ref="F1097:G1097"/>
    <mergeCell ref="H1099:I1099"/>
    <mergeCell ref="J1099:K1099"/>
    <mergeCell ref="F1087:G1087"/>
    <mergeCell ref="F1088:G1088"/>
    <mergeCell ref="H1090:I1090"/>
    <mergeCell ref="J1090:K1090"/>
    <mergeCell ref="F1092:G1092"/>
    <mergeCell ref="F1093:G1093"/>
    <mergeCell ref="H1121:I1121"/>
    <mergeCell ref="J1121:K1121"/>
    <mergeCell ref="F1123:G1123"/>
    <mergeCell ref="F1124:G1124"/>
    <mergeCell ref="F1125:G1125"/>
    <mergeCell ref="F1126:G1126"/>
    <mergeCell ref="F1114:G1114"/>
    <mergeCell ref="F1115:G1115"/>
    <mergeCell ref="F1116:G1116"/>
    <mergeCell ref="F1117:G1117"/>
    <mergeCell ref="F1118:G1118"/>
    <mergeCell ref="F1119:G1119"/>
    <mergeCell ref="F1107:G1107"/>
    <mergeCell ref="F1108:G1108"/>
    <mergeCell ref="H1110:I1110"/>
    <mergeCell ref="J1110:K1110"/>
    <mergeCell ref="F1112:G1112"/>
    <mergeCell ref="F1113:G1113"/>
    <mergeCell ref="F1140:G1140"/>
    <mergeCell ref="F1141:G1141"/>
    <mergeCell ref="H1143:I1143"/>
    <mergeCell ref="J1143:K1143"/>
    <mergeCell ref="F1145:G1145"/>
    <mergeCell ref="F1146:G1146"/>
    <mergeCell ref="F1134:G1134"/>
    <mergeCell ref="F1135:G1135"/>
    <mergeCell ref="F1136:G1136"/>
    <mergeCell ref="F1137:G1137"/>
    <mergeCell ref="F1138:G1138"/>
    <mergeCell ref="F1139:G1139"/>
    <mergeCell ref="F1127:G1127"/>
    <mergeCell ref="F1128:G1128"/>
    <mergeCell ref="F1129:G1129"/>
    <mergeCell ref="F1130:G1130"/>
    <mergeCell ref="H1132:I1132"/>
    <mergeCell ref="J1132:K1132"/>
    <mergeCell ref="F1160:G1160"/>
    <mergeCell ref="F1161:G1161"/>
    <mergeCell ref="F1162:G1162"/>
    <mergeCell ref="F1163:G1163"/>
    <mergeCell ref="H1165:I1165"/>
    <mergeCell ref="J1165:K1165"/>
    <mergeCell ref="H1154:I1154"/>
    <mergeCell ref="J1154:K1154"/>
    <mergeCell ref="F1156:G1156"/>
    <mergeCell ref="F1157:G1157"/>
    <mergeCell ref="F1158:G1158"/>
    <mergeCell ref="F1159:G1159"/>
    <mergeCell ref="F1147:G1147"/>
    <mergeCell ref="F1148:G1148"/>
    <mergeCell ref="F1149:G1149"/>
    <mergeCell ref="F1150:G1150"/>
    <mergeCell ref="F1151:G1151"/>
    <mergeCell ref="F1152:G1152"/>
    <mergeCell ref="F1180:G1180"/>
    <mergeCell ref="F1181:G1181"/>
    <mergeCell ref="F1182:G1182"/>
    <mergeCell ref="F1183:G1183"/>
    <mergeCell ref="F1184:G1184"/>
    <mergeCell ref="F1185:G1185"/>
    <mergeCell ref="F1173:G1173"/>
    <mergeCell ref="F1174:G1174"/>
    <mergeCell ref="H1176:I1176"/>
    <mergeCell ref="J1176:K1176"/>
    <mergeCell ref="F1178:G1178"/>
    <mergeCell ref="F1179:G1179"/>
    <mergeCell ref="F1167:G1167"/>
    <mergeCell ref="F1168:G1168"/>
    <mergeCell ref="F1169:G1169"/>
    <mergeCell ref="F1170:G1170"/>
    <mergeCell ref="F1171:G1171"/>
    <mergeCell ref="F1172:G1172"/>
    <mergeCell ref="F1200:G1200"/>
    <mergeCell ref="F1201:G1201"/>
    <mergeCell ref="F1202:G1202"/>
    <mergeCell ref="F1203:G1203"/>
    <mergeCell ref="F1204:G1204"/>
    <mergeCell ref="F1205:G1205"/>
    <mergeCell ref="F1193:G1193"/>
    <mergeCell ref="F1194:G1194"/>
    <mergeCell ref="F1195:G1195"/>
    <mergeCell ref="F1196:G1196"/>
    <mergeCell ref="H1198:I1198"/>
    <mergeCell ref="J1198:K1198"/>
    <mergeCell ref="H1187:I1187"/>
    <mergeCell ref="J1187:K1187"/>
    <mergeCell ref="F1189:G1189"/>
    <mergeCell ref="F1190:G1190"/>
    <mergeCell ref="F1191:G1191"/>
    <mergeCell ref="F1192:G1192"/>
    <mergeCell ref="H1220:I1220"/>
    <mergeCell ref="J1220:K1220"/>
    <mergeCell ref="F1222:G1222"/>
    <mergeCell ref="F1223:G1223"/>
    <mergeCell ref="F1224:G1224"/>
    <mergeCell ref="F1225:G1225"/>
    <mergeCell ref="F1213:G1213"/>
    <mergeCell ref="F1214:G1214"/>
    <mergeCell ref="F1215:G1215"/>
    <mergeCell ref="F1216:G1216"/>
    <mergeCell ref="F1217:G1217"/>
    <mergeCell ref="F1218:G1218"/>
    <mergeCell ref="F1206:G1206"/>
    <mergeCell ref="F1207:G1207"/>
    <mergeCell ref="H1209:I1209"/>
    <mergeCell ref="J1209:K1209"/>
    <mergeCell ref="F1211:G1211"/>
    <mergeCell ref="F1212:G1212"/>
    <mergeCell ref="F1239:G1239"/>
    <mergeCell ref="F1240:G1240"/>
    <mergeCell ref="H1242:I1242"/>
    <mergeCell ref="J1242:K1242"/>
    <mergeCell ref="F1244:G1244"/>
    <mergeCell ref="F1245:G1245"/>
    <mergeCell ref="F1233:G1233"/>
    <mergeCell ref="F1234:G1234"/>
    <mergeCell ref="F1235:G1235"/>
    <mergeCell ref="F1236:G1236"/>
    <mergeCell ref="F1237:G1237"/>
    <mergeCell ref="F1238:G1238"/>
    <mergeCell ref="F1226:G1226"/>
    <mergeCell ref="F1227:G1227"/>
    <mergeCell ref="F1228:G1228"/>
    <mergeCell ref="F1229:G1229"/>
    <mergeCell ref="H1231:I1231"/>
    <mergeCell ref="J1231:K1231"/>
    <mergeCell ref="F1259:G1259"/>
    <mergeCell ref="F1260:G1260"/>
    <mergeCell ref="F1261:G1261"/>
    <mergeCell ref="F1262:G1262"/>
    <mergeCell ref="F1263:G1263"/>
    <mergeCell ref="F1264:G1264"/>
    <mergeCell ref="H1253:I1253"/>
    <mergeCell ref="J1253:K1253"/>
    <mergeCell ref="F1255:G1255"/>
    <mergeCell ref="F1256:G1256"/>
    <mergeCell ref="F1257:G1257"/>
    <mergeCell ref="F1258:G1258"/>
    <mergeCell ref="F1246:G1246"/>
    <mergeCell ref="F1247:G1247"/>
    <mergeCell ref="F1248:G1248"/>
    <mergeCell ref="F1249:G1249"/>
    <mergeCell ref="F1250:G1250"/>
    <mergeCell ref="F1251:G1251"/>
    <mergeCell ref="F1279:G1279"/>
    <mergeCell ref="F1280:G1280"/>
    <mergeCell ref="F1281:G1281"/>
    <mergeCell ref="F1282:G1282"/>
    <mergeCell ref="F1283:G1283"/>
    <mergeCell ref="F1284:G1284"/>
    <mergeCell ref="F1272:G1272"/>
    <mergeCell ref="F1273:G1273"/>
    <mergeCell ref="F1274:G1274"/>
    <mergeCell ref="F1275:G1275"/>
    <mergeCell ref="H1277:I1277"/>
    <mergeCell ref="J1277:K1277"/>
    <mergeCell ref="H1266:I1266"/>
    <mergeCell ref="J1266:K1266"/>
    <mergeCell ref="F1268:G1268"/>
    <mergeCell ref="F1269:G1269"/>
    <mergeCell ref="F1270:G1270"/>
    <mergeCell ref="F1271:G1271"/>
    <mergeCell ref="F1299:G1299"/>
    <mergeCell ref="F1300:G1300"/>
    <mergeCell ref="F1301:G1301"/>
    <mergeCell ref="F1302:G1302"/>
    <mergeCell ref="F1303:G1303"/>
    <mergeCell ref="F1304:G1304"/>
    <mergeCell ref="F1292:G1292"/>
    <mergeCell ref="F1293:G1293"/>
    <mergeCell ref="F1294:G1294"/>
    <mergeCell ref="F1295:G1295"/>
    <mergeCell ref="H1297:I1297"/>
    <mergeCell ref="J1297:K1297"/>
    <mergeCell ref="F1285:G1285"/>
    <mergeCell ref="F1286:G1286"/>
    <mergeCell ref="H1288:I1288"/>
    <mergeCell ref="J1288:K1288"/>
    <mergeCell ref="F1290:G1290"/>
    <mergeCell ref="F1291:G1291"/>
    <mergeCell ref="H1319:I1319"/>
    <mergeCell ref="J1319:K1319"/>
    <mergeCell ref="F1321:G1321"/>
    <mergeCell ref="F1322:G1322"/>
    <mergeCell ref="F1323:G1323"/>
    <mergeCell ref="F1324:G1324"/>
    <mergeCell ref="F1312:G1312"/>
    <mergeCell ref="F1313:G1313"/>
    <mergeCell ref="F1314:G1314"/>
    <mergeCell ref="F1315:G1315"/>
    <mergeCell ref="F1316:G1316"/>
    <mergeCell ref="F1317:G1317"/>
    <mergeCell ref="F1305:G1305"/>
    <mergeCell ref="F1306:G1306"/>
    <mergeCell ref="H1308:I1308"/>
    <mergeCell ref="J1308:K1308"/>
    <mergeCell ref="F1310:G1310"/>
    <mergeCell ref="F1311:G1311"/>
    <mergeCell ref="F1338:G1338"/>
    <mergeCell ref="F1339:G1339"/>
    <mergeCell ref="H1341:I1341"/>
    <mergeCell ref="J1341:K1341"/>
    <mergeCell ref="F1343:G1343"/>
    <mergeCell ref="F1344:G1344"/>
    <mergeCell ref="F1332:G1332"/>
    <mergeCell ref="F1333:G1333"/>
    <mergeCell ref="F1334:G1334"/>
    <mergeCell ref="F1335:G1335"/>
    <mergeCell ref="F1336:G1336"/>
    <mergeCell ref="F1337:G1337"/>
    <mergeCell ref="F1325:G1325"/>
    <mergeCell ref="F1326:G1326"/>
    <mergeCell ref="F1327:G1327"/>
    <mergeCell ref="F1328:G1328"/>
    <mergeCell ref="H1330:I1330"/>
    <mergeCell ref="J1330:K1330"/>
    <mergeCell ref="F1358:G1358"/>
    <mergeCell ref="F1359:G1359"/>
    <mergeCell ref="F1360:G1360"/>
    <mergeCell ref="H1362:I1362"/>
    <mergeCell ref="J1362:K1362"/>
    <mergeCell ref="F1364:G1364"/>
    <mergeCell ref="H1352:I1352"/>
    <mergeCell ref="J1352:K1352"/>
    <mergeCell ref="F1354:G1354"/>
    <mergeCell ref="F1355:G1355"/>
    <mergeCell ref="F1356:G1356"/>
    <mergeCell ref="F1357:G1357"/>
    <mergeCell ref="F1345:G1345"/>
    <mergeCell ref="F1346:G1346"/>
    <mergeCell ref="F1347:G1347"/>
    <mergeCell ref="F1348:G1348"/>
    <mergeCell ref="F1349:G1349"/>
    <mergeCell ref="F1350:G1350"/>
    <mergeCell ref="F1378:G1378"/>
    <mergeCell ref="F1379:G1379"/>
    <mergeCell ref="F1380:G1380"/>
    <mergeCell ref="H1382:I1382"/>
    <mergeCell ref="J1382:K1382"/>
    <mergeCell ref="F1384:G1384"/>
    <mergeCell ref="H1372:I1372"/>
    <mergeCell ref="J1372:K1372"/>
    <mergeCell ref="F1374:G1374"/>
    <mergeCell ref="F1375:G1375"/>
    <mergeCell ref="F1376:G1376"/>
    <mergeCell ref="F1377:G1377"/>
    <mergeCell ref="F1365:G1365"/>
    <mergeCell ref="F1366:G1366"/>
    <mergeCell ref="F1367:G1367"/>
    <mergeCell ref="F1368:G1368"/>
    <mergeCell ref="F1369:G1369"/>
    <mergeCell ref="F1370:G1370"/>
    <mergeCell ref="F1398:G1398"/>
    <mergeCell ref="F1399:G1399"/>
    <mergeCell ref="F1400:G1400"/>
    <mergeCell ref="F1401:G1401"/>
    <mergeCell ref="F1402:G1402"/>
    <mergeCell ref="F1403:G1403"/>
    <mergeCell ref="F1391:G1391"/>
    <mergeCell ref="F1392:G1392"/>
    <mergeCell ref="H1394:I1394"/>
    <mergeCell ref="J1394:K1394"/>
    <mergeCell ref="F1396:G1396"/>
    <mergeCell ref="F1397:G1397"/>
    <mergeCell ref="F1385:G1385"/>
    <mergeCell ref="F1386:G1386"/>
    <mergeCell ref="F1387:G1387"/>
    <mergeCell ref="F1388:G1388"/>
    <mergeCell ref="F1389:G1389"/>
    <mergeCell ref="F1390:G1390"/>
    <mergeCell ref="F1417:G1417"/>
    <mergeCell ref="F1418:G1418"/>
    <mergeCell ref="F1419:G1419"/>
    <mergeCell ref="F1420:G1420"/>
    <mergeCell ref="F1421:G1421"/>
    <mergeCell ref="F1422:G1422"/>
    <mergeCell ref="F1411:G1411"/>
    <mergeCell ref="F1412:G1412"/>
    <mergeCell ref="F1413:G1413"/>
    <mergeCell ref="F1414:G1414"/>
    <mergeCell ref="F1415:G1415"/>
    <mergeCell ref="F1416:G1416"/>
    <mergeCell ref="F1404:G1404"/>
    <mergeCell ref="H1406:I1406"/>
    <mergeCell ref="J1406:K1406"/>
    <mergeCell ref="F1408:G1408"/>
    <mergeCell ref="F1409:G1409"/>
    <mergeCell ref="F1410:G1410"/>
    <mergeCell ref="F1437:G1437"/>
    <mergeCell ref="F1438:G1438"/>
    <mergeCell ref="F1439:G1439"/>
    <mergeCell ref="H1441:I1441"/>
    <mergeCell ref="J1441:K1441"/>
    <mergeCell ref="F1443:G1443"/>
    <mergeCell ref="F1430:G1430"/>
    <mergeCell ref="F1431:G1431"/>
    <mergeCell ref="F1432:G1432"/>
    <mergeCell ref="H1434:I1434"/>
    <mergeCell ref="J1434:K1434"/>
    <mergeCell ref="F1436:G1436"/>
    <mergeCell ref="H1424:I1424"/>
    <mergeCell ref="J1424:K1424"/>
    <mergeCell ref="F1426:G1426"/>
    <mergeCell ref="F1427:G1427"/>
    <mergeCell ref="F1428:G1428"/>
    <mergeCell ref="F1429:G1429"/>
    <mergeCell ref="F1456:G1456"/>
    <mergeCell ref="F1457:G1457"/>
    <mergeCell ref="F1458:G1458"/>
    <mergeCell ref="F1459:G1459"/>
    <mergeCell ref="F1460:G1460"/>
    <mergeCell ref="H1462:I1462"/>
    <mergeCell ref="F1450:G1450"/>
    <mergeCell ref="H1452:I1452"/>
    <mergeCell ref="J1452:K1452"/>
    <mergeCell ref="F1453:G1453"/>
    <mergeCell ref="F1454:G1454"/>
    <mergeCell ref="F1455:G1455"/>
    <mergeCell ref="F1444:G1444"/>
    <mergeCell ref="F1445:G1445"/>
    <mergeCell ref="F1446:G1446"/>
    <mergeCell ref="F1447:G1447"/>
    <mergeCell ref="F1448:G1448"/>
    <mergeCell ref="F1449:G1449"/>
    <mergeCell ref="F1476:G1476"/>
    <mergeCell ref="F1477:G1477"/>
    <mergeCell ref="F1478:G1478"/>
    <mergeCell ref="F1479:G1479"/>
    <mergeCell ref="F1480:G1480"/>
    <mergeCell ref="F1481:G1481"/>
    <mergeCell ref="F1469:G1469"/>
    <mergeCell ref="F1470:G1470"/>
    <mergeCell ref="H1472:I1472"/>
    <mergeCell ref="J1472:K1472"/>
    <mergeCell ref="F1474:G1474"/>
    <mergeCell ref="F1475:G1475"/>
    <mergeCell ref="J1462:K1462"/>
    <mergeCell ref="F1464:G1464"/>
    <mergeCell ref="F1465:G1465"/>
    <mergeCell ref="F1466:G1466"/>
    <mergeCell ref="F1467:G1467"/>
    <mergeCell ref="F1468:G1468"/>
    <mergeCell ref="J1498:K1498"/>
    <mergeCell ref="F1500:G1500"/>
    <mergeCell ref="F1501:G1501"/>
    <mergeCell ref="F1502:G1502"/>
    <mergeCell ref="F1503:G1503"/>
    <mergeCell ref="F1504:G1504"/>
    <mergeCell ref="F1492:G1492"/>
    <mergeCell ref="F1493:G1493"/>
    <mergeCell ref="F1494:G1494"/>
    <mergeCell ref="F1495:G1495"/>
    <mergeCell ref="F1496:G1496"/>
    <mergeCell ref="H1498:I1498"/>
    <mergeCell ref="H1483:I1483"/>
    <mergeCell ref="J1483:K1483"/>
    <mergeCell ref="F1488:G1488"/>
    <mergeCell ref="F1489:G1489"/>
    <mergeCell ref="F1490:G1490"/>
    <mergeCell ref="F1491:G1491"/>
    <mergeCell ref="F1484:G1484"/>
    <mergeCell ref="F1485:G1485"/>
    <mergeCell ref="F1486:G1486"/>
    <mergeCell ref="H1487:I1487"/>
    <mergeCell ref="J1487:K1487"/>
    <mergeCell ref="H1525:I1525"/>
    <mergeCell ref="J1525:K1525"/>
    <mergeCell ref="F1527:G1527"/>
    <mergeCell ref="F1528:G1528"/>
    <mergeCell ref="F1529:G1529"/>
    <mergeCell ref="F1530:G1530"/>
    <mergeCell ref="F1520:G1520"/>
    <mergeCell ref="F1521:G1521"/>
    <mergeCell ref="F1522:G1522"/>
    <mergeCell ref="F1523:G1523"/>
    <mergeCell ref="F1512:G1512"/>
    <mergeCell ref="F1513:G1513"/>
    <mergeCell ref="F1514:G1514"/>
    <mergeCell ref="F1515:G1515"/>
    <mergeCell ref="H1517:I1517"/>
    <mergeCell ref="J1517:K1517"/>
    <mergeCell ref="F1505:G1505"/>
    <mergeCell ref="F1506:G1506"/>
    <mergeCell ref="H1508:I1508"/>
    <mergeCell ref="J1508:K1508"/>
    <mergeCell ref="F1510:G1510"/>
    <mergeCell ref="F1511:G1511"/>
    <mergeCell ref="F1545:G1545"/>
    <mergeCell ref="F1546:G1546"/>
    <mergeCell ref="F1547:G1547"/>
    <mergeCell ref="F1548:G1548"/>
    <mergeCell ref="H1550:I1550"/>
    <mergeCell ref="J1550:K1550"/>
    <mergeCell ref="F1538:G1538"/>
    <mergeCell ref="F1539:G1539"/>
    <mergeCell ref="F1540:G1540"/>
    <mergeCell ref="F1541:G1541"/>
    <mergeCell ref="H1543:I1543"/>
    <mergeCell ref="J1543:K1543"/>
    <mergeCell ref="F1531:G1531"/>
    <mergeCell ref="F1532:G1532"/>
    <mergeCell ref="H1534:I1534"/>
    <mergeCell ref="J1534:K1534"/>
    <mergeCell ref="F1536:G1536"/>
    <mergeCell ref="F1537:G1537"/>
    <mergeCell ref="H1566:I1566"/>
    <mergeCell ref="J1566:K1566"/>
    <mergeCell ref="F1568:G1568"/>
    <mergeCell ref="F1569:G1569"/>
    <mergeCell ref="F1570:G1570"/>
    <mergeCell ref="F1571:G1571"/>
    <mergeCell ref="F1559:G1559"/>
    <mergeCell ref="F1560:G1560"/>
    <mergeCell ref="F1561:G1561"/>
    <mergeCell ref="F1562:G1562"/>
    <mergeCell ref="F1563:G1563"/>
    <mergeCell ref="F1564:G1564"/>
    <mergeCell ref="F1552:G1552"/>
    <mergeCell ref="F1553:G1553"/>
    <mergeCell ref="F1554:G1554"/>
    <mergeCell ref="F1555:G1555"/>
    <mergeCell ref="H1557:I1557"/>
    <mergeCell ref="J1557:K1557"/>
    <mergeCell ref="F1586:G1586"/>
    <mergeCell ref="F1587:G1587"/>
    <mergeCell ref="F1588:G1588"/>
    <mergeCell ref="F1589:G1589"/>
    <mergeCell ref="F1590:G1590"/>
    <mergeCell ref="H1592:I1592"/>
    <mergeCell ref="F1579:G1579"/>
    <mergeCell ref="F1580:G1580"/>
    <mergeCell ref="F1581:G1581"/>
    <mergeCell ref="H1583:I1583"/>
    <mergeCell ref="J1583:K1583"/>
    <mergeCell ref="F1585:G1585"/>
    <mergeCell ref="F1572:G1572"/>
    <mergeCell ref="F1573:G1573"/>
    <mergeCell ref="H1575:I1575"/>
    <mergeCell ref="J1575:K1575"/>
    <mergeCell ref="F1577:G1577"/>
    <mergeCell ref="F1578:G1578"/>
    <mergeCell ref="F1606:G1606"/>
    <mergeCell ref="F1607:G1607"/>
    <mergeCell ref="H1609:I1609"/>
    <mergeCell ref="J1609:K1609"/>
    <mergeCell ref="F1611:G1611"/>
    <mergeCell ref="F1612:G1612"/>
    <mergeCell ref="H1600:I1600"/>
    <mergeCell ref="J1600:K1600"/>
    <mergeCell ref="F1602:G1602"/>
    <mergeCell ref="F1603:G1603"/>
    <mergeCell ref="F1604:G1604"/>
    <mergeCell ref="F1605:G1605"/>
    <mergeCell ref="J1592:K1592"/>
    <mergeCell ref="F1594:G1594"/>
    <mergeCell ref="F1595:G1595"/>
    <mergeCell ref="F1596:G1596"/>
    <mergeCell ref="F1597:G1597"/>
    <mergeCell ref="F1598:G1598"/>
    <mergeCell ref="F1635:G1635"/>
    <mergeCell ref="F1636:G1636"/>
    <mergeCell ref="H1638:I1638"/>
    <mergeCell ref="J1638:K1638"/>
    <mergeCell ref="H1627:I1627"/>
    <mergeCell ref="J1627:K1627"/>
    <mergeCell ref="F1629:G1629"/>
    <mergeCell ref="F1630:G1630"/>
    <mergeCell ref="F1631:G1631"/>
    <mergeCell ref="F1632:G1632"/>
    <mergeCell ref="F1620:G1620"/>
    <mergeCell ref="F1621:G1621"/>
    <mergeCell ref="F1622:G1622"/>
    <mergeCell ref="F1623:G1623"/>
    <mergeCell ref="F1624:G1624"/>
    <mergeCell ref="F1625:G1625"/>
    <mergeCell ref="F1613:G1613"/>
    <mergeCell ref="F1614:G1614"/>
    <mergeCell ref="F1615:G1615"/>
    <mergeCell ref="F1616:G1616"/>
    <mergeCell ref="H1618:I1618"/>
    <mergeCell ref="J1618:K1618"/>
    <mergeCell ref="F1727:G1727"/>
    <mergeCell ref="F1728:G1728"/>
    <mergeCell ref="F1703:G1703"/>
    <mergeCell ref="F1691:G1691"/>
    <mergeCell ref="F1692:G1692"/>
    <mergeCell ref="F1693:G1693"/>
    <mergeCell ref="F1694:G1694"/>
    <mergeCell ref="H1696:I1696"/>
    <mergeCell ref="J1696:K1696"/>
    <mergeCell ref="F1653:G1653"/>
    <mergeCell ref="F1654:G1654"/>
    <mergeCell ref="H1656:I1656"/>
    <mergeCell ref="J1656:K1656"/>
    <mergeCell ref="F1689:G1689"/>
    <mergeCell ref="F1690:G1690"/>
    <mergeCell ref="F1657:G1657"/>
    <mergeCell ref="F1658:G1658"/>
    <mergeCell ref="F1659:G1659"/>
    <mergeCell ref="H1660:I1660"/>
    <mergeCell ref="J1660:K1660"/>
    <mergeCell ref="F1661:G1661"/>
    <mergeCell ref="F1662:G1662"/>
    <mergeCell ref="F1663:G1663"/>
    <mergeCell ref="H1664:I1664"/>
    <mergeCell ref="J1664:K1664"/>
    <mergeCell ref="J1668:K1668"/>
    <mergeCell ref="F1669:G1669"/>
    <mergeCell ref="F1686:G1686"/>
    <mergeCell ref="F1687:G1687"/>
    <mergeCell ref="H1688:I1688"/>
    <mergeCell ref="J1688:K1688"/>
    <mergeCell ref="F1683:G1683"/>
    <mergeCell ref="F1753:G1753"/>
    <mergeCell ref="F1754:G1754"/>
    <mergeCell ref="F1755:G1755"/>
    <mergeCell ref="H1757:I1757"/>
    <mergeCell ref="J1757:K1757"/>
    <mergeCell ref="F1759:G1759"/>
    <mergeCell ref="F1746:G1746"/>
    <mergeCell ref="F1747:G1747"/>
    <mergeCell ref="H1749:I1749"/>
    <mergeCell ref="J1749:K1749"/>
    <mergeCell ref="F1751:G1751"/>
    <mergeCell ref="F1752:G1752"/>
    <mergeCell ref="F1743:G1743"/>
    <mergeCell ref="F1744:G1744"/>
    <mergeCell ref="F1745:G1745"/>
    <mergeCell ref="F1729:G1729"/>
    <mergeCell ref="H1730:I1730"/>
    <mergeCell ref="J1730:K1730"/>
    <mergeCell ref="F1731:G1731"/>
    <mergeCell ref="F1732:G1732"/>
    <mergeCell ref="F1733:G1733"/>
    <mergeCell ref="H1734:I1734"/>
    <mergeCell ref="J1734:K1734"/>
    <mergeCell ref="F1735:G1735"/>
    <mergeCell ref="F1736:G1736"/>
    <mergeCell ref="F1773:G1773"/>
    <mergeCell ref="F1774:G1774"/>
    <mergeCell ref="H1776:I1776"/>
    <mergeCell ref="J1776:K1776"/>
    <mergeCell ref="F1778:G1778"/>
    <mergeCell ref="F1779:G1779"/>
    <mergeCell ref="F1766:G1766"/>
    <mergeCell ref="H1768:I1768"/>
    <mergeCell ref="J1768:K1768"/>
    <mergeCell ref="F1770:G1770"/>
    <mergeCell ref="F1771:G1771"/>
    <mergeCell ref="F1772:G1772"/>
    <mergeCell ref="F1760:G1760"/>
    <mergeCell ref="F1761:G1761"/>
    <mergeCell ref="F1762:G1762"/>
    <mergeCell ref="F1763:G1763"/>
    <mergeCell ref="F1764:G1764"/>
    <mergeCell ref="F1765:G1765"/>
    <mergeCell ref="F1794:G1794"/>
    <mergeCell ref="F1795:G1795"/>
    <mergeCell ref="F1796:G1796"/>
    <mergeCell ref="H1798:I1798"/>
    <mergeCell ref="J1798:K1798"/>
    <mergeCell ref="F1803:G1803"/>
    <mergeCell ref="F1787:G1787"/>
    <mergeCell ref="F1788:G1788"/>
    <mergeCell ref="H1790:I1790"/>
    <mergeCell ref="J1790:K1790"/>
    <mergeCell ref="F1792:G1792"/>
    <mergeCell ref="F1793:G1793"/>
    <mergeCell ref="F1780:G1780"/>
    <mergeCell ref="F1781:G1781"/>
    <mergeCell ref="H1783:I1783"/>
    <mergeCell ref="J1783:K1783"/>
    <mergeCell ref="F1785:G1785"/>
    <mergeCell ref="F1786:G1786"/>
    <mergeCell ref="J1818:K1818"/>
    <mergeCell ref="F1820:G1820"/>
    <mergeCell ref="F1821:G1821"/>
    <mergeCell ref="F1822:G1822"/>
    <mergeCell ref="F1823:G1823"/>
    <mergeCell ref="F1824:G1824"/>
    <mergeCell ref="F1812:G1812"/>
    <mergeCell ref="F1813:G1813"/>
    <mergeCell ref="F1814:G1814"/>
    <mergeCell ref="F1815:G1815"/>
    <mergeCell ref="F1816:G1816"/>
    <mergeCell ref="H1818:I1818"/>
    <mergeCell ref="F1811:G1811"/>
    <mergeCell ref="F1804:G1804"/>
    <mergeCell ref="F1805:G1805"/>
    <mergeCell ref="F1806:G1806"/>
    <mergeCell ref="H1808:I1808"/>
    <mergeCell ref="J1808:K1808"/>
    <mergeCell ref="H1851:I1851"/>
    <mergeCell ref="J1851:K1851"/>
    <mergeCell ref="F1839:G1839"/>
    <mergeCell ref="F1840:G1840"/>
    <mergeCell ref="F1841:G1841"/>
    <mergeCell ref="H1843:I1843"/>
    <mergeCell ref="J1843:K1843"/>
    <mergeCell ref="F1845:G1845"/>
    <mergeCell ref="F1832:G1832"/>
    <mergeCell ref="H1834:I1834"/>
    <mergeCell ref="J1834:K1834"/>
    <mergeCell ref="F1836:G1836"/>
    <mergeCell ref="F1837:G1837"/>
    <mergeCell ref="F1838:G1838"/>
    <mergeCell ref="H1826:I1826"/>
    <mergeCell ref="J1826:K1826"/>
    <mergeCell ref="F1828:G1828"/>
    <mergeCell ref="F1829:G1829"/>
    <mergeCell ref="F1830:G1830"/>
    <mergeCell ref="F1831:G1831"/>
    <mergeCell ref="F1890:G1890"/>
    <mergeCell ref="F1891:G1891"/>
    <mergeCell ref="F1892:G1892"/>
    <mergeCell ref="F1893:G1893"/>
    <mergeCell ref="F1894:G1894"/>
    <mergeCell ref="F1895:G1895"/>
    <mergeCell ref="F1884:G1884"/>
    <mergeCell ref="F1885:G1885"/>
    <mergeCell ref="F1886:G1886"/>
    <mergeCell ref="F1887:G1887"/>
    <mergeCell ref="F1888:G1888"/>
    <mergeCell ref="F1889:G1889"/>
    <mergeCell ref="F1866:G1866"/>
    <mergeCell ref="F1867:G1867"/>
    <mergeCell ref="F1868:G1868"/>
    <mergeCell ref="F1869:G1869"/>
    <mergeCell ref="H1871:I1871"/>
    <mergeCell ref="F1872:G1872"/>
    <mergeCell ref="F1873:G1873"/>
    <mergeCell ref="F1874:G1874"/>
    <mergeCell ref="H1875:I1875"/>
    <mergeCell ref="F1882:G1882"/>
    <mergeCell ref="H1883:I1883"/>
    <mergeCell ref="F1909:G1909"/>
    <mergeCell ref="F1910:G1910"/>
    <mergeCell ref="F1911:G1911"/>
    <mergeCell ref="H1913:I1913"/>
    <mergeCell ref="J1913:K1913"/>
    <mergeCell ref="F1915:G1915"/>
    <mergeCell ref="F1903:G1903"/>
    <mergeCell ref="F1904:G1904"/>
    <mergeCell ref="F1905:G1905"/>
    <mergeCell ref="F1906:G1906"/>
    <mergeCell ref="F1907:G1907"/>
    <mergeCell ref="F1908:G1908"/>
    <mergeCell ref="F1896:G1896"/>
    <mergeCell ref="H1898:I1898"/>
    <mergeCell ref="J1898:K1898"/>
    <mergeCell ref="F1900:G1900"/>
    <mergeCell ref="F1901:G1901"/>
    <mergeCell ref="F1902:G1902"/>
    <mergeCell ref="F1929:G1929"/>
    <mergeCell ref="H1931:I1931"/>
    <mergeCell ref="J1931:K1931"/>
    <mergeCell ref="F1933:G1933"/>
    <mergeCell ref="F1934:G1934"/>
    <mergeCell ref="F1935:G1935"/>
    <mergeCell ref="J1922:K1922"/>
    <mergeCell ref="F1924:G1924"/>
    <mergeCell ref="F1925:G1925"/>
    <mergeCell ref="F1926:G1926"/>
    <mergeCell ref="F1927:G1927"/>
    <mergeCell ref="F1928:G1928"/>
    <mergeCell ref="F1916:G1916"/>
    <mergeCell ref="F1917:G1917"/>
    <mergeCell ref="F1918:G1918"/>
    <mergeCell ref="F1919:G1919"/>
    <mergeCell ref="F1920:G1920"/>
    <mergeCell ref="H1922:I1922"/>
    <mergeCell ref="F1953:G1953"/>
    <mergeCell ref="F1954:G1954"/>
    <mergeCell ref="F1955:G1955"/>
    <mergeCell ref="F1956:G1956"/>
    <mergeCell ref="F1957:G1957"/>
    <mergeCell ref="F1958:G1958"/>
    <mergeCell ref="F1946:G1946"/>
    <mergeCell ref="F1947:G1947"/>
    <mergeCell ref="F1948:G1948"/>
    <mergeCell ref="F1949:G1949"/>
    <mergeCell ref="H1951:I1951"/>
    <mergeCell ref="J1951:K1951"/>
    <mergeCell ref="F1936:G1936"/>
    <mergeCell ref="F1937:G1937"/>
    <mergeCell ref="H1939:I1939"/>
    <mergeCell ref="J1939:K1939"/>
    <mergeCell ref="F1944:G1944"/>
    <mergeCell ref="F1945:G1945"/>
    <mergeCell ref="H1943:I1943"/>
    <mergeCell ref="J1943:K1943"/>
    <mergeCell ref="F1973:G1973"/>
    <mergeCell ref="F1974:G1974"/>
    <mergeCell ref="F1975:G1975"/>
    <mergeCell ref="F1976:G1976"/>
    <mergeCell ref="H1978:I1978"/>
    <mergeCell ref="J1978:K1978"/>
    <mergeCell ref="F1966:G1966"/>
    <mergeCell ref="F1967:G1967"/>
    <mergeCell ref="H1969:I1969"/>
    <mergeCell ref="J1969:K1969"/>
    <mergeCell ref="F1971:G1971"/>
    <mergeCell ref="F1972:G1972"/>
    <mergeCell ref="H1960:I1960"/>
    <mergeCell ref="J1960:K1960"/>
    <mergeCell ref="F1962:G1962"/>
    <mergeCell ref="F1963:G1963"/>
    <mergeCell ref="F1964:G1964"/>
    <mergeCell ref="F1965:G1965"/>
    <mergeCell ref="F1993:G1993"/>
    <mergeCell ref="F1994:G1994"/>
    <mergeCell ref="H1996:I1996"/>
    <mergeCell ref="J1996:K1996"/>
    <mergeCell ref="F1998:G1998"/>
    <mergeCell ref="F1999:G1999"/>
    <mergeCell ref="H1987:I1987"/>
    <mergeCell ref="J1987:K1987"/>
    <mergeCell ref="F1989:G1989"/>
    <mergeCell ref="F1990:G1990"/>
    <mergeCell ref="F1991:G1991"/>
    <mergeCell ref="F1992:G1992"/>
    <mergeCell ref="F1980:G1980"/>
    <mergeCell ref="F1981:G1981"/>
    <mergeCell ref="F1982:G1982"/>
    <mergeCell ref="F1983:G1983"/>
    <mergeCell ref="F1984:G1984"/>
    <mergeCell ref="F1985:G1985"/>
    <mergeCell ref="F2010:G2010"/>
    <mergeCell ref="F2011:G2011"/>
    <mergeCell ref="F2012:G2012"/>
    <mergeCell ref="H2014:I2014"/>
    <mergeCell ref="J2014:K2014"/>
    <mergeCell ref="F2016:G2016"/>
    <mergeCell ref="F2000:G2000"/>
    <mergeCell ref="F2001:G2001"/>
    <mergeCell ref="F2002:G2002"/>
    <mergeCell ref="H2004:I2004"/>
    <mergeCell ref="J2004:K2004"/>
    <mergeCell ref="F2009:G2009"/>
    <mergeCell ref="F2005:G2005"/>
    <mergeCell ref="F2006:G2006"/>
    <mergeCell ref="F2007:G2007"/>
    <mergeCell ref="H2008:I2008"/>
    <mergeCell ref="J2008:K2008"/>
    <mergeCell ref="F2044:G2044"/>
    <mergeCell ref="F2031:G2031"/>
    <mergeCell ref="F2032:G2032"/>
    <mergeCell ref="F2033:G2033"/>
    <mergeCell ref="H2035:I2035"/>
    <mergeCell ref="J2035:K2035"/>
    <mergeCell ref="F2037:G2037"/>
    <mergeCell ref="F2024:G2024"/>
    <mergeCell ref="F2025:G2025"/>
    <mergeCell ref="F2026:G2026"/>
    <mergeCell ref="H2028:I2028"/>
    <mergeCell ref="J2028:K2028"/>
    <mergeCell ref="F2030:G2030"/>
    <mergeCell ref="F2017:G2017"/>
    <mergeCell ref="F2018:G2018"/>
    <mergeCell ref="F2019:G2019"/>
    <mergeCell ref="H2021:I2021"/>
    <mergeCell ref="J2021:K2021"/>
    <mergeCell ref="F2023:G2023"/>
    <mergeCell ref="F2086:G2086"/>
    <mergeCell ref="F2087:G2087"/>
    <mergeCell ref="F2088:G2088"/>
    <mergeCell ref="H2090:I2090"/>
    <mergeCell ref="J2090:K2090"/>
    <mergeCell ref="F2092:G2092"/>
    <mergeCell ref="H2080:I2080"/>
    <mergeCell ref="J2080:K2080"/>
    <mergeCell ref="F2082:G2082"/>
    <mergeCell ref="F2083:G2083"/>
    <mergeCell ref="F2084:G2084"/>
    <mergeCell ref="F2085:G2085"/>
    <mergeCell ref="J2065:K2065"/>
    <mergeCell ref="F2074:G2074"/>
    <mergeCell ref="F2075:G2075"/>
    <mergeCell ref="F2076:G2076"/>
    <mergeCell ref="F2077:G2077"/>
    <mergeCell ref="F2078:G2078"/>
    <mergeCell ref="F2070:G2070"/>
    <mergeCell ref="F2071:G2071"/>
    <mergeCell ref="F2072:G2072"/>
    <mergeCell ref="H2073:I2073"/>
    <mergeCell ref="H2065:I2065"/>
    <mergeCell ref="F2066:G2066"/>
    <mergeCell ref="F2067:G2067"/>
    <mergeCell ref="F2068:G2068"/>
    <mergeCell ref="H2069:I2069"/>
    <mergeCell ref="J2069:K2069"/>
    <mergeCell ref="J2073:K2073"/>
    <mergeCell ref="J2109:K2109"/>
    <mergeCell ref="F2111:G2111"/>
    <mergeCell ref="F2112:G2112"/>
    <mergeCell ref="F2113:G2113"/>
    <mergeCell ref="F2114:G2114"/>
    <mergeCell ref="F2115:G2115"/>
    <mergeCell ref="F2103:G2103"/>
    <mergeCell ref="F2104:G2104"/>
    <mergeCell ref="F2105:G2105"/>
    <mergeCell ref="F2106:G2106"/>
    <mergeCell ref="F2107:G2107"/>
    <mergeCell ref="H2109:I2109"/>
    <mergeCell ref="F2093:G2093"/>
    <mergeCell ref="F2094:G2094"/>
    <mergeCell ref="F2095:G2095"/>
    <mergeCell ref="F2096:G2096"/>
    <mergeCell ref="H2098:I2098"/>
    <mergeCell ref="J2098:K2098"/>
    <mergeCell ref="F2099:G2099"/>
    <mergeCell ref="F2100:G2100"/>
    <mergeCell ref="F2101:G2101"/>
    <mergeCell ref="H2102:I2102"/>
    <mergeCell ref="J2102:K2102"/>
    <mergeCell ref="J2291:K2291"/>
    <mergeCell ref="H2144:I2144"/>
    <mergeCell ref="J2144:K2144"/>
    <mergeCell ref="F2282:G2282"/>
    <mergeCell ref="F2283:G2283"/>
    <mergeCell ref="F2284:G2284"/>
    <mergeCell ref="F2285:G2285"/>
    <mergeCell ref="F2145:G2145"/>
    <mergeCell ref="F2146:G2146"/>
    <mergeCell ref="F2147:G2147"/>
    <mergeCell ref="H2148:I2148"/>
    <mergeCell ref="J2136:K2136"/>
    <mergeCell ref="F2138:G2138"/>
    <mergeCell ref="F2139:G2139"/>
    <mergeCell ref="F2140:G2140"/>
    <mergeCell ref="F2141:G2141"/>
    <mergeCell ref="F2142:G2142"/>
    <mergeCell ref="H2136:I2136"/>
    <mergeCell ref="F2154:G2154"/>
    <mergeCell ref="F2155:G2155"/>
    <mergeCell ref="F2156:G2156"/>
    <mergeCell ref="F2157:G2157"/>
    <mergeCell ref="F2158:G2158"/>
    <mergeCell ref="F2159:G2159"/>
    <mergeCell ref="J2148:K2148"/>
    <mergeCell ref="F2149:G2149"/>
    <mergeCell ref="F2150:G2150"/>
    <mergeCell ref="F2151:G2151"/>
    <mergeCell ref="F2152:G2152"/>
    <mergeCell ref="F2153:G2153"/>
    <mergeCell ref="F2175:G2175"/>
    <mergeCell ref="F2176:G2176"/>
    <mergeCell ref="F2299:G2299"/>
    <mergeCell ref="F2300:G2300"/>
    <mergeCell ref="F2301:G2301"/>
    <mergeCell ref="F2302:G2302"/>
    <mergeCell ref="F2303:G2303"/>
    <mergeCell ref="H2305:I2305"/>
    <mergeCell ref="F2293:G2293"/>
    <mergeCell ref="F2294:G2294"/>
    <mergeCell ref="F2295:G2295"/>
    <mergeCell ref="F2296:G2296"/>
    <mergeCell ref="F2297:G2297"/>
    <mergeCell ref="F2298:G2298"/>
    <mergeCell ref="F2286:G2286"/>
    <mergeCell ref="F2287:G2287"/>
    <mergeCell ref="F2288:G2288"/>
    <mergeCell ref="F2289:G2289"/>
    <mergeCell ref="H2291:I2291"/>
    <mergeCell ref="H2319:I2319"/>
    <mergeCell ref="J2319:K2319"/>
    <mergeCell ref="F2321:G2321"/>
    <mergeCell ref="F2322:G2322"/>
    <mergeCell ref="F2323:G2323"/>
    <mergeCell ref="F2324:G2324"/>
    <mergeCell ref="F2312:G2312"/>
    <mergeCell ref="F2313:G2313"/>
    <mergeCell ref="F2314:G2314"/>
    <mergeCell ref="F2315:G2315"/>
    <mergeCell ref="F2316:G2316"/>
    <mergeCell ref="F2317:G2317"/>
    <mergeCell ref="J2305:K2305"/>
    <mergeCell ref="F2307:G2307"/>
    <mergeCell ref="F2308:G2308"/>
    <mergeCell ref="F2309:G2309"/>
    <mergeCell ref="F2310:G2310"/>
    <mergeCell ref="F2311:G2311"/>
    <mergeCell ref="F2339:G2339"/>
    <mergeCell ref="F2340:G2340"/>
    <mergeCell ref="F2341:G2341"/>
    <mergeCell ref="F2342:G2342"/>
    <mergeCell ref="H2344:I2344"/>
    <mergeCell ref="J2344:K2344"/>
    <mergeCell ref="F2332:G2332"/>
    <mergeCell ref="F2333:G2333"/>
    <mergeCell ref="F2334:G2334"/>
    <mergeCell ref="H2336:I2336"/>
    <mergeCell ref="J2336:K2336"/>
    <mergeCell ref="F2338:G2338"/>
    <mergeCell ref="H2326:I2326"/>
    <mergeCell ref="J2326:K2326"/>
    <mergeCell ref="A2328:K2328"/>
    <mergeCell ref="F2329:G2329"/>
    <mergeCell ref="F2330:G2330"/>
    <mergeCell ref="F2331:G2331"/>
    <mergeCell ref="F2359:G2359"/>
    <mergeCell ref="F2360:G2360"/>
    <mergeCell ref="F2361:G2361"/>
    <mergeCell ref="H2363:I2363"/>
    <mergeCell ref="J2363:K2363"/>
    <mergeCell ref="F2365:G2365"/>
    <mergeCell ref="J2352:K2352"/>
    <mergeCell ref="F2354:G2354"/>
    <mergeCell ref="F2355:G2355"/>
    <mergeCell ref="F2356:G2356"/>
    <mergeCell ref="F2357:G2357"/>
    <mergeCell ref="F2358:G2358"/>
    <mergeCell ref="F2346:G2346"/>
    <mergeCell ref="F2347:G2347"/>
    <mergeCell ref="F2348:G2348"/>
    <mergeCell ref="F2349:G2349"/>
    <mergeCell ref="F2350:G2350"/>
    <mergeCell ref="H2352:I2352"/>
    <mergeCell ref="F2379:G2379"/>
    <mergeCell ref="F2380:G2380"/>
    <mergeCell ref="F2381:G2381"/>
    <mergeCell ref="F2382:G2382"/>
    <mergeCell ref="F2383:G2383"/>
    <mergeCell ref="H2385:I2385"/>
    <mergeCell ref="F2372:G2372"/>
    <mergeCell ref="H2374:I2374"/>
    <mergeCell ref="J2374:K2374"/>
    <mergeCell ref="F2376:G2376"/>
    <mergeCell ref="F2377:G2377"/>
    <mergeCell ref="F2378:G2378"/>
    <mergeCell ref="F2366:G2366"/>
    <mergeCell ref="F2367:G2367"/>
    <mergeCell ref="F2368:G2368"/>
    <mergeCell ref="F2369:G2369"/>
    <mergeCell ref="F2370:G2370"/>
    <mergeCell ref="F2371:G2371"/>
    <mergeCell ref="F2399:G2399"/>
    <mergeCell ref="F2400:G2400"/>
    <mergeCell ref="F2401:G2401"/>
    <mergeCell ref="F2402:G2402"/>
    <mergeCell ref="F2403:G2403"/>
    <mergeCell ref="H2405:I2405"/>
    <mergeCell ref="F2392:G2392"/>
    <mergeCell ref="F2393:G2393"/>
    <mergeCell ref="H2395:I2395"/>
    <mergeCell ref="J2395:K2395"/>
    <mergeCell ref="F2397:G2397"/>
    <mergeCell ref="F2398:G2398"/>
    <mergeCell ref="J2385:K2385"/>
    <mergeCell ref="F2387:G2387"/>
    <mergeCell ref="F2388:G2388"/>
    <mergeCell ref="F2389:G2389"/>
    <mergeCell ref="F2390:G2390"/>
    <mergeCell ref="F2391:G2391"/>
    <mergeCell ref="J2418:K2418"/>
    <mergeCell ref="F2420:G2420"/>
    <mergeCell ref="F2421:G2421"/>
    <mergeCell ref="F2422:G2422"/>
    <mergeCell ref="F2423:G2423"/>
    <mergeCell ref="F2424:G2424"/>
    <mergeCell ref="F2412:G2412"/>
    <mergeCell ref="F2413:G2413"/>
    <mergeCell ref="F2414:G2414"/>
    <mergeCell ref="F2415:G2415"/>
    <mergeCell ref="F2416:G2416"/>
    <mergeCell ref="H2418:I2418"/>
    <mergeCell ref="J2405:K2405"/>
    <mergeCell ref="F2407:G2407"/>
    <mergeCell ref="F2408:G2408"/>
    <mergeCell ref="F2409:G2409"/>
    <mergeCell ref="F2410:G2410"/>
    <mergeCell ref="F2411:G2411"/>
    <mergeCell ref="F2438:G2438"/>
    <mergeCell ref="F2439:G2439"/>
    <mergeCell ref="F2440:G2440"/>
    <mergeCell ref="F2441:G2441"/>
    <mergeCell ref="F2442:G2442"/>
    <mergeCell ref="H2444:I2444"/>
    <mergeCell ref="J2431:K2431"/>
    <mergeCell ref="F2433:G2433"/>
    <mergeCell ref="F2434:G2434"/>
    <mergeCell ref="F2435:G2435"/>
    <mergeCell ref="F2436:G2436"/>
    <mergeCell ref="F2437:G2437"/>
    <mergeCell ref="F2425:G2425"/>
    <mergeCell ref="F2426:G2426"/>
    <mergeCell ref="F2427:G2427"/>
    <mergeCell ref="F2428:G2428"/>
    <mergeCell ref="F2429:G2429"/>
    <mergeCell ref="H2431:I2431"/>
    <mergeCell ref="J2457:K2457"/>
    <mergeCell ref="F2459:G2459"/>
    <mergeCell ref="F2460:G2460"/>
    <mergeCell ref="F2461:G2461"/>
    <mergeCell ref="F2462:G2462"/>
    <mergeCell ref="F2463:G2463"/>
    <mergeCell ref="F2451:G2451"/>
    <mergeCell ref="F2452:G2452"/>
    <mergeCell ref="F2453:G2453"/>
    <mergeCell ref="F2454:G2454"/>
    <mergeCell ref="F2455:G2455"/>
    <mergeCell ref="H2457:I2457"/>
    <mergeCell ref="J2444:K2444"/>
    <mergeCell ref="F2446:G2446"/>
    <mergeCell ref="F2447:G2447"/>
    <mergeCell ref="F2448:G2448"/>
    <mergeCell ref="F2449:G2449"/>
    <mergeCell ref="F2450:G2450"/>
    <mergeCell ref="F2478:G2478"/>
    <mergeCell ref="F2479:G2479"/>
    <mergeCell ref="F2480:G2480"/>
    <mergeCell ref="F2481:G2481"/>
    <mergeCell ref="F2482:G2482"/>
    <mergeCell ref="F2483:G2483"/>
    <mergeCell ref="F2471:G2471"/>
    <mergeCell ref="F2472:G2472"/>
    <mergeCell ref="F2473:G2473"/>
    <mergeCell ref="H2475:I2475"/>
    <mergeCell ref="J2475:K2475"/>
    <mergeCell ref="F2477:G2477"/>
    <mergeCell ref="F2464:G2464"/>
    <mergeCell ref="H2466:I2466"/>
    <mergeCell ref="J2466:K2466"/>
    <mergeCell ref="F2468:G2468"/>
    <mergeCell ref="F2469:G2469"/>
    <mergeCell ref="F2470:G2470"/>
    <mergeCell ref="J2497:K2497"/>
    <mergeCell ref="F2499:G2499"/>
    <mergeCell ref="F2500:G2500"/>
    <mergeCell ref="F2501:G2501"/>
    <mergeCell ref="F2502:G2502"/>
    <mergeCell ref="F2503:G2503"/>
    <mergeCell ref="F2491:G2491"/>
    <mergeCell ref="F2492:G2492"/>
    <mergeCell ref="F2493:G2493"/>
    <mergeCell ref="F2494:G2494"/>
    <mergeCell ref="F2495:G2495"/>
    <mergeCell ref="H2497:I2497"/>
    <mergeCell ref="F2484:G2484"/>
    <mergeCell ref="H2486:I2486"/>
    <mergeCell ref="J2486:K2486"/>
    <mergeCell ref="F2488:G2488"/>
    <mergeCell ref="F2489:G2489"/>
    <mergeCell ref="F2490:G2490"/>
    <mergeCell ref="F2517:G2517"/>
    <mergeCell ref="H2519:I2519"/>
    <mergeCell ref="J2519:K2519"/>
    <mergeCell ref="F2521:G2521"/>
    <mergeCell ref="F2522:G2522"/>
    <mergeCell ref="F2523:G2523"/>
    <mergeCell ref="F2511:G2511"/>
    <mergeCell ref="F2512:G2512"/>
    <mergeCell ref="F2513:G2513"/>
    <mergeCell ref="F2514:G2514"/>
    <mergeCell ref="F2515:G2515"/>
    <mergeCell ref="F2516:G2516"/>
    <mergeCell ref="F2504:G2504"/>
    <mergeCell ref="F2505:G2505"/>
    <mergeCell ref="F2506:G2506"/>
    <mergeCell ref="H2508:I2508"/>
    <mergeCell ref="J2508:K2508"/>
    <mergeCell ref="F2510:G2510"/>
    <mergeCell ref="J2537:K2537"/>
    <mergeCell ref="F2539:G2539"/>
    <mergeCell ref="F2540:G2540"/>
    <mergeCell ref="F2541:G2541"/>
    <mergeCell ref="H2543:I2543"/>
    <mergeCell ref="J2543:K2543"/>
    <mergeCell ref="F2531:G2531"/>
    <mergeCell ref="F2532:G2532"/>
    <mergeCell ref="F2533:G2533"/>
    <mergeCell ref="F2534:G2534"/>
    <mergeCell ref="F2535:G2535"/>
    <mergeCell ref="H2537:I2537"/>
    <mergeCell ref="F2524:G2524"/>
    <mergeCell ref="F2525:G2525"/>
    <mergeCell ref="F2526:G2526"/>
    <mergeCell ref="H2528:I2528"/>
    <mergeCell ref="J2528:K2528"/>
    <mergeCell ref="F2530:G2530"/>
    <mergeCell ref="F2559:G2559"/>
    <mergeCell ref="F2560:G2560"/>
    <mergeCell ref="H2562:I2562"/>
    <mergeCell ref="J2562:K2562"/>
    <mergeCell ref="F2564:G2564"/>
    <mergeCell ref="F2565:G2565"/>
    <mergeCell ref="F2552:G2552"/>
    <mergeCell ref="F2553:G2553"/>
    <mergeCell ref="H2555:I2555"/>
    <mergeCell ref="J2555:K2555"/>
    <mergeCell ref="F2557:G2557"/>
    <mergeCell ref="F2558:G2558"/>
    <mergeCell ref="F2545:G2545"/>
    <mergeCell ref="F2546:G2546"/>
    <mergeCell ref="F2547:G2547"/>
    <mergeCell ref="H2549:I2549"/>
    <mergeCell ref="J2549:K2549"/>
    <mergeCell ref="F2551:G2551"/>
    <mergeCell ref="J2579:K2579"/>
    <mergeCell ref="F2581:G2581"/>
    <mergeCell ref="F2582:G2582"/>
    <mergeCell ref="F2583:G2583"/>
    <mergeCell ref="F2584:G2584"/>
    <mergeCell ref="F2585:G2585"/>
    <mergeCell ref="F2573:G2573"/>
    <mergeCell ref="F2574:G2574"/>
    <mergeCell ref="F2575:G2575"/>
    <mergeCell ref="F2576:G2576"/>
    <mergeCell ref="F2577:G2577"/>
    <mergeCell ref="H2579:I2579"/>
    <mergeCell ref="F2566:G2566"/>
    <mergeCell ref="F2567:G2567"/>
    <mergeCell ref="F2568:G2568"/>
    <mergeCell ref="H2570:I2570"/>
    <mergeCell ref="J2570:K2570"/>
    <mergeCell ref="F2572:G2572"/>
    <mergeCell ref="F2600:G2600"/>
    <mergeCell ref="F2601:G2601"/>
    <mergeCell ref="F2602:G2602"/>
    <mergeCell ref="F2603:G2603"/>
    <mergeCell ref="F2604:G2604"/>
    <mergeCell ref="F2605:G2605"/>
    <mergeCell ref="F2593:G2593"/>
    <mergeCell ref="F2594:G2594"/>
    <mergeCell ref="F2595:G2595"/>
    <mergeCell ref="H2597:I2597"/>
    <mergeCell ref="J2597:K2597"/>
    <mergeCell ref="F2599:G2599"/>
    <mergeCell ref="F2586:G2586"/>
    <mergeCell ref="H2588:I2588"/>
    <mergeCell ref="J2588:K2588"/>
    <mergeCell ref="F2590:G2590"/>
    <mergeCell ref="F2591:G2591"/>
    <mergeCell ref="F2592:G2592"/>
    <mergeCell ref="H2620:I2620"/>
    <mergeCell ref="J2620:K2620"/>
    <mergeCell ref="F2622:G2622"/>
    <mergeCell ref="F2623:G2623"/>
    <mergeCell ref="F2624:G2624"/>
    <mergeCell ref="F2625:G2625"/>
    <mergeCell ref="F2613:G2613"/>
    <mergeCell ref="F2614:G2614"/>
    <mergeCell ref="F2615:G2615"/>
    <mergeCell ref="F2616:G2616"/>
    <mergeCell ref="F2617:G2617"/>
    <mergeCell ref="F2618:G2618"/>
    <mergeCell ref="F2606:G2606"/>
    <mergeCell ref="H2608:I2608"/>
    <mergeCell ref="J2608:K2608"/>
    <mergeCell ref="F2610:G2610"/>
    <mergeCell ref="F2611:G2611"/>
    <mergeCell ref="F2612:G2612"/>
    <mergeCell ref="J2639:K2639"/>
    <mergeCell ref="F2641:G2641"/>
    <mergeCell ref="F2642:G2642"/>
    <mergeCell ref="F2643:G2643"/>
    <mergeCell ref="F2644:G2644"/>
    <mergeCell ref="F2645:G2645"/>
    <mergeCell ref="F2633:G2633"/>
    <mergeCell ref="F2634:G2634"/>
    <mergeCell ref="F2635:G2635"/>
    <mergeCell ref="F2636:G2636"/>
    <mergeCell ref="F2637:G2637"/>
    <mergeCell ref="H2639:I2639"/>
    <mergeCell ref="F2626:G2626"/>
    <mergeCell ref="F2627:G2627"/>
    <mergeCell ref="F2628:G2628"/>
    <mergeCell ref="F2629:G2629"/>
    <mergeCell ref="H2631:I2631"/>
    <mergeCell ref="J2631:K2631"/>
    <mergeCell ref="F2660:G2660"/>
    <mergeCell ref="F2661:G2661"/>
    <mergeCell ref="F2662:G2662"/>
    <mergeCell ref="F2663:G2663"/>
    <mergeCell ref="F2664:G2664"/>
    <mergeCell ref="H2666:I2666"/>
    <mergeCell ref="F2653:G2653"/>
    <mergeCell ref="F2654:G2654"/>
    <mergeCell ref="F2655:G2655"/>
    <mergeCell ref="F2656:G2656"/>
    <mergeCell ref="H2658:I2658"/>
    <mergeCell ref="J2658:K2658"/>
    <mergeCell ref="H2647:I2647"/>
    <mergeCell ref="J2647:K2647"/>
    <mergeCell ref="F2649:G2649"/>
    <mergeCell ref="F2650:G2650"/>
    <mergeCell ref="F2651:G2651"/>
    <mergeCell ref="F2652:G2652"/>
    <mergeCell ref="F2680:G2680"/>
    <mergeCell ref="F2681:G2681"/>
    <mergeCell ref="F2682:G2682"/>
    <mergeCell ref="H2684:I2684"/>
    <mergeCell ref="J2684:K2684"/>
    <mergeCell ref="F2686:G2686"/>
    <mergeCell ref="F2673:G2673"/>
    <mergeCell ref="F2674:G2674"/>
    <mergeCell ref="H2676:I2676"/>
    <mergeCell ref="J2676:K2676"/>
    <mergeCell ref="F2678:G2678"/>
    <mergeCell ref="F2679:G2679"/>
    <mergeCell ref="J2666:K2666"/>
    <mergeCell ref="F2668:G2668"/>
    <mergeCell ref="F2669:G2669"/>
    <mergeCell ref="F2670:G2670"/>
    <mergeCell ref="F2671:G2671"/>
    <mergeCell ref="F2672:G2672"/>
    <mergeCell ref="F2700:G2700"/>
    <mergeCell ref="F2701:G2701"/>
    <mergeCell ref="F2702:G2702"/>
    <mergeCell ref="F2703:G2703"/>
    <mergeCell ref="F2704:G2704"/>
    <mergeCell ref="F2705:G2705"/>
    <mergeCell ref="F2693:G2693"/>
    <mergeCell ref="F2694:G2694"/>
    <mergeCell ref="F2695:G2695"/>
    <mergeCell ref="H2697:I2697"/>
    <mergeCell ref="J2697:K2697"/>
    <mergeCell ref="F2699:G2699"/>
    <mergeCell ref="F2687:G2687"/>
    <mergeCell ref="F2688:G2688"/>
    <mergeCell ref="F2689:G2689"/>
    <mergeCell ref="F2690:G2690"/>
    <mergeCell ref="F2691:G2691"/>
    <mergeCell ref="F2692:G2692"/>
    <mergeCell ref="F2719:G2719"/>
    <mergeCell ref="F2720:G2720"/>
    <mergeCell ref="F2721:G2721"/>
    <mergeCell ref="H2723:I2723"/>
    <mergeCell ref="J2723:K2723"/>
    <mergeCell ref="F2725:G2725"/>
    <mergeCell ref="F2713:G2713"/>
    <mergeCell ref="F2714:G2714"/>
    <mergeCell ref="F2715:G2715"/>
    <mergeCell ref="F2716:G2716"/>
    <mergeCell ref="F2717:G2717"/>
    <mergeCell ref="F2718:G2718"/>
    <mergeCell ref="F2706:G2706"/>
    <mergeCell ref="F2707:G2707"/>
    <mergeCell ref="F2708:G2708"/>
    <mergeCell ref="H2710:I2710"/>
    <mergeCell ref="J2710:K2710"/>
    <mergeCell ref="F2712:G2712"/>
    <mergeCell ref="F2739:G2739"/>
    <mergeCell ref="F2740:G2740"/>
    <mergeCell ref="F2741:G2741"/>
    <mergeCell ref="F2742:G2742"/>
    <mergeCell ref="F2743:G2743"/>
    <mergeCell ref="F2744:G2744"/>
    <mergeCell ref="F2732:G2732"/>
    <mergeCell ref="F2733:G2733"/>
    <mergeCell ref="F2734:G2734"/>
    <mergeCell ref="H2736:I2736"/>
    <mergeCell ref="J2736:K2736"/>
    <mergeCell ref="F2738:G2738"/>
    <mergeCell ref="F2726:G2726"/>
    <mergeCell ref="F2727:G2727"/>
    <mergeCell ref="F2728:G2728"/>
    <mergeCell ref="F2729:G2729"/>
    <mergeCell ref="F2730:G2730"/>
    <mergeCell ref="F2731:G2731"/>
    <mergeCell ref="F2759:G2759"/>
    <mergeCell ref="F2760:G2760"/>
    <mergeCell ref="F2761:G2761"/>
    <mergeCell ref="F2762:G2762"/>
    <mergeCell ref="F2763:G2763"/>
    <mergeCell ref="F2764:G2764"/>
    <mergeCell ref="F2752:G2752"/>
    <mergeCell ref="F2753:G2753"/>
    <mergeCell ref="F2754:G2754"/>
    <mergeCell ref="F2755:G2755"/>
    <mergeCell ref="H2757:I2757"/>
    <mergeCell ref="J2757:K2757"/>
    <mergeCell ref="F2745:G2745"/>
    <mergeCell ref="F2746:G2746"/>
    <mergeCell ref="H2748:I2748"/>
    <mergeCell ref="J2748:K2748"/>
    <mergeCell ref="F2750:G2750"/>
    <mergeCell ref="F2751:G2751"/>
    <mergeCell ref="F2779:G2779"/>
    <mergeCell ref="F2780:G2780"/>
    <mergeCell ref="H2782:I2782"/>
    <mergeCell ref="J2782:K2782"/>
    <mergeCell ref="F2784:G2784"/>
    <mergeCell ref="F2785:G2785"/>
    <mergeCell ref="H2773:I2773"/>
    <mergeCell ref="J2773:K2773"/>
    <mergeCell ref="F2775:G2775"/>
    <mergeCell ref="F2776:G2776"/>
    <mergeCell ref="F2777:G2777"/>
    <mergeCell ref="F2778:G2778"/>
    <mergeCell ref="H2766:I2766"/>
    <mergeCell ref="J2766:K2766"/>
    <mergeCell ref="F2768:G2768"/>
    <mergeCell ref="F2769:G2769"/>
    <mergeCell ref="F2770:G2770"/>
    <mergeCell ref="F2771:G2771"/>
    <mergeCell ref="F2802:G2802"/>
    <mergeCell ref="F2803:G2803"/>
    <mergeCell ref="F2804:G2804"/>
    <mergeCell ref="H2806:I2806"/>
    <mergeCell ref="J2806:K2806"/>
    <mergeCell ref="F2808:G2808"/>
    <mergeCell ref="H2794:I2794"/>
    <mergeCell ref="J2794:K2794"/>
    <mergeCell ref="F2796:G2796"/>
    <mergeCell ref="F2797:G2797"/>
    <mergeCell ref="F2798:G2798"/>
    <mergeCell ref="H2800:I2800"/>
    <mergeCell ref="J2800:K2800"/>
    <mergeCell ref="F2786:G2786"/>
    <mergeCell ref="H2788:I2788"/>
    <mergeCell ref="J2788:K2788"/>
    <mergeCell ref="F2790:G2790"/>
    <mergeCell ref="F2791:G2791"/>
    <mergeCell ref="F2792:G2792"/>
    <mergeCell ref="J2822:K2822"/>
    <mergeCell ref="F2824:G2824"/>
    <mergeCell ref="F2825:G2825"/>
    <mergeCell ref="F2826:G2826"/>
    <mergeCell ref="H2828:I2828"/>
    <mergeCell ref="J2828:K2828"/>
    <mergeCell ref="F2816:G2816"/>
    <mergeCell ref="F2817:G2817"/>
    <mergeCell ref="F2818:G2818"/>
    <mergeCell ref="F2819:G2819"/>
    <mergeCell ref="F2820:G2820"/>
    <mergeCell ref="H2822:I2822"/>
    <mergeCell ref="F2809:G2809"/>
    <mergeCell ref="F2810:G2810"/>
    <mergeCell ref="F2811:G2811"/>
    <mergeCell ref="H2813:I2813"/>
    <mergeCell ref="J2813:K2813"/>
    <mergeCell ref="F2815:G2815"/>
    <mergeCell ref="F2844:G2844"/>
    <mergeCell ref="H2846:I2846"/>
    <mergeCell ref="J2846:K2846"/>
    <mergeCell ref="F2848:G2848"/>
    <mergeCell ref="F2849:G2849"/>
    <mergeCell ref="F2850:G2850"/>
    <mergeCell ref="F2837:G2837"/>
    <mergeCell ref="F2838:G2838"/>
    <mergeCell ref="H2840:I2840"/>
    <mergeCell ref="J2840:K2840"/>
    <mergeCell ref="F2842:G2842"/>
    <mergeCell ref="F2843:G2843"/>
    <mergeCell ref="F2830:G2830"/>
    <mergeCell ref="F2831:G2831"/>
    <mergeCell ref="F2832:G2832"/>
    <mergeCell ref="H2834:I2834"/>
    <mergeCell ref="J2834:K2834"/>
    <mergeCell ref="F2836:G2836"/>
    <mergeCell ref="F2865:G2865"/>
    <mergeCell ref="F2866:G2866"/>
    <mergeCell ref="F2867:G2867"/>
    <mergeCell ref="F2868:G2868"/>
    <mergeCell ref="F2869:G2869"/>
    <mergeCell ref="H2871:I2871"/>
    <mergeCell ref="F2858:G2858"/>
    <mergeCell ref="F2859:G2859"/>
    <mergeCell ref="F2860:G2860"/>
    <mergeCell ref="F2861:G2861"/>
    <mergeCell ref="H2863:I2863"/>
    <mergeCell ref="J2863:K2863"/>
    <mergeCell ref="F2851:G2851"/>
    <mergeCell ref="F2852:G2852"/>
    <mergeCell ref="F2853:G2853"/>
    <mergeCell ref="H2855:I2855"/>
    <mergeCell ref="J2855:K2855"/>
    <mergeCell ref="F2857:G2857"/>
    <mergeCell ref="F2885:G2885"/>
    <mergeCell ref="F2886:G2886"/>
    <mergeCell ref="F2887:G2887"/>
    <mergeCell ref="F2888:G2888"/>
    <mergeCell ref="F2889:G2889"/>
    <mergeCell ref="F2890:G2890"/>
    <mergeCell ref="F2878:G2878"/>
    <mergeCell ref="F2879:G2879"/>
    <mergeCell ref="F2880:G2880"/>
    <mergeCell ref="F2881:G2881"/>
    <mergeCell ref="H2883:I2883"/>
    <mergeCell ref="J2883:K2883"/>
    <mergeCell ref="J2871:K2871"/>
    <mergeCell ref="F2873:G2873"/>
    <mergeCell ref="F2874:G2874"/>
    <mergeCell ref="F2875:G2875"/>
    <mergeCell ref="F2876:G2876"/>
    <mergeCell ref="F2877:G2877"/>
    <mergeCell ref="F2904:G2904"/>
    <mergeCell ref="F2905:G2905"/>
    <mergeCell ref="H2907:I2907"/>
    <mergeCell ref="J2907:K2907"/>
    <mergeCell ref="F2909:G2909"/>
    <mergeCell ref="F2910:G2910"/>
    <mergeCell ref="F2897:G2897"/>
    <mergeCell ref="H2899:I2899"/>
    <mergeCell ref="J2899:K2899"/>
    <mergeCell ref="F2901:G2901"/>
    <mergeCell ref="F2902:G2902"/>
    <mergeCell ref="F2903:G2903"/>
    <mergeCell ref="F2891:G2891"/>
    <mergeCell ref="F2892:G2892"/>
    <mergeCell ref="F2893:G2893"/>
    <mergeCell ref="F2894:G2894"/>
    <mergeCell ref="F2895:G2895"/>
    <mergeCell ref="F2896:G2896"/>
    <mergeCell ref="F2924:G2924"/>
    <mergeCell ref="F2925:G2925"/>
    <mergeCell ref="F2926:G2926"/>
    <mergeCell ref="F2927:G2927"/>
    <mergeCell ref="H2929:I2929"/>
    <mergeCell ref="J2929:K2929"/>
    <mergeCell ref="F2917:G2917"/>
    <mergeCell ref="F2918:G2918"/>
    <mergeCell ref="H2920:I2920"/>
    <mergeCell ref="J2920:K2920"/>
    <mergeCell ref="F2922:G2922"/>
    <mergeCell ref="F2923:G2923"/>
    <mergeCell ref="F2911:G2911"/>
    <mergeCell ref="F2912:G2912"/>
    <mergeCell ref="F2913:G2913"/>
    <mergeCell ref="F2914:G2914"/>
    <mergeCell ref="F2915:G2915"/>
    <mergeCell ref="F2916:G2916"/>
    <mergeCell ref="F2944:G2944"/>
    <mergeCell ref="F2945:G2945"/>
    <mergeCell ref="H2947:I2947"/>
    <mergeCell ref="J2947:K2947"/>
    <mergeCell ref="F2949:G2949"/>
    <mergeCell ref="F2950:G2950"/>
    <mergeCell ref="F2937:G2937"/>
    <mergeCell ref="F2938:G2938"/>
    <mergeCell ref="H2940:I2940"/>
    <mergeCell ref="J2940:K2940"/>
    <mergeCell ref="F2942:G2942"/>
    <mergeCell ref="F2943:G2943"/>
    <mergeCell ref="F2931:G2931"/>
    <mergeCell ref="F2932:G2932"/>
    <mergeCell ref="F2933:G2933"/>
    <mergeCell ref="F2934:G2934"/>
    <mergeCell ref="F2935:G2935"/>
    <mergeCell ref="F2936:G2936"/>
    <mergeCell ref="F2965:G2965"/>
    <mergeCell ref="F2966:G2966"/>
    <mergeCell ref="H2968:I2968"/>
    <mergeCell ref="J2968:K2968"/>
    <mergeCell ref="F2970:G2970"/>
    <mergeCell ref="F2971:G2971"/>
    <mergeCell ref="F2958:G2958"/>
    <mergeCell ref="F2959:G2959"/>
    <mergeCell ref="H2961:I2961"/>
    <mergeCell ref="J2961:K2961"/>
    <mergeCell ref="F2963:G2963"/>
    <mergeCell ref="F2964:G2964"/>
    <mergeCell ref="F2951:G2951"/>
    <mergeCell ref="F2952:G2952"/>
    <mergeCell ref="H2954:I2954"/>
    <mergeCell ref="J2954:K2954"/>
    <mergeCell ref="F2956:G2956"/>
    <mergeCell ref="F2957:G2957"/>
    <mergeCell ref="F2985:G2985"/>
    <mergeCell ref="H2987:I2987"/>
    <mergeCell ref="J2987:K2987"/>
    <mergeCell ref="F2989:G2989"/>
    <mergeCell ref="F2990:G2990"/>
    <mergeCell ref="F2991:G2991"/>
    <mergeCell ref="F2979:G2979"/>
    <mergeCell ref="F2980:G2980"/>
    <mergeCell ref="F2981:G2981"/>
    <mergeCell ref="F2982:G2982"/>
    <mergeCell ref="F2983:G2983"/>
    <mergeCell ref="F2984:G2984"/>
    <mergeCell ref="F2972:G2972"/>
    <mergeCell ref="H2974:I2974"/>
    <mergeCell ref="J2974:K2974"/>
    <mergeCell ref="F2976:G2976"/>
    <mergeCell ref="F2977:G2977"/>
    <mergeCell ref="F2978:G2978"/>
    <mergeCell ref="F3005:G3005"/>
    <mergeCell ref="F3006:G3006"/>
    <mergeCell ref="H3008:I3008"/>
    <mergeCell ref="J3008:K3008"/>
    <mergeCell ref="F3010:G3010"/>
    <mergeCell ref="F3011:G3011"/>
    <mergeCell ref="F2998:G2998"/>
    <mergeCell ref="H3000:I3000"/>
    <mergeCell ref="J3000:K3000"/>
    <mergeCell ref="F3002:G3002"/>
    <mergeCell ref="F3003:G3003"/>
    <mergeCell ref="F3004:G3004"/>
    <mergeCell ref="F2992:G2992"/>
    <mergeCell ref="F2993:G2993"/>
    <mergeCell ref="F2994:G2994"/>
    <mergeCell ref="F2995:G2995"/>
    <mergeCell ref="F2996:G2996"/>
    <mergeCell ref="F2997:G2997"/>
    <mergeCell ref="F3026:G3026"/>
    <mergeCell ref="F3027:G3027"/>
    <mergeCell ref="F3028:G3028"/>
    <mergeCell ref="F3029:G3029"/>
    <mergeCell ref="F3030:G3030"/>
    <mergeCell ref="F3031:G3031"/>
    <mergeCell ref="F3019:G3019"/>
    <mergeCell ref="F3020:G3020"/>
    <mergeCell ref="F3021:G3021"/>
    <mergeCell ref="F3022:G3022"/>
    <mergeCell ref="H3024:I3024"/>
    <mergeCell ref="J3024:K3024"/>
    <mergeCell ref="F3012:G3012"/>
    <mergeCell ref="F3013:G3013"/>
    <mergeCell ref="F3014:G3014"/>
    <mergeCell ref="H3016:I3016"/>
    <mergeCell ref="J3016:K3016"/>
    <mergeCell ref="F3018:G3018"/>
    <mergeCell ref="F3048:G3048"/>
    <mergeCell ref="F3049:G3049"/>
    <mergeCell ref="F3050:G3050"/>
    <mergeCell ref="H3052:I3052"/>
    <mergeCell ref="J3052:K3052"/>
    <mergeCell ref="F3054:G3054"/>
    <mergeCell ref="H3040:I3040"/>
    <mergeCell ref="J3040:K3040"/>
    <mergeCell ref="F3042:G3042"/>
    <mergeCell ref="F3043:G3043"/>
    <mergeCell ref="F3044:G3044"/>
    <mergeCell ref="H3046:I3046"/>
    <mergeCell ref="J3046:K3046"/>
    <mergeCell ref="F3032:G3032"/>
    <mergeCell ref="H3034:I3034"/>
    <mergeCell ref="J3034:K3034"/>
    <mergeCell ref="F3036:G3036"/>
    <mergeCell ref="F3037:G3037"/>
    <mergeCell ref="F3038:G3038"/>
    <mergeCell ref="F3068:G3068"/>
    <mergeCell ref="H3070:I3070"/>
    <mergeCell ref="J3070:K3070"/>
    <mergeCell ref="F3072:G3072"/>
    <mergeCell ref="F3073:G3073"/>
    <mergeCell ref="F3074:G3074"/>
    <mergeCell ref="F3062:G3062"/>
    <mergeCell ref="F3063:G3063"/>
    <mergeCell ref="F3064:G3064"/>
    <mergeCell ref="F3065:G3065"/>
    <mergeCell ref="F3066:G3066"/>
    <mergeCell ref="F3067:G3067"/>
    <mergeCell ref="F3055:G3055"/>
    <mergeCell ref="F3056:G3056"/>
    <mergeCell ref="H3058:I3058"/>
    <mergeCell ref="J3058:K3058"/>
    <mergeCell ref="F3060:G3060"/>
    <mergeCell ref="F3061:G3061"/>
    <mergeCell ref="F3088:G3088"/>
    <mergeCell ref="F3089:G3089"/>
    <mergeCell ref="F3090:G3090"/>
    <mergeCell ref="F3091:G3091"/>
    <mergeCell ref="F3092:G3092"/>
    <mergeCell ref="H3094:I3094"/>
    <mergeCell ref="H3082:I3082"/>
    <mergeCell ref="J3082:K3082"/>
    <mergeCell ref="F3084:G3084"/>
    <mergeCell ref="F3085:G3085"/>
    <mergeCell ref="F3086:G3086"/>
    <mergeCell ref="F3087:G3087"/>
    <mergeCell ref="F3075:G3075"/>
    <mergeCell ref="F3076:G3076"/>
    <mergeCell ref="F3077:G3077"/>
    <mergeCell ref="F3078:G3078"/>
    <mergeCell ref="F3079:G3079"/>
    <mergeCell ref="F3080:G3080"/>
    <mergeCell ref="F3108:G3108"/>
    <mergeCell ref="F3109:G3109"/>
    <mergeCell ref="H3111:I3111"/>
    <mergeCell ref="J3111:K3111"/>
    <mergeCell ref="F3113:G3113"/>
    <mergeCell ref="F3114:G3114"/>
    <mergeCell ref="F3101:G3101"/>
    <mergeCell ref="H3103:I3103"/>
    <mergeCell ref="J3103:K3103"/>
    <mergeCell ref="F3105:G3105"/>
    <mergeCell ref="F3106:G3106"/>
    <mergeCell ref="F3107:G3107"/>
    <mergeCell ref="J3094:K3094"/>
    <mergeCell ref="F3096:G3096"/>
    <mergeCell ref="F3097:G3097"/>
    <mergeCell ref="F3098:G3098"/>
    <mergeCell ref="F3099:G3099"/>
    <mergeCell ref="F3100:G3100"/>
    <mergeCell ref="F3129:G3129"/>
    <mergeCell ref="F3130:G3130"/>
    <mergeCell ref="F3131:G3131"/>
    <mergeCell ref="F3132:G3132"/>
    <mergeCell ref="F3133:G3133"/>
    <mergeCell ref="H3135:I3135"/>
    <mergeCell ref="F3122:G3122"/>
    <mergeCell ref="F3123:G3123"/>
    <mergeCell ref="F3124:G3124"/>
    <mergeCell ref="F3125:G3125"/>
    <mergeCell ref="H3127:I3127"/>
    <mergeCell ref="J3127:K3127"/>
    <mergeCell ref="F3115:G3115"/>
    <mergeCell ref="F3116:G3116"/>
    <mergeCell ref="F3117:G3117"/>
    <mergeCell ref="H3119:I3119"/>
    <mergeCell ref="J3119:K3119"/>
    <mergeCell ref="F3121:G3121"/>
    <mergeCell ref="F3149:G3149"/>
    <mergeCell ref="H3151:I3151"/>
    <mergeCell ref="J3151:K3151"/>
    <mergeCell ref="F3153:G3153"/>
    <mergeCell ref="F3154:G3154"/>
    <mergeCell ref="F3155:G3155"/>
    <mergeCell ref="H3143:I3143"/>
    <mergeCell ref="J3143:K3143"/>
    <mergeCell ref="F3145:G3145"/>
    <mergeCell ref="F3146:G3146"/>
    <mergeCell ref="F3147:G3147"/>
    <mergeCell ref="F3148:G3148"/>
    <mergeCell ref="J3135:K3135"/>
    <mergeCell ref="F3137:G3137"/>
    <mergeCell ref="F3138:G3138"/>
    <mergeCell ref="F3139:G3139"/>
    <mergeCell ref="F3140:G3140"/>
    <mergeCell ref="F3141:G3141"/>
    <mergeCell ref="F3170:G3170"/>
    <mergeCell ref="F3171:G3171"/>
    <mergeCell ref="F3172:G3172"/>
    <mergeCell ref="H3174:I3174"/>
    <mergeCell ref="J3174:K3174"/>
    <mergeCell ref="F3176:G3176"/>
    <mergeCell ref="F3163:G3163"/>
    <mergeCell ref="F3164:G3164"/>
    <mergeCell ref="F3165:G3165"/>
    <mergeCell ref="F3166:G3166"/>
    <mergeCell ref="H3168:I3168"/>
    <mergeCell ref="J3168:K3168"/>
    <mergeCell ref="F3156:G3156"/>
    <mergeCell ref="F3157:G3157"/>
    <mergeCell ref="H3159:I3159"/>
    <mergeCell ref="J3159:K3159"/>
    <mergeCell ref="F3161:G3161"/>
    <mergeCell ref="F3162:G3162"/>
    <mergeCell ref="H3192:I3192"/>
    <mergeCell ref="J3192:K3192"/>
    <mergeCell ref="F3194:G3194"/>
    <mergeCell ref="F3195:G3195"/>
    <mergeCell ref="F3196:G3196"/>
    <mergeCell ref="H3198:I3198"/>
    <mergeCell ref="J3198:K3198"/>
    <mergeCell ref="F3184:G3184"/>
    <mergeCell ref="H3186:I3186"/>
    <mergeCell ref="J3186:K3186"/>
    <mergeCell ref="F3188:G3188"/>
    <mergeCell ref="F3189:G3189"/>
    <mergeCell ref="F3190:G3190"/>
    <mergeCell ref="F3177:G3177"/>
    <mergeCell ref="F3178:G3178"/>
    <mergeCell ref="H3180:I3180"/>
    <mergeCell ref="J3180:K3180"/>
    <mergeCell ref="F3182:G3182"/>
    <mergeCell ref="F3183:G3183"/>
    <mergeCell ref="F3214:G3214"/>
    <mergeCell ref="H3216:I3216"/>
    <mergeCell ref="J3216:K3216"/>
    <mergeCell ref="F3218:G3218"/>
    <mergeCell ref="F3219:G3219"/>
    <mergeCell ref="F3220:G3220"/>
    <mergeCell ref="F3207:G3207"/>
    <mergeCell ref="F3208:G3208"/>
    <mergeCell ref="H3210:I3210"/>
    <mergeCell ref="J3210:K3210"/>
    <mergeCell ref="F3212:G3212"/>
    <mergeCell ref="F3213:G3213"/>
    <mergeCell ref="F3200:G3200"/>
    <mergeCell ref="F3201:G3201"/>
    <mergeCell ref="F3202:G3202"/>
    <mergeCell ref="H3204:I3204"/>
    <mergeCell ref="J3204:K3204"/>
    <mergeCell ref="F3206:G3206"/>
    <mergeCell ref="F3237:G3237"/>
    <mergeCell ref="F3238:G3238"/>
    <mergeCell ref="H3240:I3240"/>
    <mergeCell ref="J3240:K3240"/>
    <mergeCell ref="F3242:G3242"/>
    <mergeCell ref="F3243:G3243"/>
    <mergeCell ref="F3230:G3230"/>
    <mergeCell ref="F3231:G3231"/>
    <mergeCell ref="F3232:G3232"/>
    <mergeCell ref="H3234:I3234"/>
    <mergeCell ref="J3234:K3234"/>
    <mergeCell ref="F3236:G3236"/>
    <mergeCell ref="H3222:I3222"/>
    <mergeCell ref="J3222:K3222"/>
    <mergeCell ref="F3224:G3224"/>
    <mergeCell ref="F3225:G3225"/>
    <mergeCell ref="F3226:G3226"/>
    <mergeCell ref="H3228:I3228"/>
    <mergeCell ref="J3228:K3228"/>
    <mergeCell ref="F3260:G3260"/>
    <mergeCell ref="F3261:G3261"/>
    <mergeCell ref="F3262:G3262"/>
    <mergeCell ref="H3264:I3264"/>
    <mergeCell ref="J3264:K3264"/>
    <mergeCell ref="F3266:G3266"/>
    <mergeCell ref="H3252:I3252"/>
    <mergeCell ref="J3252:K3252"/>
    <mergeCell ref="F3254:G3254"/>
    <mergeCell ref="F3255:G3255"/>
    <mergeCell ref="F3256:G3256"/>
    <mergeCell ref="H3258:I3258"/>
    <mergeCell ref="J3258:K3258"/>
    <mergeCell ref="F3244:G3244"/>
    <mergeCell ref="H3246:I3246"/>
    <mergeCell ref="J3246:K3246"/>
    <mergeCell ref="F3248:G3248"/>
    <mergeCell ref="F3249:G3249"/>
    <mergeCell ref="F3250:G3250"/>
    <mergeCell ref="H3282:I3282"/>
    <mergeCell ref="J3282:K3282"/>
    <mergeCell ref="F3284:G3284"/>
    <mergeCell ref="F3285:G3285"/>
    <mergeCell ref="F3286:G3286"/>
    <mergeCell ref="H3288:I3288"/>
    <mergeCell ref="J3288:K3288"/>
    <mergeCell ref="F3274:G3274"/>
    <mergeCell ref="H3276:I3276"/>
    <mergeCell ref="J3276:K3276"/>
    <mergeCell ref="F3278:G3278"/>
    <mergeCell ref="F3279:G3279"/>
    <mergeCell ref="F3280:G3280"/>
    <mergeCell ref="F3267:G3267"/>
    <mergeCell ref="F3268:G3268"/>
    <mergeCell ref="H3270:I3270"/>
    <mergeCell ref="J3270:K3270"/>
    <mergeCell ref="F3272:G3272"/>
    <mergeCell ref="F3273:G3273"/>
    <mergeCell ref="F3304:G3304"/>
    <mergeCell ref="H3306:I3306"/>
    <mergeCell ref="J3306:K3306"/>
    <mergeCell ref="F3308:G3308"/>
    <mergeCell ref="F3309:G3309"/>
    <mergeCell ref="F3310:G3310"/>
    <mergeCell ref="F3297:G3297"/>
    <mergeCell ref="F3298:G3298"/>
    <mergeCell ref="H3300:I3300"/>
    <mergeCell ref="J3300:K3300"/>
    <mergeCell ref="F3302:G3302"/>
    <mergeCell ref="F3303:G3303"/>
    <mergeCell ref="F3290:G3290"/>
    <mergeCell ref="F3291:G3291"/>
    <mergeCell ref="F3292:G3292"/>
    <mergeCell ref="H3294:I3294"/>
    <mergeCell ref="J3294:K3294"/>
    <mergeCell ref="F3296:G3296"/>
    <mergeCell ref="F3327:G3327"/>
    <mergeCell ref="F3328:G3328"/>
    <mergeCell ref="H3330:I3330"/>
    <mergeCell ref="J3330:K3330"/>
    <mergeCell ref="F3332:G3332"/>
    <mergeCell ref="F3333:G3333"/>
    <mergeCell ref="F3320:G3320"/>
    <mergeCell ref="F3321:G3321"/>
    <mergeCell ref="F3322:G3322"/>
    <mergeCell ref="H3324:I3324"/>
    <mergeCell ref="J3324:K3324"/>
    <mergeCell ref="F3326:G3326"/>
    <mergeCell ref="H3312:I3312"/>
    <mergeCell ref="J3312:K3312"/>
    <mergeCell ref="F3314:G3314"/>
    <mergeCell ref="F3315:G3315"/>
    <mergeCell ref="F3316:G3316"/>
    <mergeCell ref="H3318:I3318"/>
    <mergeCell ref="J3318:K3318"/>
    <mergeCell ref="F3350:G3350"/>
    <mergeCell ref="F3351:G3351"/>
    <mergeCell ref="F3352:G3352"/>
    <mergeCell ref="F3353:G3353"/>
    <mergeCell ref="F3354:G3354"/>
    <mergeCell ref="H3356:I3356"/>
    <mergeCell ref="H3342:I3342"/>
    <mergeCell ref="J3342:K3342"/>
    <mergeCell ref="F3344:G3344"/>
    <mergeCell ref="F3345:G3345"/>
    <mergeCell ref="F3346:G3346"/>
    <mergeCell ref="H3348:I3348"/>
    <mergeCell ref="J3348:K3348"/>
    <mergeCell ref="F3334:G3334"/>
    <mergeCell ref="H3336:I3336"/>
    <mergeCell ref="J3336:K3336"/>
    <mergeCell ref="F3338:G3338"/>
    <mergeCell ref="F3339:G3339"/>
    <mergeCell ref="F3340:G3340"/>
    <mergeCell ref="F3370:G3370"/>
    <mergeCell ref="F3371:G3371"/>
    <mergeCell ref="F3372:G3372"/>
    <mergeCell ref="F3373:G3373"/>
    <mergeCell ref="F3374:G3374"/>
    <mergeCell ref="F3375:G3375"/>
    <mergeCell ref="F3363:G3363"/>
    <mergeCell ref="F3364:G3364"/>
    <mergeCell ref="H3366:I3366"/>
    <mergeCell ref="J3366:K3366"/>
    <mergeCell ref="F3368:G3368"/>
    <mergeCell ref="F3369:G3369"/>
    <mergeCell ref="J3356:K3356"/>
    <mergeCell ref="F3358:G3358"/>
    <mergeCell ref="F3359:G3359"/>
    <mergeCell ref="F3360:G3360"/>
    <mergeCell ref="F3361:G3361"/>
    <mergeCell ref="F3362:G3362"/>
    <mergeCell ref="F3390:G3390"/>
    <mergeCell ref="F3391:G3391"/>
    <mergeCell ref="F3392:G3392"/>
    <mergeCell ref="F3393:G3393"/>
    <mergeCell ref="F3394:G3394"/>
    <mergeCell ref="H3396:I3396"/>
    <mergeCell ref="F3383:G3383"/>
    <mergeCell ref="F3384:G3384"/>
    <mergeCell ref="F3385:G3385"/>
    <mergeCell ref="F3386:G3386"/>
    <mergeCell ref="H3388:I3388"/>
    <mergeCell ref="J3388:K3388"/>
    <mergeCell ref="F3376:G3376"/>
    <mergeCell ref="F3377:G3377"/>
    <mergeCell ref="H3379:I3379"/>
    <mergeCell ref="J3379:K3379"/>
    <mergeCell ref="F3381:G3381"/>
    <mergeCell ref="F3382:G3382"/>
    <mergeCell ref="F3410:G3410"/>
    <mergeCell ref="F3411:G3411"/>
    <mergeCell ref="F3412:G3412"/>
    <mergeCell ref="F3413:G3413"/>
    <mergeCell ref="F3414:G3414"/>
    <mergeCell ref="F3415:G3415"/>
    <mergeCell ref="H3404:I3404"/>
    <mergeCell ref="J3404:K3404"/>
    <mergeCell ref="F3406:G3406"/>
    <mergeCell ref="F3407:G3407"/>
    <mergeCell ref="F3408:G3408"/>
    <mergeCell ref="F3409:G3409"/>
    <mergeCell ref="J3396:K3396"/>
    <mergeCell ref="F3398:G3398"/>
    <mergeCell ref="F3399:G3399"/>
    <mergeCell ref="F3400:G3400"/>
    <mergeCell ref="F3401:G3401"/>
    <mergeCell ref="F3402:G3402"/>
    <mergeCell ref="F3430:G3430"/>
    <mergeCell ref="F3431:G3431"/>
    <mergeCell ref="F3432:G3432"/>
    <mergeCell ref="F3433:G3433"/>
    <mergeCell ref="H3435:I3435"/>
    <mergeCell ref="J3435:K3435"/>
    <mergeCell ref="F3423:G3423"/>
    <mergeCell ref="F3424:G3424"/>
    <mergeCell ref="H3426:I3426"/>
    <mergeCell ref="J3426:K3426"/>
    <mergeCell ref="F3428:G3428"/>
    <mergeCell ref="F3429:G3429"/>
    <mergeCell ref="H3417:I3417"/>
    <mergeCell ref="J3417:K3417"/>
    <mergeCell ref="F3419:G3419"/>
    <mergeCell ref="F3420:G3420"/>
    <mergeCell ref="F3421:G3421"/>
    <mergeCell ref="F3422:G3422"/>
    <mergeCell ref="F3450:G3450"/>
    <mergeCell ref="F3451:G3451"/>
    <mergeCell ref="F3452:G3452"/>
    <mergeCell ref="F3453:G3453"/>
    <mergeCell ref="F3454:G3454"/>
    <mergeCell ref="F3455:G3455"/>
    <mergeCell ref="F3443:G3443"/>
    <mergeCell ref="F3444:G3444"/>
    <mergeCell ref="F3445:G3445"/>
    <mergeCell ref="H3447:I3447"/>
    <mergeCell ref="J3447:K3447"/>
    <mergeCell ref="F3449:G3449"/>
    <mergeCell ref="F3437:G3437"/>
    <mergeCell ref="F3438:G3438"/>
    <mergeCell ref="F3439:G3439"/>
    <mergeCell ref="F3440:G3440"/>
    <mergeCell ref="F3441:G3441"/>
    <mergeCell ref="F3442:G3442"/>
    <mergeCell ref="F3469:G3469"/>
    <mergeCell ref="F3470:G3470"/>
    <mergeCell ref="H3472:I3472"/>
    <mergeCell ref="J3472:K3472"/>
    <mergeCell ref="F3474:G3474"/>
    <mergeCell ref="F3475:G3475"/>
    <mergeCell ref="F3463:G3463"/>
    <mergeCell ref="F3464:G3464"/>
    <mergeCell ref="F3465:G3465"/>
    <mergeCell ref="F3466:G3466"/>
    <mergeCell ref="F3467:G3467"/>
    <mergeCell ref="F3468:G3468"/>
    <mergeCell ref="F3456:G3456"/>
    <mergeCell ref="F3457:G3457"/>
    <mergeCell ref="H3459:I3459"/>
    <mergeCell ref="J3459:K3459"/>
    <mergeCell ref="F3461:G3461"/>
    <mergeCell ref="F3462:G3462"/>
    <mergeCell ref="F3488:G3488"/>
    <mergeCell ref="H3490:I3490"/>
    <mergeCell ref="J3490:K3490"/>
    <mergeCell ref="F3492:G3492"/>
    <mergeCell ref="F3493:G3493"/>
    <mergeCell ref="F3494:G3494"/>
    <mergeCell ref="F3482:G3482"/>
    <mergeCell ref="F3483:G3483"/>
    <mergeCell ref="F3484:G3484"/>
    <mergeCell ref="F3485:G3485"/>
    <mergeCell ref="F3486:G3486"/>
    <mergeCell ref="F3487:G3487"/>
    <mergeCell ref="F3476:G3476"/>
    <mergeCell ref="F3477:G3477"/>
    <mergeCell ref="F3478:G3478"/>
    <mergeCell ref="F3479:G3479"/>
    <mergeCell ref="F3480:G3480"/>
    <mergeCell ref="F3481:G3481"/>
    <mergeCell ref="F3509:G3509"/>
    <mergeCell ref="F3510:G3510"/>
    <mergeCell ref="F3511:G3511"/>
    <mergeCell ref="H3513:I3513"/>
    <mergeCell ref="J3513:K3513"/>
    <mergeCell ref="F3515:G3515"/>
    <mergeCell ref="F3502:G3502"/>
    <mergeCell ref="F3503:G3503"/>
    <mergeCell ref="F3504:G3504"/>
    <mergeCell ref="H3506:I3506"/>
    <mergeCell ref="J3506:K3506"/>
    <mergeCell ref="F3508:G3508"/>
    <mergeCell ref="F3495:G3495"/>
    <mergeCell ref="F3496:G3496"/>
    <mergeCell ref="H3498:I3498"/>
    <mergeCell ref="J3498:K3498"/>
    <mergeCell ref="F3500:G3500"/>
    <mergeCell ref="F3501:G3501"/>
    <mergeCell ref="F3529:G3529"/>
    <mergeCell ref="H3531:I3531"/>
    <mergeCell ref="J3531:K3531"/>
    <mergeCell ref="F3533:G3533"/>
    <mergeCell ref="F3534:G3534"/>
    <mergeCell ref="F3535:G3535"/>
    <mergeCell ref="F3523:G3523"/>
    <mergeCell ref="F3524:G3524"/>
    <mergeCell ref="F3525:G3525"/>
    <mergeCell ref="F3526:G3526"/>
    <mergeCell ref="F3527:G3527"/>
    <mergeCell ref="F3528:G3528"/>
    <mergeCell ref="F3516:G3516"/>
    <mergeCell ref="F3517:G3517"/>
    <mergeCell ref="F3518:G3518"/>
    <mergeCell ref="F3519:G3519"/>
    <mergeCell ref="H3521:I3521"/>
    <mergeCell ref="J3521:K3521"/>
    <mergeCell ref="F3552:G3552"/>
    <mergeCell ref="F3553:G3553"/>
    <mergeCell ref="H3555:I3555"/>
    <mergeCell ref="J3555:K3555"/>
    <mergeCell ref="F3557:G3557"/>
    <mergeCell ref="F3558:G3558"/>
    <mergeCell ref="F3545:G3545"/>
    <mergeCell ref="F3546:G3546"/>
    <mergeCell ref="F3547:G3547"/>
    <mergeCell ref="H3549:I3549"/>
    <mergeCell ref="J3549:K3549"/>
    <mergeCell ref="F3551:G3551"/>
    <mergeCell ref="H3537:I3537"/>
    <mergeCell ref="J3537:K3537"/>
    <mergeCell ref="F3539:G3539"/>
    <mergeCell ref="F3540:G3540"/>
    <mergeCell ref="F3541:G3541"/>
    <mergeCell ref="H3543:I3543"/>
    <mergeCell ref="J3543:K3543"/>
    <mergeCell ref="H3573:I3573"/>
    <mergeCell ref="J3573:K3573"/>
    <mergeCell ref="F3575:G3575"/>
    <mergeCell ref="F3576:G3576"/>
    <mergeCell ref="F3577:G3577"/>
    <mergeCell ref="H3579:I3579"/>
    <mergeCell ref="J3579:K3579"/>
    <mergeCell ref="F3566:G3566"/>
    <mergeCell ref="F3567:G3567"/>
    <mergeCell ref="F3568:G3568"/>
    <mergeCell ref="F3569:G3569"/>
    <mergeCell ref="F3570:G3570"/>
    <mergeCell ref="F3571:G3571"/>
    <mergeCell ref="F3559:G3559"/>
    <mergeCell ref="F3560:G3560"/>
    <mergeCell ref="F3561:G3561"/>
    <mergeCell ref="H3563:I3563"/>
    <mergeCell ref="J3563:K3563"/>
    <mergeCell ref="F3565:G3565"/>
    <mergeCell ref="F3595:G3595"/>
    <mergeCell ref="H3597:I3597"/>
    <mergeCell ref="J3597:K3597"/>
    <mergeCell ref="F3599:G3599"/>
    <mergeCell ref="F3600:G3600"/>
    <mergeCell ref="F3601:G3601"/>
    <mergeCell ref="F3588:G3588"/>
    <mergeCell ref="F3589:G3589"/>
    <mergeCell ref="H3591:I3591"/>
    <mergeCell ref="J3591:K3591"/>
    <mergeCell ref="F3593:G3593"/>
    <mergeCell ref="F3594:G3594"/>
    <mergeCell ref="F3581:G3581"/>
    <mergeCell ref="F3582:G3582"/>
    <mergeCell ref="F3583:G3583"/>
    <mergeCell ref="H3585:I3585"/>
    <mergeCell ref="J3585:K3585"/>
    <mergeCell ref="F3587:G3587"/>
    <mergeCell ref="F3615:G3615"/>
    <mergeCell ref="H3617:I3617"/>
    <mergeCell ref="J3617:K3617"/>
    <mergeCell ref="F3619:G3619"/>
    <mergeCell ref="F3620:G3620"/>
    <mergeCell ref="F3621:G3621"/>
    <mergeCell ref="F3609:G3609"/>
    <mergeCell ref="F3610:G3610"/>
    <mergeCell ref="F3611:G3611"/>
    <mergeCell ref="F3612:G3612"/>
    <mergeCell ref="F3613:G3613"/>
    <mergeCell ref="F3614:G3614"/>
    <mergeCell ref="F3602:G3602"/>
    <mergeCell ref="F3603:G3603"/>
    <mergeCell ref="F3604:G3604"/>
    <mergeCell ref="H3606:I3606"/>
    <mergeCell ref="J3606:K3606"/>
    <mergeCell ref="F3608:G3608"/>
    <mergeCell ref="F3638:G3638"/>
    <mergeCell ref="F3639:G3639"/>
    <mergeCell ref="H3641:I3641"/>
    <mergeCell ref="J3641:K3641"/>
    <mergeCell ref="F3643:G3643"/>
    <mergeCell ref="F3644:G3644"/>
    <mergeCell ref="F3631:G3631"/>
    <mergeCell ref="F3632:G3632"/>
    <mergeCell ref="F3633:G3633"/>
    <mergeCell ref="H3635:I3635"/>
    <mergeCell ref="J3635:K3635"/>
    <mergeCell ref="F3637:G3637"/>
    <mergeCell ref="H3623:I3623"/>
    <mergeCell ref="J3623:K3623"/>
    <mergeCell ref="F3625:G3625"/>
    <mergeCell ref="F3626:G3626"/>
    <mergeCell ref="F3627:G3627"/>
    <mergeCell ref="H3629:I3629"/>
    <mergeCell ref="J3629:K3629"/>
    <mergeCell ref="J3658:K3658"/>
    <mergeCell ref="F3660:G3660"/>
    <mergeCell ref="F3661:G3661"/>
    <mergeCell ref="F3662:G3662"/>
    <mergeCell ref="F3663:G3663"/>
    <mergeCell ref="H3665:I3665"/>
    <mergeCell ref="J3665:K3665"/>
    <mergeCell ref="F3652:G3652"/>
    <mergeCell ref="F3653:G3653"/>
    <mergeCell ref="F3654:G3654"/>
    <mergeCell ref="F3655:G3655"/>
    <mergeCell ref="F3656:G3656"/>
    <mergeCell ref="H3658:I3658"/>
    <mergeCell ref="F3645:G3645"/>
    <mergeCell ref="H3647:I3647"/>
    <mergeCell ref="J3647:K3647"/>
    <mergeCell ref="F3649:G3649"/>
    <mergeCell ref="F3650:G3650"/>
    <mergeCell ref="F3651:G3651"/>
    <mergeCell ref="F3681:G3681"/>
    <mergeCell ref="F3682:G3682"/>
    <mergeCell ref="F3683:G3683"/>
    <mergeCell ref="F3684:G3684"/>
    <mergeCell ref="H3686:I3686"/>
    <mergeCell ref="J3686:K3686"/>
    <mergeCell ref="F3674:G3674"/>
    <mergeCell ref="F3675:G3675"/>
    <mergeCell ref="F3676:G3676"/>
    <mergeCell ref="F3677:G3677"/>
    <mergeCell ref="H3679:I3679"/>
    <mergeCell ref="J3679:K3679"/>
    <mergeCell ref="F3667:G3667"/>
    <mergeCell ref="F3668:G3668"/>
    <mergeCell ref="F3669:G3669"/>
    <mergeCell ref="F3670:G3670"/>
    <mergeCell ref="H3672:I3672"/>
    <mergeCell ref="J3672:K3672"/>
    <mergeCell ref="F3702:G3702"/>
    <mergeCell ref="F3703:G3703"/>
    <mergeCell ref="F3704:G3704"/>
    <mergeCell ref="F3705:G3705"/>
    <mergeCell ref="F3706:G3706"/>
    <mergeCell ref="H3708:I3708"/>
    <mergeCell ref="F3695:G3695"/>
    <mergeCell ref="F3696:G3696"/>
    <mergeCell ref="F3697:G3697"/>
    <mergeCell ref="F3698:G3698"/>
    <mergeCell ref="H3700:I3700"/>
    <mergeCell ref="J3700:K3700"/>
    <mergeCell ref="F3688:G3688"/>
    <mergeCell ref="F3689:G3689"/>
    <mergeCell ref="F3690:G3690"/>
    <mergeCell ref="H3692:I3692"/>
    <mergeCell ref="J3692:K3692"/>
    <mergeCell ref="F3694:G3694"/>
    <mergeCell ref="F3722:G3722"/>
    <mergeCell ref="F3723:G3723"/>
    <mergeCell ref="F3724:G3724"/>
    <mergeCell ref="F3725:G3725"/>
    <mergeCell ref="F3726:G3726"/>
    <mergeCell ref="F3727:G3727"/>
    <mergeCell ref="F3715:G3715"/>
    <mergeCell ref="H3717:I3717"/>
    <mergeCell ref="J3717:K3717"/>
    <mergeCell ref="F3719:G3719"/>
    <mergeCell ref="F3720:G3720"/>
    <mergeCell ref="F3721:G3721"/>
    <mergeCell ref="J3708:K3708"/>
    <mergeCell ref="F3710:G3710"/>
    <mergeCell ref="F3711:G3711"/>
    <mergeCell ref="F3712:G3712"/>
    <mergeCell ref="F3713:G3713"/>
    <mergeCell ref="F3714:G3714"/>
    <mergeCell ref="F3741:G3741"/>
    <mergeCell ref="F3742:G3742"/>
    <mergeCell ref="F3743:G3743"/>
    <mergeCell ref="H3745:I3745"/>
    <mergeCell ref="J3745:K3745"/>
    <mergeCell ref="F3747:G3747"/>
    <mergeCell ref="F3735:G3735"/>
    <mergeCell ref="F3736:G3736"/>
    <mergeCell ref="F3737:G3737"/>
    <mergeCell ref="F3738:G3738"/>
    <mergeCell ref="F3739:G3739"/>
    <mergeCell ref="F3740:G3740"/>
    <mergeCell ref="F3728:G3728"/>
    <mergeCell ref="F3729:G3729"/>
    <mergeCell ref="F3730:G3730"/>
    <mergeCell ref="H3732:I3732"/>
    <mergeCell ref="J3732:K3732"/>
    <mergeCell ref="F3734:G3734"/>
    <mergeCell ref="F3761:G3761"/>
    <mergeCell ref="F3762:G3762"/>
    <mergeCell ref="F3763:G3763"/>
    <mergeCell ref="F3764:G3764"/>
    <mergeCell ref="H3766:I3766"/>
    <mergeCell ref="J3766:K3766"/>
    <mergeCell ref="F3754:G3754"/>
    <mergeCell ref="H3756:I3756"/>
    <mergeCell ref="J3756:K3756"/>
    <mergeCell ref="F3758:G3758"/>
    <mergeCell ref="F3759:G3759"/>
    <mergeCell ref="F3760:G3760"/>
    <mergeCell ref="F3748:G3748"/>
    <mergeCell ref="F3749:G3749"/>
    <mergeCell ref="F3750:G3750"/>
    <mergeCell ref="F3751:G3751"/>
    <mergeCell ref="F3752:G3752"/>
    <mergeCell ref="F3753:G3753"/>
    <mergeCell ref="F3781:G3781"/>
    <mergeCell ref="F3782:G3782"/>
    <mergeCell ref="H3784:I3784"/>
    <mergeCell ref="J3784:K3784"/>
    <mergeCell ref="F3786:G3786"/>
    <mergeCell ref="F3787:G3787"/>
    <mergeCell ref="F3774:G3774"/>
    <mergeCell ref="F3775:G3775"/>
    <mergeCell ref="H3777:I3777"/>
    <mergeCell ref="J3777:K3777"/>
    <mergeCell ref="F3779:G3779"/>
    <mergeCell ref="F3780:G3780"/>
    <mergeCell ref="F3768:G3768"/>
    <mergeCell ref="F3769:G3769"/>
    <mergeCell ref="F3770:G3770"/>
    <mergeCell ref="F3771:G3771"/>
    <mergeCell ref="F3772:G3772"/>
    <mergeCell ref="F3773:G3773"/>
    <mergeCell ref="H3802:I3802"/>
    <mergeCell ref="J3802:K3802"/>
    <mergeCell ref="F3804:G3804"/>
    <mergeCell ref="F3805:G3805"/>
    <mergeCell ref="F3806:G3806"/>
    <mergeCell ref="F3807:G3807"/>
    <mergeCell ref="J3794:K3794"/>
    <mergeCell ref="F3796:G3796"/>
    <mergeCell ref="F3797:G3797"/>
    <mergeCell ref="F3798:G3798"/>
    <mergeCell ref="F3799:G3799"/>
    <mergeCell ref="F3800:G3800"/>
    <mergeCell ref="F3788:G3788"/>
    <mergeCell ref="F3789:G3789"/>
    <mergeCell ref="F3790:G3790"/>
    <mergeCell ref="F3791:G3791"/>
    <mergeCell ref="F3792:G3792"/>
    <mergeCell ref="H3794:I3794"/>
    <mergeCell ref="F3822:G3822"/>
    <mergeCell ref="F3823:G3823"/>
    <mergeCell ref="F3824:G3824"/>
    <mergeCell ref="F3825:G3825"/>
    <mergeCell ref="F3826:G3826"/>
    <mergeCell ref="F3827:G3827"/>
    <mergeCell ref="F3815:G3815"/>
    <mergeCell ref="F3816:G3816"/>
    <mergeCell ref="F3817:G3817"/>
    <mergeCell ref="F3818:G3818"/>
    <mergeCell ref="H3820:I3820"/>
    <mergeCell ref="J3820:K3820"/>
    <mergeCell ref="F3808:G3808"/>
    <mergeCell ref="H3810:I3810"/>
    <mergeCell ref="J3810:K3810"/>
    <mergeCell ref="F3812:G3812"/>
    <mergeCell ref="F3813:G3813"/>
    <mergeCell ref="F3814:G3814"/>
    <mergeCell ref="H3843:I3843"/>
    <mergeCell ref="J3843:K3843"/>
    <mergeCell ref="F3845:G3845"/>
    <mergeCell ref="F3846:G3846"/>
    <mergeCell ref="F3847:G3847"/>
    <mergeCell ref="F3848:G3848"/>
    <mergeCell ref="H3836:I3836"/>
    <mergeCell ref="J3836:K3836"/>
    <mergeCell ref="F3838:G3838"/>
    <mergeCell ref="F3839:G3839"/>
    <mergeCell ref="F3840:G3840"/>
    <mergeCell ref="F3841:G3841"/>
    <mergeCell ref="H3829:I3829"/>
    <mergeCell ref="J3829:K3829"/>
    <mergeCell ref="F3831:G3831"/>
    <mergeCell ref="F3832:G3832"/>
    <mergeCell ref="F3833:G3833"/>
    <mergeCell ref="F3834:G3834"/>
    <mergeCell ref="H3863:I3863"/>
    <mergeCell ref="J3863:K3863"/>
    <mergeCell ref="F3865:G3865"/>
    <mergeCell ref="F3866:G3866"/>
    <mergeCell ref="F3867:G3867"/>
    <mergeCell ref="F3868:G3868"/>
    <mergeCell ref="H3856:I3856"/>
    <mergeCell ref="J3856:K3856"/>
    <mergeCell ref="F3858:G3858"/>
    <mergeCell ref="F3859:G3859"/>
    <mergeCell ref="F3860:G3860"/>
    <mergeCell ref="F3861:G3861"/>
    <mergeCell ref="F3849:G3849"/>
    <mergeCell ref="F3850:G3850"/>
    <mergeCell ref="F3851:G3851"/>
    <mergeCell ref="F3852:G3852"/>
    <mergeCell ref="F3853:G3853"/>
    <mergeCell ref="F3854:G3854"/>
    <mergeCell ref="H3884:I3884"/>
    <mergeCell ref="J3884:K3884"/>
    <mergeCell ref="F3886:G3886"/>
    <mergeCell ref="F3887:G3887"/>
    <mergeCell ref="F3888:G3888"/>
    <mergeCell ref="H3890:I3890"/>
    <mergeCell ref="J3890:K3890"/>
    <mergeCell ref="F3876:G3876"/>
    <mergeCell ref="H3878:I3878"/>
    <mergeCell ref="J3878:K3878"/>
    <mergeCell ref="F3880:G3880"/>
    <mergeCell ref="F3881:G3881"/>
    <mergeCell ref="F3882:G3882"/>
    <mergeCell ref="F3869:G3869"/>
    <mergeCell ref="F3870:G3870"/>
    <mergeCell ref="H3872:I3872"/>
    <mergeCell ref="J3872:K3872"/>
    <mergeCell ref="F3874:G3874"/>
    <mergeCell ref="F3875:G3875"/>
    <mergeCell ref="F3905:G3905"/>
    <mergeCell ref="H3907:I3907"/>
    <mergeCell ref="J3907:K3907"/>
    <mergeCell ref="F3909:G3909"/>
    <mergeCell ref="F3910:G3910"/>
    <mergeCell ref="F3911:G3911"/>
    <mergeCell ref="F3899:G3899"/>
    <mergeCell ref="F3900:G3900"/>
    <mergeCell ref="F3901:G3901"/>
    <mergeCell ref="F3902:G3902"/>
    <mergeCell ref="F3903:G3903"/>
    <mergeCell ref="F3904:G3904"/>
    <mergeCell ref="F3892:G3892"/>
    <mergeCell ref="F3893:G3893"/>
    <mergeCell ref="F3894:G3894"/>
    <mergeCell ref="H3896:I3896"/>
    <mergeCell ref="J3896:K3896"/>
    <mergeCell ref="F3898:G3898"/>
    <mergeCell ref="F3927:G3927"/>
    <mergeCell ref="F3928:G3928"/>
    <mergeCell ref="F3929:G3929"/>
    <mergeCell ref="F3930:G3930"/>
    <mergeCell ref="F3931:G3931"/>
    <mergeCell ref="F3932:G3932"/>
    <mergeCell ref="J3918:K3918"/>
    <mergeCell ref="F3920:G3920"/>
    <mergeCell ref="F3921:G3921"/>
    <mergeCell ref="F3922:G3922"/>
    <mergeCell ref="F3923:G3923"/>
    <mergeCell ref="H3925:I3925"/>
    <mergeCell ref="J3925:K3925"/>
    <mergeCell ref="F3912:G3912"/>
    <mergeCell ref="F3913:G3913"/>
    <mergeCell ref="F3914:G3914"/>
    <mergeCell ref="F3915:G3915"/>
    <mergeCell ref="F3916:G3916"/>
    <mergeCell ref="H3918:I3918"/>
    <mergeCell ref="F3949:G3949"/>
    <mergeCell ref="F3950:G3950"/>
    <mergeCell ref="H3952:I3952"/>
    <mergeCell ref="J3952:K3952"/>
    <mergeCell ref="F3954:G3954"/>
    <mergeCell ref="F3955:G3955"/>
    <mergeCell ref="F3942:G3942"/>
    <mergeCell ref="F3943:G3943"/>
    <mergeCell ref="F3944:G3944"/>
    <mergeCell ref="H3946:I3946"/>
    <mergeCell ref="J3946:K3946"/>
    <mergeCell ref="F3948:G3948"/>
    <mergeCell ref="H3934:I3934"/>
    <mergeCell ref="J3934:K3934"/>
    <mergeCell ref="F3936:G3936"/>
    <mergeCell ref="F3937:G3937"/>
    <mergeCell ref="F3938:G3938"/>
    <mergeCell ref="H3940:I3940"/>
    <mergeCell ref="J3940:K3940"/>
    <mergeCell ref="H3970:I3970"/>
    <mergeCell ref="J3970:K3970"/>
    <mergeCell ref="F3972:G3972"/>
    <mergeCell ref="F3973:G3973"/>
    <mergeCell ref="F3974:G3974"/>
    <mergeCell ref="F3975:G3975"/>
    <mergeCell ref="F3963:G3963"/>
    <mergeCell ref="F3964:G3964"/>
    <mergeCell ref="F3965:G3965"/>
    <mergeCell ref="F3966:G3966"/>
    <mergeCell ref="F3967:G3967"/>
    <mergeCell ref="F3968:G3968"/>
    <mergeCell ref="F3956:G3956"/>
    <mergeCell ref="H3958:I3958"/>
    <mergeCell ref="J3958:K3958"/>
    <mergeCell ref="F3960:G3960"/>
    <mergeCell ref="F3961:G3961"/>
    <mergeCell ref="F3962:G3962"/>
    <mergeCell ref="F3989:G3989"/>
    <mergeCell ref="F3990:G3990"/>
    <mergeCell ref="F3991:G3991"/>
    <mergeCell ref="F3992:G3992"/>
    <mergeCell ref="H3994:I3994"/>
    <mergeCell ref="J3994:K3994"/>
    <mergeCell ref="J3982:K3982"/>
    <mergeCell ref="F3984:G3984"/>
    <mergeCell ref="F3985:G3985"/>
    <mergeCell ref="F3986:G3986"/>
    <mergeCell ref="F3987:G3987"/>
    <mergeCell ref="F3988:G3988"/>
    <mergeCell ref="F3976:G3976"/>
    <mergeCell ref="F3977:G3977"/>
    <mergeCell ref="F3978:G3978"/>
    <mergeCell ref="F3979:G3979"/>
    <mergeCell ref="F3980:G3980"/>
    <mergeCell ref="H3982:I3982"/>
    <mergeCell ref="F4009:G4009"/>
    <mergeCell ref="F4010:G4010"/>
    <mergeCell ref="F4011:G4011"/>
    <mergeCell ref="F4012:G4012"/>
    <mergeCell ref="F4013:G4013"/>
    <mergeCell ref="F4014:G4014"/>
    <mergeCell ref="F4002:G4002"/>
    <mergeCell ref="F4003:G4003"/>
    <mergeCell ref="F4004:G4004"/>
    <mergeCell ref="H4006:I4006"/>
    <mergeCell ref="J4006:K4006"/>
    <mergeCell ref="F4008:G4008"/>
    <mergeCell ref="F3996:G3996"/>
    <mergeCell ref="F3997:G3997"/>
    <mergeCell ref="F3998:G3998"/>
    <mergeCell ref="F3999:G3999"/>
    <mergeCell ref="F4000:G4000"/>
    <mergeCell ref="F4001:G4001"/>
    <mergeCell ref="F4028:G4028"/>
    <mergeCell ref="F4029:G4029"/>
    <mergeCell ref="H4031:I4031"/>
    <mergeCell ref="J4031:K4031"/>
    <mergeCell ref="F4033:G4033"/>
    <mergeCell ref="F4034:G4034"/>
    <mergeCell ref="F4022:G4022"/>
    <mergeCell ref="F4023:G4023"/>
    <mergeCell ref="F4024:G4024"/>
    <mergeCell ref="F4025:G4025"/>
    <mergeCell ref="F4026:G4026"/>
    <mergeCell ref="F4027:G4027"/>
    <mergeCell ref="F4015:G4015"/>
    <mergeCell ref="F4016:G4016"/>
    <mergeCell ref="H4018:I4018"/>
    <mergeCell ref="J4018:K4018"/>
    <mergeCell ref="F4020:G4020"/>
    <mergeCell ref="F4021:G4021"/>
    <mergeCell ref="F4048:G4048"/>
    <mergeCell ref="F4049:G4049"/>
    <mergeCell ref="F4050:G4050"/>
    <mergeCell ref="F4051:G4051"/>
    <mergeCell ref="F4052:G4052"/>
    <mergeCell ref="F4053:G4053"/>
    <mergeCell ref="F4041:G4041"/>
    <mergeCell ref="F4042:G4042"/>
    <mergeCell ref="H4044:I4044"/>
    <mergeCell ref="J4044:K4044"/>
    <mergeCell ref="F4046:G4046"/>
    <mergeCell ref="F4047:G4047"/>
    <mergeCell ref="F4035:G4035"/>
    <mergeCell ref="F4036:G4036"/>
    <mergeCell ref="F4037:G4037"/>
    <mergeCell ref="F4038:G4038"/>
    <mergeCell ref="F4039:G4039"/>
    <mergeCell ref="F4040:G4040"/>
    <mergeCell ref="H4068:I4068"/>
    <mergeCell ref="J4068:K4068"/>
    <mergeCell ref="F4070:G4070"/>
    <mergeCell ref="F4071:G4071"/>
    <mergeCell ref="F4072:G4072"/>
    <mergeCell ref="F4073:G4073"/>
    <mergeCell ref="F4061:G4061"/>
    <mergeCell ref="F4062:G4062"/>
    <mergeCell ref="F4063:G4063"/>
    <mergeCell ref="F4064:G4064"/>
    <mergeCell ref="F4065:G4065"/>
    <mergeCell ref="F4066:G4066"/>
    <mergeCell ref="F4054:G4054"/>
    <mergeCell ref="F4055:G4055"/>
    <mergeCell ref="H4057:I4057"/>
    <mergeCell ref="J4057:K4057"/>
    <mergeCell ref="F4059:G4059"/>
    <mergeCell ref="F4060:G4060"/>
    <mergeCell ref="F4088:G4088"/>
    <mergeCell ref="F4089:G4089"/>
    <mergeCell ref="F4090:G4090"/>
    <mergeCell ref="F4091:G4091"/>
    <mergeCell ref="F4092:G4092"/>
    <mergeCell ref="F4093:G4093"/>
    <mergeCell ref="F4081:G4081"/>
    <mergeCell ref="F4082:G4082"/>
    <mergeCell ref="F4083:G4083"/>
    <mergeCell ref="F4084:G4084"/>
    <mergeCell ref="H4086:I4086"/>
    <mergeCell ref="J4086:K4086"/>
    <mergeCell ref="F4074:G4074"/>
    <mergeCell ref="H4076:I4076"/>
    <mergeCell ref="J4076:K4076"/>
    <mergeCell ref="F4078:G4078"/>
    <mergeCell ref="F4079:G4079"/>
    <mergeCell ref="F4080:G4080"/>
    <mergeCell ref="F4108:G4108"/>
    <mergeCell ref="F4109:G4109"/>
    <mergeCell ref="F4110:G4110"/>
    <mergeCell ref="F4111:G4111"/>
    <mergeCell ref="F4112:G4112"/>
    <mergeCell ref="H4114:I4114"/>
    <mergeCell ref="F4101:G4101"/>
    <mergeCell ref="F4102:G4102"/>
    <mergeCell ref="F4103:G4103"/>
    <mergeCell ref="F4104:G4104"/>
    <mergeCell ref="H4106:I4106"/>
    <mergeCell ref="J4106:K4106"/>
    <mergeCell ref="F4094:G4094"/>
    <mergeCell ref="H4096:I4096"/>
    <mergeCell ref="J4096:K4096"/>
    <mergeCell ref="F4098:G4098"/>
    <mergeCell ref="F4099:G4099"/>
    <mergeCell ref="F4100:G4100"/>
    <mergeCell ref="H4130:I4130"/>
    <mergeCell ref="J4130:K4130"/>
    <mergeCell ref="F4132:G4132"/>
    <mergeCell ref="F4133:G4133"/>
    <mergeCell ref="F4134:G4134"/>
    <mergeCell ref="F4135:G4135"/>
    <mergeCell ref="F4123:G4123"/>
    <mergeCell ref="F4124:G4124"/>
    <mergeCell ref="F4125:G4125"/>
    <mergeCell ref="F4126:G4126"/>
    <mergeCell ref="F4127:G4127"/>
    <mergeCell ref="F4128:G4128"/>
    <mergeCell ref="J4114:K4114"/>
    <mergeCell ref="F4116:G4116"/>
    <mergeCell ref="F4117:G4117"/>
    <mergeCell ref="F4118:G4118"/>
    <mergeCell ref="F4119:G4119"/>
    <mergeCell ref="H4121:I4121"/>
    <mergeCell ref="J4121:K4121"/>
    <mergeCell ref="F4150:G4150"/>
    <mergeCell ref="F4151:G4151"/>
    <mergeCell ref="F4152:G4152"/>
    <mergeCell ref="H4154:I4154"/>
    <mergeCell ref="J4154:K4154"/>
    <mergeCell ref="F4156:G4156"/>
    <mergeCell ref="F4143:G4143"/>
    <mergeCell ref="F4144:G4144"/>
    <mergeCell ref="F4145:G4145"/>
    <mergeCell ref="F4146:G4146"/>
    <mergeCell ref="H4148:I4148"/>
    <mergeCell ref="J4148:K4148"/>
    <mergeCell ref="F4136:G4136"/>
    <mergeCell ref="H4138:I4138"/>
    <mergeCell ref="J4138:K4138"/>
    <mergeCell ref="F4140:G4140"/>
    <mergeCell ref="F4141:G4141"/>
    <mergeCell ref="F4142:G4142"/>
    <mergeCell ref="H4172:I4172"/>
    <mergeCell ref="J4172:K4172"/>
    <mergeCell ref="F4174:G4174"/>
    <mergeCell ref="F4175:G4175"/>
    <mergeCell ref="F4176:G4176"/>
    <mergeCell ref="F4177:G4177"/>
    <mergeCell ref="F4164:G4164"/>
    <mergeCell ref="H4166:I4166"/>
    <mergeCell ref="J4166:K4166"/>
    <mergeCell ref="F4168:G4168"/>
    <mergeCell ref="F4169:G4169"/>
    <mergeCell ref="F4170:G4170"/>
    <mergeCell ref="F4157:G4157"/>
    <mergeCell ref="F4158:G4158"/>
    <mergeCell ref="H4160:I4160"/>
    <mergeCell ref="J4160:K4160"/>
    <mergeCell ref="F4162:G4162"/>
    <mergeCell ref="F4163:G4163"/>
    <mergeCell ref="H4192:I4192"/>
    <mergeCell ref="J4192:K4192"/>
    <mergeCell ref="F4194:G4194"/>
    <mergeCell ref="F4195:G4195"/>
    <mergeCell ref="F4196:G4196"/>
    <mergeCell ref="F4197:G4197"/>
    <mergeCell ref="F4185:G4185"/>
    <mergeCell ref="F4186:G4186"/>
    <mergeCell ref="F4187:G4187"/>
    <mergeCell ref="F4188:G4188"/>
    <mergeCell ref="F4189:G4189"/>
    <mergeCell ref="F4190:G4190"/>
    <mergeCell ref="F4178:G4178"/>
    <mergeCell ref="F4179:G4179"/>
    <mergeCell ref="F4180:G4180"/>
    <mergeCell ref="H4182:I4182"/>
    <mergeCell ref="J4182:K4182"/>
    <mergeCell ref="F4184:G4184"/>
    <mergeCell ref="F4212:G4212"/>
    <mergeCell ref="F4213:G4213"/>
    <mergeCell ref="F4214:G4214"/>
    <mergeCell ref="F4215:G4215"/>
    <mergeCell ref="F4216:G4216"/>
    <mergeCell ref="F4217:G4217"/>
    <mergeCell ref="F4205:G4205"/>
    <mergeCell ref="F4206:G4206"/>
    <mergeCell ref="F4207:G4207"/>
    <mergeCell ref="F4208:G4208"/>
    <mergeCell ref="H4210:I4210"/>
    <mergeCell ref="J4210:K4210"/>
    <mergeCell ref="F4198:G4198"/>
    <mergeCell ref="F4199:G4199"/>
    <mergeCell ref="F4200:G4200"/>
    <mergeCell ref="H4202:I4202"/>
    <mergeCell ref="J4202:K4202"/>
    <mergeCell ref="F4204:G4204"/>
    <mergeCell ref="F4234:G4234"/>
    <mergeCell ref="F4235:G4235"/>
    <mergeCell ref="F4236:G4236"/>
    <mergeCell ref="H4238:I4238"/>
    <mergeCell ref="J4238:K4238"/>
    <mergeCell ref="F4240:G4240"/>
    <mergeCell ref="H4226:I4226"/>
    <mergeCell ref="J4226:K4226"/>
    <mergeCell ref="F4228:G4228"/>
    <mergeCell ref="F4229:G4229"/>
    <mergeCell ref="F4230:G4230"/>
    <mergeCell ref="H4232:I4232"/>
    <mergeCell ref="J4232:K4232"/>
    <mergeCell ref="F4218:G4218"/>
    <mergeCell ref="H4220:I4220"/>
    <mergeCell ref="J4220:K4220"/>
    <mergeCell ref="F4222:G4222"/>
    <mergeCell ref="F4223:G4223"/>
    <mergeCell ref="F4224:G4224"/>
    <mergeCell ref="F4254:G4254"/>
    <mergeCell ref="F4255:G4255"/>
    <mergeCell ref="H4257:I4257"/>
    <mergeCell ref="J4257:K4257"/>
    <mergeCell ref="F4259:G4259"/>
    <mergeCell ref="F4260:G4260"/>
    <mergeCell ref="F4248:G4248"/>
    <mergeCell ref="F4249:G4249"/>
    <mergeCell ref="F4250:G4250"/>
    <mergeCell ref="F4251:G4251"/>
    <mergeCell ref="F4252:G4252"/>
    <mergeCell ref="F4253:G4253"/>
    <mergeCell ref="F4241:G4241"/>
    <mergeCell ref="F4242:G4242"/>
    <mergeCell ref="H4244:I4244"/>
    <mergeCell ref="J4244:K4244"/>
    <mergeCell ref="F4246:G4246"/>
    <mergeCell ref="F4247:G4247"/>
    <mergeCell ref="F4274:G4274"/>
    <mergeCell ref="F4275:G4275"/>
    <mergeCell ref="F4276:G4276"/>
    <mergeCell ref="F4277:G4277"/>
    <mergeCell ref="H4279:I4279"/>
    <mergeCell ref="J4279:K4279"/>
    <mergeCell ref="F4267:G4267"/>
    <mergeCell ref="F4268:G4268"/>
    <mergeCell ref="H4270:I4270"/>
    <mergeCell ref="J4270:K4270"/>
    <mergeCell ref="F4272:G4272"/>
    <mergeCell ref="F4273:G4273"/>
    <mergeCell ref="F4261:G4261"/>
    <mergeCell ref="F4262:G4262"/>
    <mergeCell ref="F4263:G4263"/>
    <mergeCell ref="F4264:G4264"/>
    <mergeCell ref="F4265:G4265"/>
    <mergeCell ref="F4266:G4266"/>
    <mergeCell ref="F4294:G4294"/>
    <mergeCell ref="F4295:G4295"/>
    <mergeCell ref="F4296:G4296"/>
    <mergeCell ref="F4297:G4297"/>
    <mergeCell ref="F4298:G4298"/>
    <mergeCell ref="F4299:G4299"/>
    <mergeCell ref="H4288:I4288"/>
    <mergeCell ref="J4288:K4288"/>
    <mergeCell ref="F4290:G4290"/>
    <mergeCell ref="F4291:G4291"/>
    <mergeCell ref="F4292:G4292"/>
    <mergeCell ref="F4293:G4293"/>
    <mergeCell ref="F4281:G4281"/>
    <mergeCell ref="F4282:G4282"/>
    <mergeCell ref="F4283:G4283"/>
    <mergeCell ref="F4284:G4284"/>
    <mergeCell ref="F4285:G4285"/>
    <mergeCell ref="F4286:G4286"/>
    <mergeCell ref="F4314:G4314"/>
    <mergeCell ref="F4315:G4315"/>
    <mergeCell ref="H4317:I4317"/>
    <mergeCell ref="J4317:K4317"/>
    <mergeCell ref="F4319:G4319"/>
    <mergeCell ref="F4320:G4320"/>
    <mergeCell ref="F4307:G4307"/>
    <mergeCell ref="H4309:I4309"/>
    <mergeCell ref="J4309:K4309"/>
    <mergeCell ref="F4311:G4311"/>
    <mergeCell ref="F4312:G4312"/>
    <mergeCell ref="F4313:G4313"/>
    <mergeCell ref="H4301:I4301"/>
    <mergeCell ref="J4301:K4301"/>
    <mergeCell ref="F4303:G4303"/>
    <mergeCell ref="F4304:G4304"/>
    <mergeCell ref="F4305:G4305"/>
    <mergeCell ref="F4306:G4306"/>
    <mergeCell ref="F4334:G4334"/>
    <mergeCell ref="F4335:G4335"/>
    <mergeCell ref="F4336:G4336"/>
    <mergeCell ref="F4337:G4337"/>
    <mergeCell ref="F4338:G4338"/>
    <mergeCell ref="H4340:I4340"/>
    <mergeCell ref="J4327:K4327"/>
    <mergeCell ref="F4329:G4329"/>
    <mergeCell ref="F4330:G4330"/>
    <mergeCell ref="F4331:G4331"/>
    <mergeCell ref="F4332:G4332"/>
    <mergeCell ref="F4333:G4333"/>
    <mergeCell ref="F4321:G4321"/>
    <mergeCell ref="F4322:G4322"/>
    <mergeCell ref="F4323:G4323"/>
    <mergeCell ref="F4324:G4324"/>
    <mergeCell ref="F4325:G4325"/>
    <mergeCell ref="H4327:I4327"/>
    <mergeCell ref="F4354:G4354"/>
    <mergeCell ref="F4355:G4355"/>
    <mergeCell ref="F4356:G4356"/>
    <mergeCell ref="F4357:G4357"/>
    <mergeCell ref="F4358:G4358"/>
    <mergeCell ref="H4360:I4360"/>
    <mergeCell ref="F4347:G4347"/>
    <mergeCell ref="F4348:G4348"/>
    <mergeCell ref="H4350:I4350"/>
    <mergeCell ref="J4350:K4350"/>
    <mergeCell ref="F4352:G4352"/>
    <mergeCell ref="F4353:G4353"/>
    <mergeCell ref="J4340:K4340"/>
    <mergeCell ref="F4342:G4342"/>
    <mergeCell ref="F4343:G4343"/>
    <mergeCell ref="F4344:G4344"/>
    <mergeCell ref="F4345:G4345"/>
    <mergeCell ref="F4346:G4346"/>
    <mergeCell ref="J4373:K4373"/>
    <mergeCell ref="F4375:G4375"/>
    <mergeCell ref="F4376:G4376"/>
    <mergeCell ref="F4377:G4377"/>
    <mergeCell ref="F4378:G4378"/>
    <mergeCell ref="F4379:G4379"/>
    <mergeCell ref="F4367:G4367"/>
    <mergeCell ref="F4368:G4368"/>
    <mergeCell ref="F4369:G4369"/>
    <mergeCell ref="F4370:G4370"/>
    <mergeCell ref="F4371:G4371"/>
    <mergeCell ref="H4373:I4373"/>
    <mergeCell ref="J4360:K4360"/>
    <mergeCell ref="F4362:G4362"/>
    <mergeCell ref="F4363:G4363"/>
    <mergeCell ref="F4364:G4364"/>
    <mergeCell ref="F4365:G4365"/>
    <mergeCell ref="F4366:G4366"/>
    <mergeCell ref="J4393:K4393"/>
    <mergeCell ref="F4395:G4395"/>
    <mergeCell ref="F4396:G4396"/>
    <mergeCell ref="F4397:G4397"/>
    <mergeCell ref="F4398:G4398"/>
    <mergeCell ref="F4399:G4399"/>
    <mergeCell ref="F4387:G4387"/>
    <mergeCell ref="F4388:G4388"/>
    <mergeCell ref="F4389:G4389"/>
    <mergeCell ref="F4390:G4390"/>
    <mergeCell ref="F4391:G4391"/>
    <mergeCell ref="H4393:I4393"/>
    <mergeCell ref="F4380:G4380"/>
    <mergeCell ref="F4381:G4381"/>
    <mergeCell ref="F4382:G4382"/>
    <mergeCell ref="F4383:G4383"/>
    <mergeCell ref="H4385:I4385"/>
    <mergeCell ref="J4385:K4385"/>
    <mergeCell ref="F4414:G4414"/>
    <mergeCell ref="H4416:I4416"/>
    <mergeCell ref="J4416:K4416"/>
    <mergeCell ref="F4418:G4418"/>
    <mergeCell ref="F4419:G4419"/>
    <mergeCell ref="F4420:G4420"/>
    <mergeCell ref="H4408:I4408"/>
    <mergeCell ref="J4408:K4408"/>
    <mergeCell ref="F4410:G4410"/>
    <mergeCell ref="F4411:G4411"/>
    <mergeCell ref="F4412:G4412"/>
    <mergeCell ref="F4413:G4413"/>
    <mergeCell ref="H4401:I4401"/>
    <mergeCell ref="J4401:K4401"/>
    <mergeCell ref="F4403:G4403"/>
    <mergeCell ref="F4404:G4404"/>
    <mergeCell ref="F4405:G4405"/>
    <mergeCell ref="F4406:G4406"/>
    <mergeCell ref="J4434:K4434"/>
    <mergeCell ref="F4436:G4436"/>
    <mergeCell ref="F4437:G4437"/>
    <mergeCell ref="F4438:G4438"/>
    <mergeCell ref="F4439:G4439"/>
    <mergeCell ref="F4440:G4440"/>
    <mergeCell ref="F4428:G4428"/>
    <mergeCell ref="F4429:G4429"/>
    <mergeCell ref="F4430:G4430"/>
    <mergeCell ref="F4431:G4431"/>
    <mergeCell ref="F4432:G4432"/>
    <mergeCell ref="H4434:I4434"/>
    <mergeCell ref="F4421:G4421"/>
    <mergeCell ref="F4422:G4422"/>
    <mergeCell ref="F4423:G4423"/>
    <mergeCell ref="H4425:I4425"/>
    <mergeCell ref="J4425:K4425"/>
    <mergeCell ref="F4427:G4427"/>
    <mergeCell ref="F4455:G4455"/>
    <mergeCell ref="F4456:G4456"/>
    <mergeCell ref="F4457:G4457"/>
    <mergeCell ref="F4458:G4458"/>
    <mergeCell ref="F4459:G4459"/>
    <mergeCell ref="F4460:G4460"/>
    <mergeCell ref="F4448:G4448"/>
    <mergeCell ref="F4449:G4449"/>
    <mergeCell ref="F4450:G4450"/>
    <mergeCell ref="H4452:I4452"/>
    <mergeCell ref="J4452:K4452"/>
    <mergeCell ref="F4454:G4454"/>
    <mergeCell ref="F4441:G4441"/>
    <mergeCell ref="H4443:I4443"/>
    <mergeCell ref="J4443:K4443"/>
    <mergeCell ref="F4445:G4445"/>
    <mergeCell ref="F4446:G4446"/>
    <mergeCell ref="F4447:G4447"/>
    <mergeCell ref="F4475:G4475"/>
    <mergeCell ref="F4476:G4476"/>
    <mergeCell ref="F4477:G4477"/>
    <mergeCell ref="H4479:I4479"/>
    <mergeCell ref="J4479:K4479"/>
    <mergeCell ref="F4481:G4481"/>
    <mergeCell ref="F4468:G4468"/>
    <mergeCell ref="F4469:G4469"/>
    <mergeCell ref="F4470:G4470"/>
    <mergeCell ref="F4471:G4471"/>
    <mergeCell ref="H4473:I4473"/>
    <mergeCell ref="J4473:K4473"/>
    <mergeCell ref="F4461:G4461"/>
    <mergeCell ref="H4463:I4463"/>
    <mergeCell ref="J4463:K4463"/>
    <mergeCell ref="F4465:G4465"/>
    <mergeCell ref="F4466:G4466"/>
    <mergeCell ref="F4467:G4467"/>
    <mergeCell ref="H4497:I4497"/>
    <mergeCell ref="J4497:K4497"/>
    <mergeCell ref="F4499:G4499"/>
    <mergeCell ref="F4500:G4500"/>
    <mergeCell ref="F4501:G4501"/>
    <mergeCell ref="F4502:G4502"/>
    <mergeCell ref="F4489:G4489"/>
    <mergeCell ref="H4491:I4491"/>
    <mergeCell ref="J4491:K4491"/>
    <mergeCell ref="F4493:G4493"/>
    <mergeCell ref="F4494:G4494"/>
    <mergeCell ref="F4495:G4495"/>
    <mergeCell ref="F4482:G4482"/>
    <mergeCell ref="F4483:G4483"/>
    <mergeCell ref="H4485:I4485"/>
    <mergeCell ref="J4485:K4485"/>
    <mergeCell ref="F4487:G4487"/>
    <mergeCell ref="F4488:G4488"/>
    <mergeCell ref="F4516:G4516"/>
    <mergeCell ref="H4518:I4518"/>
    <mergeCell ref="J4518:K4518"/>
    <mergeCell ref="F4520:G4520"/>
    <mergeCell ref="F4521:G4521"/>
    <mergeCell ref="F4522:G4522"/>
    <mergeCell ref="H4510:I4510"/>
    <mergeCell ref="J4510:K4510"/>
    <mergeCell ref="F4512:G4512"/>
    <mergeCell ref="F4513:G4513"/>
    <mergeCell ref="F4514:G4514"/>
    <mergeCell ref="F4515:G4515"/>
    <mergeCell ref="F4503:G4503"/>
    <mergeCell ref="F4504:G4504"/>
    <mergeCell ref="F4505:G4505"/>
    <mergeCell ref="F4506:G4506"/>
    <mergeCell ref="F4507:G4507"/>
    <mergeCell ref="F4508:G4508"/>
    <mergeCell ref="F4536:G4536"/>
    <mergeCell ref="H4538:I4538"/>
    <mergeCell ref="J4538:K4538"/>
    <mergeCell ref="F4540:G4540"/>
    <mergeCell ref="F4541:G4541"/>
    <mergeCell ref="F4542:G4542"/>
    <mergeCell ref="F4530:G4530"/>
    <mergeCell ref="F4531:G4531"/>
    <mergeCell ref="F4532:G4532"/>
    <mergeCell ref="F4533:G4533"/>
    <mergeCell ref="F4534:G4534"/>
    <mergeCell ref="F4535:G4535"/>
    <mergeCell ref="F4523:G4523"/>
    <mergeCell ref="F4524:G4524"/>
    <mergeCell ref="F4525:G4525"/>
    <mergeCell ref="H4527:I4527"/>
    <mergeCell ref="J4527:K4527"/>
    <mergeCell ref="F4529:G4529"/>
    <mergeCell ref="F4557:G4557"/>
    <mergeCell ref="F4558:G4558"/>
    <mergeCell ref="F4559:G4559"/>
    <mergeCell ref="F4560:G4560"/>
    <mergeCell ref="H4562:I4562"/>
    <mergeCell ref="J4562:K4562"/>
    <mergeCell ref="F4550:G4550"/>
    <mergeCell ref="F4551:G4551"/>
    <mergeCell ref="H4553:I4553"/>
    <mergeCell ref="J4553:K4553"/>
    <mergeCell ref="F4555:G4555"/>
    <mergeCell ref="F4556:G4556"/>
    <mergeCell ref="F4543:G4543"/>
    <mergeCell ref="F4544:G4544"/>
    <mergeCell ref="H4546:I4546"/>
    <mergeCell ref="J4546:K4546"/>
    <mergeCell ref="F4548:G4548"/>
    <mergeCell ref="F4549:G4549"/>
    <mergeCell ref="F4578:G4578"/>
    <mergeCell ref="H4580:I4580"/>
    <mergeCell ref="J4580:K4580"/>
    <mergeCell ref="F4582:G4582"/>
    <mergeCell ref="F4583:G4583"/>
    <mergeCell ref="F4584:G4584"/>
    <mergeCell ref="F4571:G4571"/>
    <mergeCell ref="F4572:G4572"/>
    <mergeCell ref="H4574:I4574"/>
    <mergeCell ref="J4574:K4574"/>
    <mergeCell ref="F4576:G4576"/>
    <mergeCell ref="F4577:G4577"/>
    <mergeCell ref="F4564:G4564"/>
    <mergeCell ref="F4565:G4565"/>
    <mergeCell ref="F4566:G4566"/>
    <mergeCell ref="H4568:I4568"/>
    <mergeCell ref="J4568:K4568"/>
    <mergeCell ref="F4570:G4570"/>
    <mergeCell ref="F4611:G4611"/>
    <mergeCell ref="H4599:I4599"/>
    <mergeCell ref="J4599:K4599"/>
    <mergeCell ref="F4601:G4601"/>
    <mergeCell ref="F4602:G4602"/>
    <mergeCell ref="F4603:G4603"/>
    <mergeCell ref="F4604:G4604"/>
    <mergeCell ref="F4592:G4592"/>
    <mergeCell ref="F4593:G4593"/>
    <mergeCell ref="F4594:G4594"/>
    <mergeCell ref="F4595:G4595"/>
    <mergeCell ref="F4596:G4596"/>
    <mergeCell ref="F4597:G4597"/>
    <mergeCell ref="H4586:I4586"/>
    <mergeCell ref="J4586:K4586"/>
    <mergeCell ref="F4588:G4588"/>
    <mergeCell ref="F4589:G4589"/>
    <mergeCell ref="F4590:G4590"/>
    <mergeCell ref="F4591:G4591"/>
    <mergeCell ref="F4632:G4632"/>
    <mergeCell ref="F4633:G4633"/>
    <mergeCell ref="H4635:I4635"/>
    <mergeCell ref="J4635:K4635"/>
    <mergeCell ref="F693:G693"/>
    <mergeCell ref="F694:G694"/>
    <mergeCell ref="F695:G695"/>
    <mergeCell ref="H696:I696"/>
    <mergeCell ref="J696:K696"/>
    <mergeCell ref="H4626:I4626"/>
    <mergeCell ref="J4626:K4626"/>
    <mergeCell ref="F4628:G4628"/>
    <mergeCell ref="F4629:G4629"/>
    <mergeCell ref="F4630:G4630"/>
    <mergeCell ref="F4631:G4631"/>
    <mergeCell ref="F4619:G4619"/>
    <mergeCell ref="F4620:G4620"/>
    <mergeCell ref="F4621:G4621"/>
    <mergeCell ref="F4622:G4622"/>
    <mergeCell ref="F4623:G4623"/>
    <mergeCell ref="F4624:G4624"/>
    <mergeCell ref="F4612:G4612"/>
    <mergeCell ref="F4613:G4613"/>
    <mergeCell ref="F4614:G4614"/>
    <mergeCell ref="F4615:G4615"/>
    <mergeCell ref="H4617:I4617"/>
    <mergeCell ref="J4617:K4617"/>
    <mergeCell ref="F4605:G4605"/>
    <mergeCell ref="F4606:G4606"/>
    <mergeCell ref="H4608:I4608"/>
    <mergeCell ref="J4608:K4608"/>
    <mergeCell ref="F4610:G4610"/>
    <mergeCell ref="F1646:G1646"/>
    <mergeCell ref="H1648:I1648"/>
    <mergeCell ref="J1648:K1648"/>
    <mergeCell ref="F1650:G1650"/>
    <mergeCell ref="F1651:G1651"/>
    <mergeCell ref="F1652:G1652"/>
    <mergeCell ref="F1640:G1640"/>
    <mergeCell ref="F1641:G1641"/>
    <mergeCell ref="F1642:G1642"/>
    <mergeCell ref="F1643:G1643"/>
    <mergeCell ref="F1644:G1644"/>
    <mergeCell ref="F1645:G1645"/>
    <mergeCell ref="F1633:G1633"/>
    <mergeCell ref="F1634:G1634"/>
    <mergeCell ref="H1680:I1680"/>
    <mergeCell ref="J1680:K1680"/>
    <mergeCell ref="F1675:G1675"/>
    <mergeCell ref="H1676:I1676"/>
    <mergeCell ref="J1676:K1676"/>
    <mergeCell ref="F1677:G1677"/>
    <mergeCell ref="F1678:G1678"/>
    <mergeCell ref="F1679:G1679"/>
    <mergeCell ref="F1670:G1670"/>
    <mergeCell ref="F1671:G1671"/>
    <mergeCell ref="H1672:I1672"/>
    <mergeCell ref="J1672:K1672"/>
    <mergeCell ref="F1673:G1673"/>
    <mergeCell ref="F1674:G1674"/>
    <mergeCell ref="F1665:G1665"/>
    <mergeCell ref="F1666:G1666"/>
    <mergeCell ref="F1667:G1667"/>
    <mergeCell ref="H1668:I1668"/>
    <mergeCell ref="F1685:G1685"/>
    <mergeCell ref="F1681:G1681"/>
    <mergeCell ref="F1682:G1682"/>
    <mergeCell ref="F1724:G1724"/>
    <mergeCell ref="H1726:I1726"/>
    <mergeCell ref="J1726:K1726"/>
    <mergeCell ref="H1705:I1705"/>
    <mergeCell ref="J1705:K1705"/>
    <mergeCell ref="F1707:G1707"/>
    <mergeCell ref="F1708:G1708"/>
    <mergeCell ref="F1709:G1709"/>
    <mergeCell ref="F1710:G1710"/>
    <mergeCell ref="F1698:G1698"/>
    <mergeCell ref="F1699:G1699"/>
    <mergeCell ref="F1700:G1700"/>
    <mergeCell ref="F1701:G1701"/>
    <mergeCell ref="F1702:G1702"/>
    <mergeCell ref="F1718:G1718"/>
    <mergeCell ref="F1719:G1719"/>
    <mergeCell ref="F1720:G1720"/>
    <mergeCell ref="F1721:G1721"/>
    <mergeCell ref="F1722:G1722"/>
    <mergeCell ref="F1723:G1723"/>
    <mergeCell ref="F1711:G1711"/>
    <mergeCell ref="F1712:G1712"/>
    <mergeCell ref="H1714:I1714"/>
    <mergeCell ref="J1714:K1714"/>
    <mergeCell ref="F1716:G1716"/>
    <mergeCell ref="F1717:G1717"/>
    <mergeCell ref="H1684:I1684"/>
    <mergeCell ref="J1684:K1684"/>
    <mergeCell ref="J1875:K1875"/>
    <mergeCell ref="F1876:G1876"/>
    <mergeCell ref="H1742:I1742"/>
    <mergeCell ref="J1742:K1742"/>
    <mergeCell ref="F1799:G1799"/>
    <mergeCell ref="F1800:G1800"/>
    <mergeCell ref="F1801:G1801"/>
    <mergeCell ref="H1802:I1802"/>
    <mergeCell ref="J1802:K1802"/>
    <mergeCell ref="F1737:G1737"/>
    <mergeCell ref="H1738:I1738"/>
    <mergeCell ref="J1738:K1738"/>
    <mergeCell ref="F1739:G1739"/>
    <mergeCell ref="F1740:G1740"/>
    <mergeCell ref="F1741:G1741"/>
    <mergeCell ref="J1871:K1871"/>
    <mergeCell ref="J1859:K1859"/>
    <mergeCell ref="F1861:G1861"/>
    <mergeCell ref="F1862:G1862"/>
    <mergeCell ref="F1863:G1863"/>
    <mergeCell ref="F1864:G1864"/>
    <mergeCell ref="F1865:G1865"/>
    <mergeCell ref="F1853:G1853"/>
    <mergeCell ref="F1854:G1854"/>
    <mergeCell ref="F1855:G1855"/>
    <mergeCell ref="F1856:G1856"/>
    <mergeCell ref="F1857:G1857"/>
    <mergeCell ref="H1859:I1859"/>
    <mergeCell ref="F1846:G1846"/>
    <mergeCell ref="F1847:G1847"/>
    <mergeCell ref="F1848:G1848"/>
    <mergeCell ref="F1849:G1849"/>
    <mergeCell ref="J1883:K1883"/>
    <mergeCell ref="F1940:G1940"/>
    <mergeCell ref="F1941:G1941"/>
    <mergeCell ref="F1942:G1942"/>
    <mergeCell ref="F1877:G1877"/>
    <mergeCell ref="F1878:G1878"/>
    <mergeCell ref="H1879:I1879"/>
    <mergeCell ref="J1879:K1879"/>
    <mergeCell ref="F1880:G1880"/>
    <mergeCell ref="F1881:G1881"/>
    <mergeCell ref="F2059:G2059"/>
    <mergeCell ref="F2060:G2060"/>
    <mergeCell ref="F2061:G2061"/>
    <mergeCell ref="F2062:G2062"/>
    <mergeCell ref="F2063:G2063"/>
    <mergeCell ref="F2052:G2052"/>
    <mergeCell ref="F2053:G2053"/>
    <mergeCell ref="F2054:G2054"/>
    <mergeCell ref="F2055:G2055"/>
    <mergeCell ref="H2057:I2057"/>
    <mergeCell ref="J2057:K2057"/>
    <mergeCell ref="F2045:G2045"/>
    <mergeCell ref="F2046:G2046"/>
    <mergeCell ref="F2047:G2047"/>
    <mergeCell ref="H2049:I2049"/>
    <mergeCell ref="J2049:K2049"/>
    <mergeCell ref="F2051:G2051"/>
    <mergeCell ref="F2038:G2038"/>
    <mergeCell ref="F2039:G2039"/>
    <mergeCell ref="F2040:G2040"/>
    <mergeCell ref="H2042:I2042"/>
    <mergeCell ref="J2042:K2042"/>
    <mergeCell ref="F2130:G2130"/>
    <mergeCell ref="F2131:G2131"/>
    <mergeCell ref="F2132:G2132"/>
    <mergeCell ref="F2133:G2133"/>
    <mergeCell ref="F2134:G2134"/>
    <mergeCell ref="F2123:G2123"/>
    <mergeCell ref="H2125:I2125"/>
    <mergeCell ref="J2125:K2125"/>
    <mergeCell ref="F2127:G2127"/>
    <mergeCell ref="F2128:G2128"/>
    <mergeCell ref="F2129:G2129"/>
    <mergeCell ref="H2117:I2117"/>
    <mergeCell ref="J2117:K2117"/>
    <mergeCell ref="F2119:G2119"/>
    <mergeCell ref="F2172:G2172"/>
    <mergeCell ref="F2173:G2173"/>
    <mergeCell ref="F2174:G2174"/>
    <mergeCell ref="F2120:G2120"/>
    <mergeCell ref="F2121:G2121"/>
    <mergeCell ref="F2122:G2122"/>
    <mergeCell ref="F2177:G2177"/>
    <mergeCell ref="F2166:G2166"/>
    <mergeCell ref="F2167:G2167"/>
    <mergeCell ref="F2168:G2168"/>
    <mergeCell ref="F2169:G2169"/>
    <mergeCell ref="H2171:I2171"/>
    <mergeCell ref="J2171:K2171"/>
    <mergeCell ref="F2160:G2160"/>
    <mergeCell ref="H2162:I2162"/>
    <mergeCell ref="J2162:K2162"/>
    <mergeCell ref="F2163:G2163"/>
    <mergeCell ref="F2164:G2164"/>
    <mergeCell ref="F2165:G2165"/>
    <mergeCell ref="H2191:I2191"/>
    <mergeCell ref="J2191:K2191"/>
    <mergeCell ref="F2192:G2192"/>
    <mergeCell ref="F2193:G2193"/>
    <mergeCell ref="F2194:G2194"/>
    <mergeCell ref="F2195:G2195"/>
    <mergeCell ref="F2184:G2184"/>
    <mergeCell ref="F2185:G2185"/>
    <mergeCell ref="F2186:G2186"/>
    <mergeCell ref="F2187:G2187"/>
    <mergeCell ref="F2188:G2188"/>
    <mergeCell ref="F2189:G2189"/>
    <mergeCell ref="F2178:G2178"/>
    <mergeCell ref="H2180:I2180"/>
    <mergeCell ref="J2180:K2180"/>
    <mergeCell ref="F2181:G2181"/>
    <mergeCell ref="F2182:G2182"/>
    <mergeCell ref="F2183:G2183"/>
    <mergeCell ref="F2208:G2208"/>
    <mergeCell ref="F2209:G2209"/>
    <mergeCell ref="F2210:G2210"/>
    <mergeCell ref="H2212:I2212"/>
    <mergeCell ref="J2212:K2212"/>
    <mergeCell ref="F2213:G2213"/>
    <mergeCell ref="F2202:G2202"/>
    <mergeCell ref="F2203:G2203"/>
    <mergeCell ref="F2204:G2204"/>
    <mergeCell ref="H2206:I2206"/>
    <mergeCell ref="J2206:K2206"/>
    <mergeCell ref="F2207:G2207"/>
    <mergeCell ref="F2196:G2196"/>
    <mergeCell ref="H2198:I2198"/>
    <mergeCell ref="J2198:K2198"/>
    <mergeCell ref="F2199:G2199"/>
    <mergeCell ref="F2200:G2200"/>
    <mergeCell ref="F2201:G2201"/>
    <mergeCell ref="F2226:G2226"/>
    <mergeCell ref="F2227:G2227"/>
    <mergeCell ref="F2228:G2228"/>
    <mergeCell ref="H2230:I2230"/>
    <mergeCell ref="J2230:K2230"/>
    <mergeCell ref="F2231:G2231"/>
    <mergeCell ref="F2220:G2220"/>
    <mergeCell ref="F2221:G2221"/>
    <mergeCell ref="H2223:I2223"/>
    <mergeCell ref="J2223:K2223"/>
    <mergeCell ref="F2224:G2224"/>
    <mergeCell ref="F2225:G2225"/>
    <mergeCell ref="F2214:G2214"/>
    <mergeCell ref="F2215:G2215"/>
    <mergeCell ref="F2216:G2216"/>
    <mergeCell ref="F2217:G2217"/>
    <mergeCell ref="F2218:G2218"/>
    <mergeCell ref="F2219:G2219"/>
    <mergeCell ref="H2245:I2245"/>
    <mergeCell ref="J2245:K2245"/>
    <mergeCell ref="F2246:G2246"/>
    <mergeCell ref="F2247:G2247"/>
    <mergeCell ref="F2248:G2248"/>
    <mergeCell ref="H2249:I2249"/>
    <mergeCell ref="J2249:K2249"/>
    <mergeCell ref="J2238:K2238"/>
    <mergeCell ref="F2239:G2239"/>
    <mergeCell ref="F2240:G2240"/>
    <mergeCell ref="F2241:G2241"/>
    <mergeCell ref="F2242:G2242"/>
    <mergeCell ref="F2243:G2243"/>
    <mergeCell ref="F2232:G2232"/>
    <mergeCell ref="F2233:G2233"/>
    <mergeCell ref="F2234:G2234"/>
    <mergeCell ref="F2235:G2235"/>
    <mergeCell ref="F2236:G2236"/>
    <mergeCell ref="H2238:I2238"/>
    <mergeCell ref="F2260:G2260"/>
    <mergeCell ref="H2261:I2261"/>
    <mergeCell ref="J2261:K2261"/>
    <mergeCell ref="F2262:G2262"/>
    <mergeCell ref="F2263:G2263"/>
    <mergeCell ref="F2264:G2264"/>
    <mergeCell ref="F2255:G2255"/>
    <mergeCell ref="F2256:G2256"/>
    <mergeCell ref="H2257:I2257"/>
    <mergeCell ref="J2257:K2257"/>
    <mergeCell ref="F2258:G2258"/>
    <mergeCell ref="F2259:G2259"/>
    <mergeCell ref="F2250:G2250"/>
    <mergeCell ref="F2251:G2251"/>
    <mergeCell ref="F2252:G2252"/>
    <mergeCell ref="H2253:I2253"/>
    <mergeCell ref="J2253:K2253"/>
    <mergeCell ref="F2254:G2254"/>
    <mergeCell ref="F2280:G2280"/>
    <mergeCell ref="H2281:I2281"/>
    <mergeCell ref="J2281:K2281"/>
    <mergeCell ref="F2275:G2275"/>
    <mergeCell ref="F2276:G2276"/>
    <mergeCell ref="H2277:I2277"/>
    <mergeCell ref="J2277:K2277"/>
    <mergeCell ref="F2278:G2278"/>
    <mergeCell ref="F2279:G2279"/>
    <mergeCell ref="F2270:G2270"/>
    <mergeCell ref="F2271:G2271"/>
    <mergeCell ref="F2272:G2272"/>
    <mergeCell ref="H2273:I2273"/>
    <mergeCell ref="J2273:K2273"/>
    <mergeCell ref="F2274:G2274"/>
    <mergeCell ref="H2265:I2265"/>
    <mergeCell ref="J2265:K2265"/>
    <mergeCell ref="F2266:G2266"/>
    <mergeCell ref="F2267:G2267"/>
    <mergeCell ref="F2268:G2268"/>
    <mergeCell ref="H2269:I2269"/>
    <mergeCell ref="J2269:K2269"/>
  </mergeCells>
  <pageMargins left="0.51181102362204722" right="0.51181102362204722" top="0.98425196850393704" bottom="0.98425196850393704" header="0.51181102362204722" footer="0.51181102362204722"/>
  <pageSetup paperSize="8" orientation="landscape" r:id="rId1"/>
  <headerFooter>
    <oddHeader xml:space="preserve">&amp;LCONCORRÊNCIA 001-2018 MATINA BAHIA&amp;CIBIASSUCÊ CONSTRUTORA PRÉ-MOLDADOS LTDA-ME 
CNPJ: 09.406.382/0001-22 </oddHeader>
    <oddFooter>&amp;LIBIASSUCÊ BAHIA, 24 DE JULHO DE 2018.
&amp;RESSA PROPOSTA TEM VALIDADE DE 60 DIAS.</oddFooter>
  </headerFooter>
  <rowBreaks count="1" manualBreakCount="1">
    <brk id="46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8</vt:i4>
      </vt:variant>
    </vt:vector>
  </HeadingPairs>
  <TitlesOfParts>
    <vt:vector size="15" baseType="lpstr">
      <vt:lpstr>Med escola 220V</vt:lpstr>
      <vt:lpstr>Med quadra 220 V</vt:lpstr>
      <vt:lpstr>CRONOGRAMA</vt:lpstr>
      <vt:lpstr>Plan da quadra 220V</vt:lpstr>
      <vt:lpstr>ENCARGOS SOCIAIS</vt:lpstr>
      <vt:lpstr>BDI</vt:lpstr>
      <vt:lpstr>COMPOSIÇÕES KPA 86</vt:lpstr>
      <vt:lpstr>BDI!Area_de_impressao</vt:lpstr>
      <vt:lpstr>'COMPOSIÇÕES KPA 86'!Area_de_impressao</vt:lpstr>
      <vt:lpstr>CRONOGRAMA!Area_de_impressao</vt:lpstr>
      <vt:lpstr>'ENCARGOS SOCIAIS'!Area_de_impressao</vt:lpstr>
      <vt:lpstr>'Med escola 220V'!Area_de_impressao</vt:lpstr>
      <vt:lpstr>'Plan da quadra 220V'!Area_de_impressao</vt:lpstr>
      <vt:lpstr>'Med escola 220V'!Titulos_de_impressao</vt:lpstr>
      <vt:lpstr>'Plan da quadra 220V'!Titulos_de_impressao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Reis</dc:creator>
  <cp:lastModifiedBy>Hoffmann</cp:lastModifiedBy>
  <cp:lastPrinted>2020-06-01T13:23:27Z</cp:lastPrinted>
  <dcterms:created xsi:type="dcterms:W3CDTF">2018-07-19T18:28:38Z</dcterms:created>
  <dcterms:modified xsi:type="dcterms:W3CDTF">2020-06-01T13:37:28Z</dcterms:modified>
</cp:coreProperties>
</file>